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85969_uni_au_dk/Documents/PhD/Side project - No gas from Russia/IDEES_EU28/"/>
    </mc:Choice>
  </mc:AlternateContent>
  <xr:revisionPtr revIDLastSave="0" documentId="11_517BFB790CA4286F5C2DA8F978E8F523C3287A07" xr6:coauthVersionLast="46" xr6:coauthVersionMax="46" xr10:uidLastSave="{00000000-0000-0000-0000-000000000000}"/>
  <bookViews>
    <workbookView xWindow="-108" yWindow="-108" windowWidth="23256" windowHeight="12576" firstSheet="8" activeTab="15" xr2:uid="{00000000-000D-0000-FFFF-FFFF00000000}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6" l="1"/>
  <c r="Q52" i="10" l="1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2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Q100" i="8" s="1"/>
  <c r="P101" i="8"/>
  <c r="P100" i="8" s="1"/>
  <c r="O101" i="8"/>
  <c r="O100" i="8" s="1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N94" i="8"/>
  <c r="M94" i="8"/>
  <c r="L94" i="8"/>
  <c r="K94" i="8"/>
  <c r="J94" i="8"/>
  <c r="I94" i="8"/>
  <c r="H94" i="8"/>
  <c r="H85" i="8" s="1"/>
  <c r="G94" i="8"/>
  <c r="F94" i="8"/>
  <c r="E94" i="8"/>
  <c r="D94" i="8"/>
  <c r="C94" i="8"/>
  <c r="B94" i="8"/>
  <c r="Q94" i="8"/>
  <c r="Q87" i="8"/>
  <c r="P87" i="8"/>
  <c r="O87" i="8"/>
  <c r="N87" i="8"/>
  <c r="E87" i="8"/>
  <c r="D87" i="8"/>
  <c r="C87" i="8"/>
  <c r="B87" i="8"/>
  <c r="M87" i="8"/>
  <c r="M85" i="8" s="1"/>
  <c r="L87" i="8"/>
  <c r="K87" i="8"/>
  <c r="J87" i="8"/>
  <c r="I87" i="8"/>
  <c r="H87" i="8"/>
  <c r="G87" i="8"/>
  <c r="F87" i="8"/>
  <c r="L85" i="8"/>
  <c r="I85" i="8"/>
  <c r="O80" i="8"/>
  <c r="B80" i="8"/>
  <c r="Q192" i="8"/>
  <c r="M192" i="8"/>
  <c r="I192" i="8"/>
  <c r="E192" i="8"/>
  <c r="P84" i="9"/>
  <c r="H84" i="9"/>
  <c r="I189" i="8"/>
  <c r="E189" i="8"/>
  <c r="P24" i="8"/>
  <c r="O23" i="8"/>
  <c r="L80" i="9"/>
  <c r="K23" i="8"/>
  <c r="D80" i="9"/>
  <c r="N22" i="8"/>
  <c r="K79" i="9"/>
  <c r="J22" i="8"/>
  <c r="J213" i="8" s="1"/>
  <c r="E185" i="8"/>
  <c r="M18" i="8"/>
  <c r="J18" i="8"/>
  <c r="P17" i="8"/>
  <c r="I17" i="8"/>
  <c r="J180" i="8"/>
  <c r="I180" i="8"/>
  <c r="H16" i="8"/>
  <c r="E180" i="8"/>
  <c r="P15" i="8"/>
  <c r="I179" i="8"/>
  <c r="E179" i="8"/>
  <c r="C14" i="8"/>
  <c r="Q12" i="8"/>
  <c r="K12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H9" i="8"/>
  <c r="O7" i="8"/>
  <c r="M171" i="8"/>
  <c r="J171" i="8"/>
  <c r="G7" i="8"/>
  <c r="G198" i="8" s="1"/>
  <c r="F171" i="8"/>
  <c r="D171" i="8"/>
  <c r="J219" i="8"/>
  <c r="H165" i="8"/>
  <c r="G165" i="8"/>
  <c r="F219" i="8"/>
  <c r="D165" i="8"/>
  <c r="Q218" i="8"/>
  <c r="E218" i="8"/>
  <c r="C164" i="8"/>
  <c r="P163" i="8"/>
  <c r="D163" i="8"/>
  <c r="M19" i="8"/>
  <c r="I19" i="8"/>
  <c r="Q204" i="8"/>
  <c r="G11" i="8"/>
  <c r="G202" i="8" s="1"/>
  <c r="J197" i="8"/>
  <c r="F197" i="8"/>
  <c r="O196" i="8"/>
  <c r="G196" i="8"/>
  <c r="C196" i="8"/>
  <c r="Q85" i="8" l="1"/>
  <c r="K172" i="8"/>
  <c r="E174" i="8"/>
  <c r="Q178" i="8"/>
  <c r="F179" i="8"/>
  <c r="K180" i="8"/>
  <c r="C185" i="8"/>
  <c r="Q187" i="8"/>
  <c r="E191" i="8"/>
  <c r="I191" i="8"/>
  <c r="Q191" i="8"/>
  <c r="M80" i="8"/>
  <c r="Q80" i="8"/>
  <c r="B85" i="8"/>
  <c r="B84" i="8" s="1"/>
  <c r="F85" i="8"/>
  <c r="J85" i="8"/>
  <c r="N85" i="8"/>
  <c r="P94" i="8"/>
  <c r="P85" i="8" s="1"/>
  <c r="P84" i="8" s="1"/>
  <c r="J40" i="10"/>
  <c r="N40" i="10"/>
  <c r="I197" i="8"/>
  <c r="M197" i="8"/>
  <c r="C188" i="8"/>
  <c r="C192" i="8"/>
  <c r="G192" i="8"/>
  <c r="K192" i="8"/>
  <c r="O192" i="8"/>
  <c r="G85" i="8"/>
  <c r="K85" i="8"/>
  <c r="O85" i="8"/>
  <c r="O84" i="8" s="1"/>
  <c r="Q43" i="9"/>
  <c r="O94" i="8"/>
  <c r="O204" i="8" s="1"/>
  <c r="I196" i="8"/>
  <c r="M196" i="8"/>
  <c r="Q196" i="8"/>
  <c r="N204" i="8"/>
  <c r="N62" i="9"/>
  <c r="H64" i="9"/>
  <c r="Q172" i="8"/>
  <c r="E176" i="8"/>
  <c r="C205" i="8"/>
  <c r="D80" i="8"/>
  <c r="H80" i="8"/>
  <c r="L80" i="8"/>
  <c r="H62" i="11"/>
  <c r="E85" i="8"/>
  <c r="E84" i="8" s="1"/>
  <c r="Q84" i="8"/>
  <c r="F100" i="8"/>
  <c r="F84" i="8" s="1"/>
  <c r="G100" i="8"/>
  <c r="H100" i="8"/>
  <c r="H84" i="8" s="1"/>
  <c r="I100" i="8"/>
  <c r="I210" i="8" s="1"/>
  <c r="J100" i="8"/>
  <c r="K100" i="8"/>
  <c r="K84" i="8" s="1"/>
  <c r="L100" i="8"/>
  <c r="L84" i="8" s="1"/>
  <c r="C85" i="8"/>
  <c r="C84" i="8" s="1"/>
  <c r="M100" i="8"/>
  <c r="M84" i="8" s="1"/>
  <c r="D85" i="8"/>
  <c r="D84" i="8" s="1"/>
  <c r="N100" i="8"/>
  <c r="N84" i="8" s="1"/>
  <c r="M204" i="8"/>
  <c r="M218" i="8"/>
  <c r="E81" i="9"/>
  <c r="O180" i="8"/>
  <c r="I217" i="8"/>
  <c r="G188" i="8"/>
  <c r="B82" i="11"/>
  <c r="K177" i="8"/>
  <c r="H179" i="8"/>
  <c r="J62" i="9"/>
  <c r="M209" i="8"/>
  <c r="M191" i="8"/>
  <c r="G176" i="8"/>
  <c r="Q197" i="8"/>
  <c r="Q217" i="8"/>
  <c r="J211" i="8"/>
  <c r="P64" i="9"/>
  <c r="E184" i="8"/>
  <c r="C170" i="8"/>
  <c r="K196" i="8"/>
  <c r="G71" i="9"/>
  <c r="E204" i="8"/>
  <c r="N219" i="8"/>
  <c r="I170" i="8"/>
  <c r="O176" i="8"/>
  <c r="I178" i="8"/>
  <c r="C180" i="8"/>
  <c r="E80" i="8"/>
  <c r="N179" i="8"/>
  <c r="D12" i="8"/>
  <c r="D203" i="8" s="1"/>
  <c r="F204" i="8"/>
  <c r="B165" i="8"/>
  <c r="E172" i="8"/>
  <c r="Q203" i="8"/>
  <c r="K214" i="8"/>
  <c r="G80" i="8"/>
  <c r="E196" i="8"/>
  <c r="N197" i="8"/>
  <c r="C204" i="8"/>
  <c r="J173" i="8"/>
  <c r="O157" i="8"/>
  <c r="C169" i="8"/>
  <c r="I184" i="8"/>
  <c r="C79" i="9"/>
  <c r="M179" i="8"/>
  <c r="P215" i="8"/>
  <c r="I218" i="8"/>
  <c r="M170" i="8"/>
  <c r="I80" i="8"/>
  <c r="E170" i="8"/>
  <c r="Q174" i="8"/>
  <c r="E178" i="8"/>
  <c r="P206" i="8"/>
  <c r="G204" i="8"/>
  <c r="I204" i="8"/>
  <c r="G172" i="8"/>
  <c r="J204" i="8"/>
  <c r="Q19" i="8"/>
  <c r="Q210" i="8" s="1"/>
  <c r="E187" i="8"/>
  <c r="O198" i="8"/>
  <c r="G164" i="8"/>
  <c r="K204" i="8"/>
  <c r="O170" i="8"/>
  <c r="I172" i="8"/>
  <c r="C174" i="8"/>
  <c r="O71" i="9"/>
  <c r="K203" i="8"/>
  <c r="N211" i="8"/>
  <c r="L24" i="8"/>
  <c r="L215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J77" i="9" s="1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J4" i="9" s="1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J208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L25" i="8"/>
  <c r="L216" i="8" s="1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N183" i="8" s="1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G73" i="8" s="1"/>
  <c r="K74" i="8"/>
  <c r="K73" i="8" s="1"/>
  <c r="O74" i="8"/>
  <c r="O73" i="8" s="1"/>
  <c r="D74" i="8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I24" i="8"/>
  <c r="I215" i="8" s="1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N4" i="10" s="1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N42" i="9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K4" i="9" s="1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O33" i="10" s="1"/>
  <c r="E48" i="10"/>
  <c r="I48" i="10"/>
  <c r="M48" i="10"/>
  <c r="Q48" i="10"/>
  <c r="F49" i="10"/>
  <c r="J49" i="10"/>
  <c r="N49" i="10"/>
  <c r="D76" i="11"/>
  <c r="H76" i="11"/>
  <c r="H75" i="11" s="1"/>
  <c r="L76" i="11"/>
  <c r="P76" i="11"/>
  <c r="P75" i="11" s="1"/>
  <c r="E76" i="11"/>
  <c r="I76" i="11"/>
  <c r="M76" i="11"/>
  <c r="Q76" i="11"/>
  <c r="F62" i="11"/>
  <c r="J62" i="11"/>
  <c r="N62" i="11"/>
  <c r="C62" i="11"/>
  <c r="G62" i="11"/>
  <c r="K62" i="11"/>
  <c r="O62" i="11"/>
  <c r="O60" i="11" s="1"/>
  <c r="D69" i="11"/>
  <c r="H69" i="11"/>
  <c r="L69" i="11"/>
  <c r="L60" i="11" s="1"/>
  <c r="P69" i="11"/>
  <c r="B62" i="11"/>
  <c r="E69" i="11"/>
  <c r="I69" i="11"/>
  <c r="I60" i="11" s="1"/>
  <c r="M69" i="11"/>
  <c r="Q69" i="11"/>
  <c r="F69" i="11"/>
  <c r="J69" i="11"/>
  <c r="N69" i="11"/>
  <c r="C76" i="11"/>
  <c r="G76" i="11"/>
  <c r="K76" i="11"/>
  <c r="K75" i="11" s="1"/>
  <c r="O76" i="11"/>
  <c r="O75" i="11" s="1"/>
  <c r="M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K33" i="10" l="1"/>
  <c r="H33" i="10"/>
  <c r="C4" i="10"/>
  <c r="E60" i="11"/>
  <c r="G60" i="11"/>
  <c r="J84" i="8"/>
  <c r="C73" i="8"/>
  <c r="C57" i="8" s="1"/>
  <c r="Q4" i="10"/>
  <c r="Q47" i="10" s="1"/>
  <c r="H58" i="8"/>
  <c r="H57" i="8" s="1"/>
  <c r="G58" i="8"/>
  <c r="N75" i="11"/>
  <c r="I73" i="8"/>
  <c r="C127" i="8"/>
  <c r="C46" i="11" s="1"/>
  <c r="K60" i="11"/>
  <c r="P33" i="10"/>
  <c r="D73" i="8"/>
  <c r="H60" i="11"/>
  <c r="I4" i="9"/>
  <c r="H4" i="10"/>
  <c r="K4" i="10"/>
  <c r="K47" i="10" s="1"/>
  <c r="F33" i="10"/>
  <c r="Q58" i="8"/>
  <c r="P204" i="8"/>
  <c r="O177" i="8"/>
  <c r="G84" i="8"/>
  <c r="Q112" i="8"/>
  <c r="L75" i="11"/>
  <c r="N76" i="9"/>
  <c r="J4" i="10"/>
  <c r="J47" i="10" s="1"/>
  <c r="I58" i="8"/>
  <c r="F4" i="9"/>
  <c r="O4" i="10"/>
  <c r="O47" i="10" s="1"/>
  <c r="N4" i="9"/>
  <c r="O58" i="8"/>
  <c r="K57" i="8"/>
  <c r="I42" i="9"/>
  <c r="I76" i="9" s="1"/>
  <c r="P58" i="8"/>
  <c r="D58" i="8"/>
  <c r="M210" i="8"/>
  <c r="Q75" i="11"/>
  <c r="N73" i="8"/>
  <c r="Q156" i="8"/>
  <c r="M75" i="11"/>
  <c r="J73" i="8"/>
  <c r="C47" i="10"/>
  <c r="F73" i="8"/>
  <c r="G156" i="8"/>
  <c r="I84" i="8"/>
  <c r="G75" i="11"/>
  <c r="G59" i="11" s="1"/>
  <c r="O59" i="11"/>
  <c r="C75" i="11"/>
  <c r="H183" i="8"/>
  <c r="K183" i="8"/>
  <c r="P73" i="8"/>
  <c r="M183" i="8"/>
  <c r="Q60" i="11"/>
  <c r="J183" i="8"/>
  <c r="M60" i="11"/>
  <c r="F183" i="8"/>
  <c r="F75" i="11"/>
  <c r="J60" i="11"/>
  <c r="J59" i="11" s="1"/>
  <c r="C112" i="8"/>
  <c r="C111" i="8" s="1"/>
  <c r="C33" i="10"/>
  <c r="J127" i="8"/>
  <c r="J46" i="11" s="1"/>
  <c r="E75" i="11"/>
  <c r="E59" i="11" s="1"/>
  <c r="D75" i="11"/>
  <c r="N47" i="10"/>
  <c r="G57" i="8"/>
  <c r="E58" i="8"/>
  <c r="E57" i="8" s="1"/>
  <c r="C60" i="11"/>
  <c r="F42" i="9"/>
  <c r="F76" i="9" s="1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H59" i="11"/>
  <c r="F60" i="11"/>
  <c r="F59" i="11" s="1"/>
  <c r="B4" i="10"/>
  <c r="L33" i="10"/>
  <c r="J58" i="8"/>
  <c r="F127" i="8"/>
  <c r="F46" i="11" s="1"/>
  <c r="O42" i="9"/>
  <c r="O76" i="9" s="1"/>
  <c r="J57" i="8"/>
  <c r="M156" i="8"/>
  <c r="M4" i="10"/>
  <c r="M47" i="10" s="1"/>
  <c r="I75" i="11"/>
  <c r="I59" i="11" s="1"/>
  <c r="D60" i="11"/>
  <c r="E4" i="10"/>
  <c r="E47" i="10" s="1"/>
  <c r="G4" i="9"/>
  <c r="G47" i="10" s="1"/>
  <c r="F4" i="10"/>
  <c r="F47" i="10" s="1"/>
  <c r="B47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K59" i="1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M57" i="8"/>
  <c r="I57" i="8"/>
  <c r="L57" i="8"/>
  <c r="F57" i="8" l="1"/>
  <c r="J111" i="8"/>
  <c r="D57" i="8"/>
  <c r="P57" i="8"/>
  <c r="M59" i="11"/>
  <c r="K111" i="8"/>
  <c r="C59" i="11"/>
  <c r="O111" i="8"/>
  <c r="Q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A59" i="7" s="1"/>
  <c r="C7" i="7"/>
  <c r="J7" i="7"/>
  <c r="K7" i="7"/>
  <c r="L7" i="7"/>
  <c r="N7" i="7"/>
  <c r="O7" i="7"/>
  <c r="P7" i="7"/>
  <c r="A8" i="7"/>
  <c r="A34" i="7" s="1"/>
  <c r="B8" i="7"/>
  <c r="C8" i="7"/>
  <c r="D8" i="7"/>
  <c r="E8" i="7"/>
  <c r="F8" i="7"/>
  <c r="G8" i="7"/>
  <c r="J8" i="7"/>
  <c r="K8" i="7"/>
  <c r="N8" i="7"/>
  <c r="A10" i="7"/>
  <c r="A62" i="7" s="1"/>
  <c r="A11" i="7"/>
  <c r="A37" i="7" s="1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L178" i="7" s="1"/>
  <c r="N20" i="7"/>
  <c r="O20" i="7"/>
  <c r="P20" i="7"/>
  <c r="A23" i="7"/>
  <c r="A24" i="7"/>
  <c r="A156" i="7" s="1"/>
  <c r="A26" i="7"/>
  <c r="A52" i="7" s="1"/>
  <c r="B26" i="7"/>
  <c r="C26" i="7"/>
  <c r="F26" i="7"/>
  <c r="G26" i="7"/>
  <c r="L26" i="7"/>
  <c r="N26" i="7"/>
  <c r="A27" i="7"/>
  <c r="A53" i="7" s="1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C52" i="7"/>
  <c r="D52" i="7"/>
  <c r="E52" i="7"/>
  <c r="G52" i="7"/>
  <c r="H52" i="7"/>
  <c r="I52" i="7"/>
  <c r="K52" i="7"/>
  <c r="L52" i="7"/>
  <c r="M52" i="7"/>
  <c r="O52" i="7"/>
  <c r="P52" i="7"/>
  <c r="Q52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60" i="7"/>
  <c r="A61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85" i="7"/>
  <c r="A86" i="7"/>
  <c r="A87" i="7"/>
  <c r="A88" i="7"/>
  <c r="A89" i="7"/>
  <c r="A92" i="7"/>
  <c r="A93" i="7"/>
  <c r="A94" i="7"/>
  <c r="A95" i="7"/>
  <c r="A96" i="7"/>
  <c r="A98" i="7"/>
  <c r="A99" i="7"/>
  <c r="A100" i="7"/>
  <c r="A101" i="7"/>
  <c r="A102" i="7"/>
  <c r="A103" i="7"/>
  <c r="A104" i="7"/>
  <c r="A111" i="7"/>
  <c r="A112" i="7"/>
  <c r="A113" i="7"/>
  <c r="A114" i="7"/>
  <c r="A115" i="7"/>
  <c r="A116" i="7"/>
  <c r="A118" i="7"/>
  <c r="A119" i="7"/>
  <c r="A120" i="7"/>
  <c r="A121" i="7"/>
  <c r="A122" i="7"/>
  <c r="A124" i="7"/>
  <c r="A125" i="7"/>
  <c r="A126" i="7"/>
  <c r="A127" i="7"/>
  <c r="A128" i="7"/>
  <c r="A129" i="7"/>
  <c r="A133" i="7"/>
  <c r="A137" i="7"/>
  <c r="A138" i="7"/>
  <c r="A139" i="7"/>
  <c r="A140" i="7"/>
  <c r="A141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63" i="7"/>
  <c r="A164" i="7"/>
  <c r="A165" i="7"/>
  <c r="A166" i="7"/>
  <c r="A167" i="7"/>
  <c r="A171" i="7"/>
  <c r="A172" i="7"/>
  <c r="A173" i="7"/>
  <c r="A174" i="7"/>
  <c r="A176" i="7"/>
  <c r="A177" i="7"/>
  <c r="A178" i="7"/>
  <c r="A179" i="7"/>
  <c r="A180" i="7"/>
  <c r="A181" i="7"/>
  <c r="A184" i="7"/>
  <c r="A185" i="7"/>
  <c r="A189" i="7"/>
  <c r="A190" i="7"/>
  <c r="A191" i="7"/>
  <c r="A192" i="7"/>
  <c r="A193" i="7"/>
  <c r="A195" i="7"/>
  <c r="A197" i="7"/>
  <c r="A198" i="7"/>
  <c r="A199" i="7"/>
  <c r="A200" i="7"/>
  <c r="A202" i="7"/>
  <c r="A203" i="7"/>
  <c r="A204" i="7"/>
  <c r="A205" i="7"/>
  <c r="A206" i="7"/>
  <c r="A207" i="7"/>
  <c r="B4" i="4"/>
  <c r="B17" i="4"/>
  <c r="B11" i="4"/>
  <c r="B20" i="4"/>
  <c r="B22" i="4"/>
  <c r="B15" i="4"/>
  <c r="B6" i="4"/>
  <c r="B9" i="4"/>
  <c r="B12" i="4"/>
  <c r="B18" i="4"/>
  <c r="B21" i="4"/>
  <c r="B8" i="4"/>
  <c r="B13" i="4"/>
  <c r="B7" i="4"/>
  <c r="B16" i="4"/>
  <c r="A194" i="7" l="1"/>
  <c r="A182" i="7"/>
  <c r="A132" i="7"/>
  <c r="A142" i="7"/>
  <c r="A130" i="7"/>
  <c r="A79" i="7"/>
  <c r="A50" i="7"/>
  <c r="A211" i="7"/>
  <c r="A159" i="7"/>
  <c r="A91" i="7"/>
  <c r="A78" i="7"/>
  <c r="A210" i="7"/>
  <c r="A169" i="7"/>
  <c r="A158" i="7"/>
  <c r="A90" i="7"/>
  <c r="A76" i="7"/>
  <c r="A208" i="7"/>
  <c r="A168" i="7"/>
  <c r="A107" i="7"/>
  <c r="A117" i="7"/>
  <c r="A106" i="7"/>
  <c r="A63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21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H210" i="11"/>
  <c r="D210" i="11"/>
  <c r="P128" i="11"/>
  <c r="L128" i="11"/>
  <c r="D128" i="11"/>
  <c r="P208" i="11"/>
  <c r="P127" i="11"/>
  <c r="L208" i="11"/>
  <c r="H208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P203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P200" i="11"/>
  <c r="H200" i="11"/>
  <c r="H119" i="11"/>
  <c r="D119" i="11"/>
  <c r="P118" i="11"/>
  <c r="L118" i="11"/>
  <c r="H118" i="11"/>
  <c r="P198" i="11"/>
  <c r="H117" i="11"/>
  <c r="D198" i="11"/>
  <c r="D117" i="11"/>
  <c r="L220" i="11"/>
  <c r="L139" i="11"/>
  <c r="H220" i="11"/>
  <c r="H139" i="11"/>
  <c r="D220" i="11"/>
  <c r="D139" i="11"/>
  <c r="J137" i="11"/>
  <c r="J136" i="11"/>
  <c r="F135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I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O120" i="11"/>
  <c r="K120" i="11"/>
  <c r="G120" i="11"/>
  <c r="C120" i="11"/>
  <c r="O119" i="11"/>
  <c r="K119" i="11"/>
  <c r="C119" i="11"/>
  <c r="O118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Q201" i="11" s="1"/>
  <c r="M59" i="10"/>
  <c r="I59" i="10"/>
  <c r="I201" i="11" s="1"/>
  <c r="E59" i="10"/>
  <c r="E201" i="11" s="1"/>
  <c r="Q58" i="10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21" i="11"/>
  <c r="C121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200" i="11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N134" i="11"/>
  <c r="F134" i="1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J120" i="11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D13" i="19" l="1"/>
  <c r="Q5" i="7"/>
  <c r="N204" i="11"/>
  <c r="J210" i="11"/>
  <c r="N198" i="11"/>
  <c r="O207" i="11"/>
  <c r="L207" i="11"/>
  <c r="N199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4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0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B17" i="9"/>
  <c r="B148" i="9" s="1"/>
  <c r="G157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I15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I146" i="9"/>
  <c r="I149" i="9"/>
  <c r="I155" i="9"/>
  <c r="I164" i="9"/>
  <c r="F149" i="9"/>
  <c r="F151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4" i="9"/>
  <c r="G148" i="9"/>
  <c r="G149" i="9"/>
  <c r="G153" i="9"/>
  <c r="G158" i="9"/>
  <c r="G162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B153" i="9"/>
  <c r="C145" i="9"/>
  <c r="C149" i="9"/>
  <c r="C163" i="9"/>
  <c r="I145" i="9" l="1"/>
  <c r="I150" i="9"/>
  <c r="B147" i="9"/>
  <c r="I162" i="9"/>
  <c r="I153" i="9"/>
  <c r="I144" i="9"/>
  <c r="I161" i="9"/>
  <c r="I152" i="9"/>
  <c r="I143" i="9"/>
  <c r="I154" i="9"/>
  <c r="I160" i="9"/>
  <c r="I151" i="9"/>
  <c r="I141" i="9"/>
  <c r="Q143" i="9"/>
  <c r="I159" i="9"/>
  <c r="I166" i="9"/>
  <c r="I158" i="9"/>
  <c r="I148" i="9"/>
  <c r="I163" i="9"/>
  <c r="B162" i="9"/>
  <c r="I165" i="9"/>
  <c r="I156" i="9"/>
  <c r="G165" i="9"/>
  <c r="G161" i="9"/>
  <c r="G156" i="9"/>
  <c r="G152" i="9"/>
  <c r="G147" i="9"/>
  <c r="G143" i="9"/>
  <c r="F164" i="9"/>
  <c r="L166" i="9"/>
  <c r="G164" i="9"/>
  <c r="G160" i="9"/>
  <c r="G155" i="9"/>
  <c r="G151" i="9"/>
  <c r="G146" i="9"/>
  <c r="G141" i="9"/>
  <c r="F160" i="9"/>
  <c r="F146" i="9"/>
  <c r="L158" i="9"/>
  <c r="G163" i="9"/>
  <c r="G159" i="9"/>
  <c r="G154" i="9"/>
  <c r="G145" i="9"/>
  <c r="F155" i="9"/>
  <c r="F141" i="9"/>
  <c r="L148" i="9"/>
  <c r="I163" i="7"/>
  <c r="Q157" i="9"/>
  <c r="Q164" i="9"/>
  <c r="Q160" i="9"/>
  <c r="Q155" i="9"/>
  <c r="Q151" i="9"/>
  <c r="Q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C151" i="10"/>
  <c r="G158" i="10"/>
  <c r="K62" i="14"/>
  <c r="G141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P10" i="7" l="1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P66" i="12"/>
  <c r="P88" i="12" s="1"/>
  <c r="J66" i="12"/>
  <c r="J88" i="12" s="1"/>
  <c r="E66" i="12"/>
  <c r="E88" i="12" s="1"/>
  <c r="B66" i="12"/>
  <c r="B88" i="12" s="1"/>
  <c r="H66" i="12"/>
  <c r="H88" i="12" s="1"/>
  <c r="Q66" i="12"/>
  <c r="Q88" i="12" s="1"/>
  <c r="L66" i="12"/>
  <c r="L88" i="12" s="1"/>
  <c r="I66" i="12"/>
  <c r="I88" i="12" s="1"/>
  <c r="M66" i="12"/>
  <c r="M88" i="12" s="1"/>
  <c r="G66" i="12"/>
  <c r="G88" i="12" s="1"/>
  <c r="N66" i="12"/>
  <c r="N88" i="12" s="1"/>
  <c r="C117" i="12" l="1"/>
  <c r="D66" i="12"/>
  <c r="D88" i="12" s="1"/>
  <c r="F66" i="12"/>
  <c r="F88" i="12" s="1"/>
  <c r="K66" i="12"/>
  <c r="K88" i="12" s="1"/>
  <c r="C66" i="12"/>
  <c r="C88" i="12" s="1"/>
  <c r="O66" i="12"/>
  <c r="O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O62" i="12"/>
  <c r="O84" i="12" s="1"/>
  <c r="L62" i="12"/>
  <c r="L84" i="12" s="1"/>
  <c r="B62" i="12"/>
  <c r="B84" i="12" s="1"/>
  <c r="N62" i="12"/>
  <c r="N84" i="12" s="1"/>
  <c r="M62" i="12"/>
  <c r="M84" i="12" s="1"/>
  <c r="P62" i="12"/>
  <c r="P84" i="12" s="1"/>
  <c r="G62" i="12"/>
  <c r="G84" i="12" s="1"/>
  <c r="I62" i="12"/>
  <c r="I84" i="12" s="1"/>
  <c r="Q62" i="12"/>
  <c r="Q84" i="12" s="1"/>
  <c r="P31" i="13"/>
  <c r="K62" i="12"/>
  <c r="K84" i="12" s="1"/>
  <c r="P28" i="14"/>
  <c r="D62" i="12"/>
  <c r="D84" i="12" s="1"/>
  <c r="J62" i="12"/>
  <c r="J84" i="12" s="1"/>
  <c r="H62" i="12"/>
  <c r="H84" i="12" s="1"/>
  <c r="C62" i="12"/>
  <c r="C84" i="12" s="1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O65" i="12"/>
  <c r="O87" i="12" s="1"/>
  <c r="K118" i="12"/>
  <c r="M65" i="12"/>
  <c r="M87" i="12" s="1"/>
  <c r="I118" i="12"/>
  <c r="N65" i="12"/>
  <c r="N87" i="12" s="1"/>
  <c r="H65" i="12"/>
  <c r="H87" i="12" s="1"/>
  <c r="N118" i="12"/>
  <c r="P65" i="12"/>
  <c r="P87" i="12" s="1"/>
  <c r="L65" i="12"/>
  <c r="L87" i="12" s="1"/>
  <c r="C61" i="12"/>
  <c r="O118" i="12"/>
  <c r="M118" i="12"/>
  <c r="J65" i="12"/>
  <c r="J87" i="12" s="1"/>
  <c r="K65" i="12"/>
  <c r="K87" i="12" s="1"/>
  <c r="G65" i="12"/>
  <c r="G87" i="12" s="1"/>
  <c r="E118" i="12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K63" i="12"/>
  <c r="H63" i="12"/>
  <c r="I65" i="12"/>
  <c r="I87" i="12" s="1"/>
  <c r="G63" i="12"/>
  <c r="D63" i="12"/>
  <c r="N63" i="12"/>
  <c r="F63" i="12"/>
  <c r="O63" i="12"/>
  <c r="E63" i="12"/>
  <c r="P63" i="12"/>
  <c r="M63" i="12"/>
  <c r="J63" i="12"/>
  <c r="L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D61" i="12" l="1"/>
  <c r="M61" i="12"/>
  <c r="O61" i="12"/>
  <c r="Q61" i="12"/>
  <c r="H61" i="12"/>
  <c r="F61" i="12"/>
  <c r="J61" i="12"/>
  <c r="N61" i="12"/>
  <c r="L61" i="12"/>
  <c r="K61" i="12"/>
  <c r="G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H69" i="12"/>
  <c r="H91" i="12" s="1"/>
  <c r="J68" i="12"/>
  <c r="J90" i="12" s="1"/>
  <c r="G68" i="12"/>
  <c r="G90" i="12" s="1"/>
  <c r="F124" i="12"/>
  <c r="H21" i="12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K68" i="12" l="1"/>
  <c r="K90" i="12" s="1"/>
  <c r="J69" i="12"/>
  <c r="J91" i="12" s="1"/>
  <c r="H67" i="12"/>
  <c r="H135" i="12"/>
  <c r="H14" i="12"/>
  <c r="H26" i="14" s="1"/>
  <c r="H133" i="12"/>
  <c r="H33" i="14"/>
  <c r="H36" i="13"/>
  <c r="G69" i="12"/>
  <c r="G91" i="12" s="1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O124" i="12"/>
  <c r="N124" i="12"/>
  <c r="G67" i="12"/>
  <c r="L68" i="12"/>
  <c r="L90" i="12" s="1"/>
  <c r="F68" i="12"/>
  <c r="F90" i="12" s="1"/>
  <c r="K69" i="12"/>
  <c r="K91" i="12" s="1"/>
  <c r="J133" i="12"/>
  <c r="J33" i="14"/>
  <c r="J134" i="12"/>
  <c r="J135" i="12"/>
  <c r="K21" i="12"/>
  <c r="K133" i="12" s="1"/>
  <c r="G135" i="12"/>
  <c r="K33" i="14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134" i="12" l="1"/>
  <c r="M68" i="12"/>
  <c r="M90" i="12" s="1"/>
  <c r="L69" i="12"/>
  <c r="L91" i="12" s="1"/>
  <c r="F69" i="12"/>
  <c r="F91" i="12" s="1"/>
  <c r="K67" i="12"/>
  <c r="M69" i="12"/>
  <c r="M91" i="12" s="1"/>
  <c r="L21" i="12"/>
  <c r="L33" i="14" s="1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O68" i="12"/>
  <c r="O90" i="12" s="1"/>
  <c r="L67" i="12"/>
  <c r="N68" i="12"/>
  <c r="N90" i="12" s="1"/>
  <c r="B65" i="12"/>
  <c r="B87" i="12" s="1"/>
  <c r="F67" i="12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O69" i="12" l="1"/>
  <c r="O91" i="12" s="1"/>
  <c r="P68" i="12"/>
  <c r="P90" i="12" s="1"/>
  <c r="N69" i="12"/>
  <c r="N91" i="12" s="1"/>
  <c r="B63" i="12"/>
  <c r="E124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4" i="12" l="1"/>
  <c r="N133" i="12"/>
  <c r="Q69" i="12"/>
  <c r="Q91" i="12" s="1"/>
  <c r="N14" i="12"/>
  <c r="N67" i="12"/>
  <c r="D124" i="12"/>
  <c r="O33" i="14"/>
  <c r="O67" i="12"/>
  <c r="B61" i="12"/>
  <c r="Q68" i="12"/>
  <c r="Q90" i="12" s="1"/>
  <c r="P69" i="12"/>
  <c r="P91" i="12" s="1"/>
  <c r="O14" i="12"/>
  <c r="N135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O26" i="14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C124" i="12" l="1"/>
  <c r="P133" i="12"/>
  <c r="P67" i="12"/>
  <c r="Q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B33" i="14" s="1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/>
  <c r="P23" i="7"/>
  <c r="M23" i="7" l="1"/>
  <c r="L23" i="7" l="1"/>
  <c r="K23" i="7" l="1"/>
  <c r="J23" i="7" l="1"/>
  <c r="I23" i="7" l="1"/>
  <c r="H23" i="7" l="1"/>
  <c r="G23" i="7" l="1"/>
  <c r="F23" i="7" l="1"/>
  <c r="E23" i="7" l="1"/>
  <c r="D23" i="7" l="1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8" i="15" l="1"/>
  <c r="O111" i="15" s="1"/>
  <c r="O24" i="7"/>
  <c r="M8" i="15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L111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22" i="7"/>
  <c r="M17" i="7"/>
  <c r="M102" i="7" s="1"/>
  <c r="N17" i="7"/>
  <c r="N102" i="7" s="1"/>
  <c r="P17" i="7"/>
  <c r="P102" i="7" s="1"/>
  <c r="Q22" i="7"/>
  <c r="O102" i="7"/>
  <c r="L110" i="15" l="1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Q101" i="7"/>
  <c r="Q106" i="7"/>
  <c r="Q98" i="7"/>
  <c r="Q107" i="7"/>
  <c r="Q97" i="7"/>
  <c r="Q100" i="7"/>
  <c r="Q99" i="7"/>
  <c r="Q105" i="7"/>
  <c r="Q103" i="7"/>
  <c r="Q104" i="7"/>
  <c r="L102" i="7"/>
  <c r="K110" i="15" l="1"/>
  <c r="K109" i="15"/>
  <c r="J8" i="15"/>
  <c r="J111" i="15" s="1"/>
  <c r="J24" i="7"/>
  <c r="J22" i="7" s="1"/>
  <c r="J110" i="15"/>
  <c r="K17" i="7"/>
  <c r="K102" i="7" s="1"/>
  <c r="J109" i="15" l="1"/>
  <c r="I8" i="15"/>
  <c r="I110" i="15" s="1"/>
  <c r="I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H24" i="7" l="1"/>
  <c r="I109" i="15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5" i="7"/>
  <c r="J14" i="7"/>
  <c r="O14" i="7"/>
  <c r="P14" i="7" l="1"/>
  <c r="O15" i="7"/>
  <c r="Q14" i="7"/>
  <c r="I14" i="7"/>
  <c r="I15" i="7"/>
  <c r="P15" i="7" l="1"/>
  <c r="H14" i="7"/>
  <c r="G14" i="7" l="1"/>
  <c r="H15" i="7"/>
  <c r="Q15" i="7"/>
  <c r="F14" i="7" l="1"/>
  <c r="G15" i="7"/>
  <c r="L70" i="15"/>
  <c r="L23" i="15" s="1"/>
  <c r="E14" i="7" l="1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22" i="7"/>
  <c r="E110" i="15" l="1"/>
  <c r="E109" i="15"/>
  <c r="D24" i="7"/>
  <c r="B101" i="15"/>
  <c r="B92" i="15"/>
  <c r="H53" i="15"/>
  <c r="M70" i="15"/>
  <c r="M23" i="15" s="1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L16" i="7" l="1"/>
  <c r="L31" i="15"/>
  <c r="C24" i="7"/>
  <c r="C22" i="7" s="1"/>
  <c r="C8" i="15"/>
  <c r="C110" i="15" s="1"/>
  <c r="L4" i="15"/>
  <c r="L108" i="15" s="1"/>
  <c r="K28" i="15"/>
  <c r="K19" i="15" s="1"/>
  <c r="K70" i="15"/>
  <c r="K23" i="15" s="1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L107" i="15"/>
  <c r="C109" i="15" l="1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L25" i="15" s="1"/>
  <c r="E19" i="15"/>
  <c r="F102" i="15"/>
  <c r="F93" i="15"/>
  <c r="D28" i="15"/>
  <c r="B44" i="15"/>
  <c r="C44" i="15"/>
  <c r="C62" i="15"/>
  <c r="L16" i="15" l="1"/>
  <c r="E93" i="15"/>
  <c r="E102" i="15"/>
  <c r="M102" i="15"/>
  <c r="M93" i="15"/>
  <c r="N70" i="15"/>
  <c r="N23" i="15" s="1"/>
  <c r="D19" i="15"/>
  <c r="D93" i="15" l="1"/>
  <c r="D102" i="15"/>
  <c r="D44" i="15"/>
  <c r="C28" i="15"/>
  <c r="C19" i="15" s="1"/>
  <c r="D62" i="15"/>
  <c r="E44" i="15"/>
  <c r="K31" i="15" l="1"/>
  <c r="B35" i="15"/>
  <c r="B28" i="15"/>
  <c r="B19" i="15" s="1"/>
  <c r="B17" i="15" s="1"/>
  <c r="B119" i="15" s="1"/>
  <c r="B26" i="15"/>
  <c r="L90" i="15"/>
  <c r="L7" i="18"/>
  <c r="L99" i="15"/>
  <c r="C102" i="15"/>
  <c r="C93" i="15"/>
  <c r="K16" i="7"/>
  <c r="K13" i="7" s="1"/>
  <c r="E62" i="15"/>
  <c r="F44" i="15"/>
  <c r="K4" i="15"/>
  <c r="K105" i="15" s="1"/>
  <c r="B93" i="15" l="1"/>
  <c r="B102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J23" i="15" s="1"/>
  <c r="I62" i="15"/>
  <c r="J44" i="15" l="1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K25" i="15" s="1"/>
  <c r="M44" i="15"/>
  <c r="M62" i="15"/>
  <c r="O70" i="15"/>
  <c r="O23" i="15" s="1"/>
  <c r="K16" i="15" l="1"/>
  <c r="N44" i="15"/>
  <c r="N62" i="15"/>
  <c r="K7" i="18" l="1"/>
  <c r="K90" i="15"/>
  <c r="J31" i="15" l="1"/>
  <c r="J4" i="15"/>
  <c r="J105" i="15" s="1"/>
  <c r="K99" i="15"/>
  <c r="J16" i="7"/>
  <c r="O14" i="15"/>
  <c r="J107" i="15"/>
  <c r="J13" i="7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s="1"/>
  <c r="O19" i="15" l="1"/>
  <c r="J49" i="15"/>
  <c r="O93" i="15" l="1"/>
  <c r="O102" i="15"/>
  <c r="J16" i="15"/>
  <c r="J48" i="15"/>
  <c r="I70" i="15" l="1"/>
  <c r="I23" i="15" s="1"/>
  <c r="I14" i="15" l="1"/>
  <c r="J90" i="15"/>
  <c r="J7" i="18"/>
  <c r="J99" i="15"/>
  <c r="P70" i="15"/>
  <c r="P23" i="15" s="1"/>
  <c r="P88" i="15" l="1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5" i="15"/>
  <c r="I107" i="15"/>
  <c r="I106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Q23" i="15" s="1"/>
  <c r="H70" i="15"/>
  <c r="H23" i="15" s="1"/>
  <c r="Q14" i="15" l="1"/>
  <c r="H14" i="15" l="1"/>
  <c r="Q97" i="15"/>
  <c r="Q88" i="15"/>
  <c r="Q5" i="18"/>
  <c r="I72" i="15"/>
  <c r="I25" i="15" s="1"/>
  <c r="H88" i="15" l="1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05" i="15"/>
  <c r="H13" i="7"/>
  <c r="H107" i="15" l="1"/>
  <c r="H108" i="15"/>
  <c r="H4" i="7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G23" i="15" s="1"/>
  <c r="H49" i="15"/>
  <c r="G14" i="15" l="1"/>
  <c r="H48" i="15"/>
  <c r="G97" i="15" l="1"/>
  <c r="G5" i="18"/>
  <c r="G88" i="15"/>
  <c r="H72" i="15"/>
  <c r="H25" i="15" s="1"/>
  <c r="H16" i="15" l="1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F23" i="15" s="1"/>
  <c r="G88" i="7"/>
  <c r="G85" i="7"/>
  <c r="G90" i="7"/>
  <c r="G84" i="7"/>
  <c r="G91" i="7"/>
  <c r="G87" i="7"/>
  <c r="G92" i="7"/>
  <c r="G89" i="7"/>
  <c r="G86" i="7"/>
  <c r="G94" i="7"/>
  <c r="G95" i="7"/>
  <c r="G96" i="7"/>
  <c r="F14" i="15" l="1"/>
  <c r="F88" i="15" l="1"/>
  <c r="F97" i="15"/>
  <c r="F5" i="18"/>
  <c r="G49" i="15"/>
  <c r="G48" i="15" l="1"/>
  <c r="G72" i="15" l="1"/>
  <c r="G25" i="15" s="1"/>
  <c r="G16" i="15" l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E23" i="15" s="1"/>
  <c r="F49" i="15"/>
  <c r="E14" i="15" l="1"/>
  <c r="E97" i="15"/>
  <c r="E5" i="18"/>
  <c r="F48" i="15"/>
  <c r="E88" i="15" l="1"/>
  <c r="F72" i="15" l="1"/>
  <c r="F25" i="15" s="1"/>
  <c r="F16" i="15" s="1"/>
  <c r="D70" i="15" l="1"/>
  <c r="D23" i="15" s="1"/>
  <c r="D14" i="15" l="1"/>
  <c r="D97" i="15" l="1"/>
  <c r="F90" i="15"/>
  <c r="F7" i="18"/>
  <c r="F99" i="15"/>
  <c r="D5" i="18"/>
  <c r="D88" i="15"/>
  <c r="E4" i="15" l="1"/>
  <c r="E108" i="15" s="1"/>
  <c r="E16" i="7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s="1"/>
  <c r="E16" i="15" l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s="1"/>
  <c r="B97" i="15" l="1"/>
  <c r="D72" i="15"/>
  <c r="D25" i="15" s="1"/>
  <c r="B14" i="15" l="1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B24" i="15" s="1"/>
  <c r="C49" i="15"/>
  <c r="D25" i="18" l="1"/>
  <c r="C40" i="7"/>
  <c r="C29" i="16"/>
  <c r="C48" i="15"/>
  <c r="B15" i="15" l="1"/>
  <c r="C72" i="15"/>
  <c r="C25" i="15" s="1"/>
  <c r="C16" i="15" s="1"/>
  <c r="E25" i="18"/>
  <c r="C172" i="7"/>
  <c r="D40" i="7"/>
  <c r="D38" i="16"/>
  <c r="D20" i="16"/>
  <c r="D65" i="16" s="1"/>
  <c r="D29" i="16"/>
  <c r="C66" i="7"/>
  <c r="C33" i="17"/>
  <c r="B31" i="15" l="1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65" i="16" s="1"/>
  <c r="E38" i="16"/>
  <c r="E29" i="16"/>
  <c r="D172" i="7"/>
  <c r="B107" i="15" l="1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65" i="16" s="1"/>
  <c r="F29" i="16"/>
  <c r="M105" i="15" l="1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65" i="16" s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I40" i="7" l="1"/>
  <c r="I25" i="18"/>
  <c r="Q31" i="15"/>
  <c r="I20" i="16"/>
  <c r="I65" i="16" s="1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N25" i="15" s="1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J20" i="16" l="1"/>
  <c r="J65" i="16" s="1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O72" i="15" l="1"/>
  <c r="O25" i="15" s="1"/>
  <c r="C40" i="15"/>
  <c r="C39" i="15" s="1"/>
  <c r="M72" i="15"/>
  <c r="M25" i="15" s="1"/>
  <c r="N16" i="15"/>
  <c r="B72" i="15"/>
  <c r="B25" i="15" s="1"/>
  <c r="B16" i="15" s="1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L38" i="16" l="1"/>
  <c r="L25" i="18"/>
  <c r="M16" i="15"/>
  <c r="O16" i="15"/>
  <c r="K33" i="17"/>
  <c r="L20" i="16"/>
  <c r="L65" i="16" s="1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65" i="16" s="1"/>
  <c r="M38" i="16"/>
  <c r="M29" i="16"/>
  <c r="K198" i="7"/>
  <c r="P49" i="15"/>
  <c r="O48" i="15"/>
  <c r="B12" i="15" l="1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65" i="16" s="1"/>
  <c r="N29" i="16"/>
  <c r="M172" i="7"/>
  <c r="L198" i="7"/>
  <c r="P48" i="15"/>
  <c r="M7" i="18" l="1"/>
  <c r="M90" i="15"/>
  <c r="M99" i="15"/>
  <c r="P72" i="15"/>
  <c r="P25" i="15" s="1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O40" i="7" l="1"/>
  <c r="O25" i="18"/>
  <c r="O20" i="16"/>
  <c r="O65" i="16" s="1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P65" i="16" s="1"/>
  <c r="B41" i="7"/>
  <c r="B21" i="16"/>
  <c r="B66" i="16" s="1"/>
  <c r="B30" i="16"/>
  <c r="B39" i="16"/>
  <c r="B12" i="16" l="1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66" i="7" l="1"/>
  <c r="P24" i="17"/>
  <c r="B41" i="16"/>
  <c r="C8" i="16"/>
  <c r="C28" i="16" s="1"/>
  <c r="C41" i="7"/>
  <c r="C173" i="7" s="1"/>
  <c r="C30" i="16"/>
  <c r="B181" i="7"/>
  <c r="Q20" i="16"/>
  <c r="Q65" i="16" s="1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C39" i="7" l="1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25" i="15" s="1"/>
  <c r="Q40" i="15"/>
  <c r="Q39" i="15" s="1"/>
  <c r="Q58" i="15"/>
  <c r="Q57" i="15" s="1"/>
  <c r="Q48" i="15"/>
  <c r="Q16" i="15" l="1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65" i="16" s="1"/>
  <c r="B40" i="7"/>
  <c r="B38" i="16"/>
  <c r="B8" i="16"/>
  <c r="B24" i="18" s="1"/>
  <c r="B172" i="7" l="1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s="1"/>
  <c r="C14" i="15" l="1"/>
  <c r="C25" i="18" s="1"/>
  <c r="C20" i="16" l="1"/>
  <c r="C24" i="17"/>
  <c r="C38" i="16"/>
  <c r="C5" i="18"/>
  <c r="C97" i="15"/>
  <c r="C42" i="17"/>
  <c r="C88" i="15"/>
  <c r="C65" i="16"/>
  <c r="D71" i="15" l="1"/>
  <c r="D24" i="15" s="1"/>
  <c r="E71" i="15"/>
  <c r="E24" i="15" s="1"/>
  <c r="D15" i="15" l="1"/>
  <c r="D22" i="15"/>
  <c r="E15" i="15"/>
  <c r="E22" i="15"/>
  <c r="F71" i="15"/>
  <c r="F24" i="15" s="1"/>
  <c r="E13" i="15" l="1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I24" i="15" s="1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G24" i="15" s="1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D12" i="18" l="1"/>
  <c r="D24" i="18" s="1"/>
  <c r="D18" i="18"/>
  <c r="E12" i="18"/>
  <c r="E24" i="18" s="1"/>
  <c r="E18" i="18"/>
  <c r="I15" i="15"/>
  <c r="I22" i="15"/>
  <c r="G15" i="15"/>
  <c r="G22" i="15"/>
  <c r="D64" i="16"/>
  <c r="K71" i="15"/>
  <c r="K24" i="15" s="1"/>
  <c r="H71" i="15"/>
  <c r="H24" i="15" s="1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O24" i="15" s="1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M24" i="15" s="1"/>
  <c r="D78" i="15"/>
  <c r="P71" i="15"/>
  <c r="P24" i="15" s="1"/>
  <c r="I13" i="15" l="1"/>
  <c r="I26" i="18"/>
  <c r="G13" i="15"/>
  <c r="G26" i="18"/>
  <c r="F12" i="18"/>
  <c r="F24" i="18" s="1"/>
  <c r="F18" i="18"/>
  <c r="O15" i="15"/>
  <c r="O22" i="15"/>
  <c r="M15" i="15"/>
  <c r="M22" i="15"/>
  <c r="K15" i="15"/>
  <c r="K22" i="15"/>
  <c r="H15" i="15"/>
  <c r="H22" i="15"/>
  <c r="P15" i="15"/>
  <c r="P22" i="15"/>
  <c r="F64" i="16"/>
  <c r="I55" i="16"/>
  <c r="I25" i="17"/>
  <c r="I21" i="16"/>
  <c r="I116" i="15"/>
  <c r="C71" i="15"/>
  <c r="C24" i="15" s="1"/>
  <c r="G25" i="17"/>
  <c r="G21" i="16"/>
  <c r="L71" i="15"/>
  <c r="L24" i="15" s="1"/>
  <c r="F69" i="15"/>
  <c r="J71" i="15"/>
  <c r="J24" i="15" s="1"/>
  <c r="Q71" i="15"/>
  <c r="Q24" i="15" s="1"/>
  <c r="N71" i="15"/>
  <c r="N24" i="15" s="1"/>
  <c r="F37" i="16"/>
  <c r="F96" i="15"/>
  <c r="F87" i="15"/>
  <c r="F41" i="17"/>
  <c r="K13" i="15" l="1"/>
  <c r="K26" i="18"/>
  <c r="M13" i="15"/>
  <c r="M26" i="18"/>
  <c r="O13" i="15"/>
  <c r="O116" i="15" s="1"/>
  <c r="O26" i="18"/>
  <c r="P13" i="15"/>
  <c r="P26" i="18"/>
  <c r="H13" i="15"/>
  <c r="H26" i="18"/>
  <c r="Q15" i="15"/>
  <c r="Q22" i="15"/>
  <c r="L15" i="15"/>
  <c r="L22" i="15"/>
  <c r="N15" i="15"/>
  <c r="N22" i="15"/>
  <c r="J15" i="15"/>
  <c r="J22" i="15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K55" i="16"/>
  <c r="O25" i="17"/>
  <c r="O21" i="16"/>
  <c r="G89" i="15"/>
  <c r="G39" i="16"/>
  <c r="G43" i="17"/>
  <c r="G98" i="15"/>
  <c r="G6" i="18"/>
  <c r="G4" i="18" s="1"/>
  <c r="M25" i="17"/>
  <c r="M21" i="16"/>
  <c r="M116" i="15"/>
  <c r="I66" i="16"/>
  <c r="I43" i="17"/>
  <c r="I39" i="16"/>
  <c r="I98" i="15"/>
  <c r="I89" i="15"/>
  <c r="I6" i="18"/>
  <c r="I4" i="18" s="1"/>
  <c r="C13" i="15" l="1"/>
  <c r="C26" i="18"/>
  <c r="L13" i="15"/>
  <c r="L26" i="18"/>
  <c r="N13" i="15"/>
  <c r="N26" i="18"/>
  <c r="J13" i="15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J55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Q55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K12" i="18" l="1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17" i="15" s="1"/>
  <c r="M12" i="15" s="1"/>
  <c r="L18" i="15"/>
  <c r="L17" i="15" s="1"/>
  <c r="L12" i="15" s="1"/>
  <c r="L26" i="15"/>
  <c r="L21" i="15" s="1"/>
  <c r="O26" i="15"/>
  <c r="O21" i="15" s="1"/>
  <c r="O18" i="15"/>
  <c r="O17" i="15" s="1"/>
  <c r="O12" i="15" s="1"/>
  <c r="H18" i="15"/>
  <c r="H17" i="15" s="1"/>
  <c r="H12" i="15" s="1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E26" i="15" l="1"/>
  <c r="E21" i="15" s="1"/>
  <c r="E18" i="15"/>
  <c r="E17" i="15" s="1"/>
  <c r="E12" i="15" s="1"/>
  <c r="N26" i="15"/>
  <c r="N21" i="15" s="1"/>
  <c r="N18" i="15"/>
  <c r="N17" i="15" s="1"/>
  <c r="N12" i="15" s="1"/>
  <c r="C26" i="15"/>
  <c r="C21" i="15" s="1"/>
  <c r="C18" i="15"/>
  <c r="C17" i="15" s="1"/>
  <c r="C12" i="15" s="1"/>
  <c r="D18" i="15"/>
  <c r="D17" i="15" s="1"/>
  <c r="D12" i="15" s="1"/>
  <c r="D26" i="15"/>
  <c r="D21" i="15" s="1"/>
  <c r="I26" i="15"/>
  <c r="I21" i="15" s="1"/>
  <c r="I18" i="15"/>
  <c r="I17" i="15" s="1"/>
  <c r="I12" i="15" s="1"/>
  <c r="J26" i="15"/>
  <c r="J21" i="15" s="1"/>
  <c r="J18" i="15"/>
  <c r="J17" i="15" s="1"/>
  <c r="J12" i="15" s="1"/>
  <c r="H24" i="16"/>
  <c r="G26" i="15"/>
  <c r="G21" i="15" s="1"/>
  <c r="G18" i="15"/>
  <c r="G17" i="15" s="1"/>
  <c r="G12" i="15" s="1"/>
  <c r="P18" i="15"/>
  <c r="P17" i="15" s="1"/>
  <c r="P12" i="15" s="1"/>
  <c r="P26" i="15"/>
  <c r="P21" i="15" s="1"/>
  <c r="K26" i="15"/>
  <c r="K21" i="15" s="1"/>
  <c r="K18" i="15"/>
  <c r="K17" i="15" s="1"/>
  <c r="K12" i="15" s="1"/>
  <c r="Q26" i="15"/>
  <c r="Q21" i="15" s="1"/>
  <c r="Q18" i="15"/>
  <c r="Q17" i="15" s="1"/>
  <c r="Q12" i="15" s="1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D24" i="16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P24" i="16" l="1"/>
  <c r="J24" i="16"/>
  <c r="F17" i="15"/>
  <c r="F119" i="15" s="1"/>
  <c r="F24" i="16"/>
  <c r="G24" i="16"/>
  <c r="G69" i="16" s="1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P69" i="16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118" i="15"/>
  <c r="G120" i="15"/>
  <c r="G18" i="16"/>
  <c r="G59" i="16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M68" i="16" l="1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E113" i="12" l="1"/>
  <c r="E102" i="12"/>
  <c r="C111" i="12"/>
  <c r="C100" i="12"/>
  <c r="B108" i="12"/>
  <c r="B97" i="12"/>
  <c r="D112" i="12"/>
  <c r="D101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F112" i="12"/>
  <c r="F101" i="12"/>
  <c r="G113" i="12"/>
  <c r="G102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F108" i="12"/>
  <c r="F97" i="12"/>
  <c r="D109" i="12"/>
  <c r="D98" i="12"/>
  <c r="I113" i="12"/>
  <c r="I102" i="12"/>
  <c r="G78" i="12"/>
  <c r="G89" i="12" s="1"/>
  <c r="G111" i="12"/>
  <c r="G100" i="12"/>
  <c r="H78" i="12"/>
  <c r="H89" i="12" s="1"/>
  <c r="H111" i="12"/>
  <c r="H100" i="12"/>
  <c r="B105" i="12"/>
  <c r="B94" i="12"/>
  <c r="C74" i="12"/>
  <c r="C85" i="12" s="1"/>
  <c r="C107" i="12"/>
  <c r="C96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C72" i="12"/>
  <c r="C83" i="12" s="1"/>
  <c r="C105" i="12"/>
  <c r="C94" i="12"/>
  <c r="E109" i="12"/>
  <c r="E98" i="12"/>
  <c r="G108" i="12"/>
  <c r="G97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H108" i="12"/>
  <c r="H97" i="12"/>
  <c r="I78" i="12"/>
  <c r="I89" i="12" s="1"/>
  <c r="I111" i="12"/>
  <c r="I100" i="12"/>
  <c r="J112" i="12"/>
  <c r="J101" i="12"/>
  <c r="K113" i="12"/>
  <c r="K102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F74" i="12" l="1"/>
  <c r="F85" i="12" s="1"/>
  <c r="F107" i="12"/>
  <c r="F96" i="12"/>
  <c r="G109" i="12"/>
  <c r="G98" i="12"/>
  <c r="E72" i="12"/>
  <c r="E83" i="12" s="1"/>
  <c r="E105" i="12"/>
  <c r="E94" i="12"/>
  <c r="I108" i="12"/>
  <c r="I97" i="12"/>
  <c r="L113" i="12"/>
  <c r="L102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L112" i="12"/>
  <c r="L101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N113" i="12"/>
  <c r="N102" i="12"/>
  <c r="G72" i="12"/>
  <c r="G83" i="12" s="1"/>
  <c r="G105" i="12"/>
  <c r="G94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J109" i="12"/>
  <c r="J98" i="12"/>
  <c r="H72" i="12"/>
  <c r="H83" i="12" s="1"/>
  <c r="H105" i="12"/>
  <c r="H94" i="12"/>
  <c r="M78" i="12"/>
  <c r="M89" i="12" s="1"/>
  <c r="M111" i="12"/>
  <c r="M100" i="12"/>
  <c r="O113" i="12"/>
  <c r="O102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J74" i="12"/>
  <c r="J85" i="12" s="1"/>
  <c r="J107" i="12"/>
  <c r="J96" i="12"/>
  <c r="O112" i="12"/>
  <c r="O101" i="12"/>
  <c r="K109" i="12"/>
  <c r="K98" i="12"/>
  <c r="I72" i="12"/>
  <c r="I83" i="12" s="1"/>
  <c r="I105" i="12"/>
  <c r="I94" i="12"/>
  <c r="P113" i="12"/>
  <c r="P102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L109" i="12" l="1"/>
  <c r="L98" i="12"/>
  <c r="J105" i="12"/>
  <c r="J94" i="12"/>
  <c r="N108" i="12"/>
  <c r="N97" i="12"/>
  <c r="K74" i="12"/>
  <c r="K85" i="12" s="1"/>
  <c r="K107" i="12"/>
  <c r="K96" i="12"/>
  <c r="O78" i="12"/>
  <c r="O89" i="12" s="1"/>
  <c r="O111" i="12"/>
  <c r="O100" i="12"/>
  <c r="J72" i="12"/>
  <c r="J83" i="12" s="1"/>
  <c r="P112" i="12"/>
  <c r="P101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M109" i="12" l="1"/>
  <c r="M98" i="12"/>
  <c r="K105" i="12"/>
  <c r="K94" i="12"/>
  <c r="Q112" i="12"/>
  <c r="Q101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N105" i="12"/>
  <c r="N94" i="12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O72" i="12"/>
  <c r="O83" i="12" s="1"/>
  <c r="O105" i="12"/>
  <c r="O94" i="12"/>
  <c r="Q109" i="12"/>
  <c r="Q98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<sst xmlns="http://schemas.openxmlformats.org/spreadsheetml/2006/main" count="1474" uniqueCount="193">
  <si>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</si>
  <si>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</si>
  <si>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</si>
  <si>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</si>
  <si>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</si>
  <si>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</si>
  <si>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</si>
  <si>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</si>
  <si>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</si>
  <si>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</si>
  <si>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</si>
  <si>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</si>
  <si>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EU28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</si>
  <si>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</si>
  <si>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</si>
  <si>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</si>
  <si>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</si>
  <si>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</si>
  <si>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</si>
  <si>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</si>
  <si>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</si>
  <si>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</si>
  <si>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</si>
  <si>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</si>
  <si>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</si>
  <si>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</si>
  <si>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</si>
  <si>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</si>
  <si>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</si>
  <si>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</si>
  <si>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</si>
  <si>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</si>
  <si>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</si>
  <si>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</si>
  <si>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</si>
  <si>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</si>
  <si>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</si>
  <si>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</si>
  <si>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</si>
  <si>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</si>
  <si>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</si>
  <si>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</si>
  <si>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</si>
  <si>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</si>
  <si>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</si>
  <si>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</si>
  <si>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</si>
  <si>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</si>
  <si>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</si>
  <si>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</si>
  <si>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</si>
  <si>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</si>
  <si>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</si>
  <si>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</si>
  <si>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</si>
  <si>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</si>
  <si>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</si>
  <si>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</si>
  <si>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</si>
  <si>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</si>
  <si>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</si>
  <si>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</si>
  <si>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</si>
  <si>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</si>
  <si>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</si>
  <si>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</si>
  <si>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</si>
  <si>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</si>
  <si>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</si>
  <si>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</si>
  <si>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</si>
  <si>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</si>
  <si>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</si>
  <si>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</si>
  <si>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</si>
  <si>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</si>
  <si>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</si>
  <si>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</si>
  <si>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</si>
  <si>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</si>
  <si>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</si>
  <si>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</si>
  <si>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</si>
  <si>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</si>
  <si>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</si>
  <si>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</si>
  <si>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</si>
  <si>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</si>
  <si>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</si>
  <si>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</si>
  <si>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</si>
  <si>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</si>
  <si>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</si>
  <si>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</si>
  <si>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</si>
  <si>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</si>
  <si>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</si>
  <si>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</si>
  <si>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</si>
  <si>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</si>
  <si>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</si>
  <si>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</si>
  <si>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</si>
  <si>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</si>
  <si>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</si>
  <si>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</si>
  <si>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</si>
  <si>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</si>
  <si>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</si>
  <si>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</si>
  <si>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</si>
  <si>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</si>
  <si>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</si>
  <si>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</si>
  <si>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</si>
  <si>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</si>
  <si>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</si>
  <si>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</si>
  <si>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</si>
  <si>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</si>
  <si>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</si>
  <si>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</si>
  <si>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</si>
  <si>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</si>
  <si>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</si>
  <si>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</si>
  <si>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</si>
  <si>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</si>
  <si>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</si>
  <si>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</si>
  <si>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</si>
  <si>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</si>
  <si>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</si>
  <si>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</si>
  <si>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</si>
  <si>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</si>
  <si>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</si>
  <si>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</si>
  <si>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</si>
  <si>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</si>
  <si>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</si>
  <si>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</si>
  <si>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</si>
  <si>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</si>
  <si>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</si>
  <si>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</si>
  <si>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</si>
  <si>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</si>
  <si>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</si>
  <si>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</si>
  <si>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</si>
  <si>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</si>
  <si>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</si>
  <si>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</si>
  <si>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</si>
  <si>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</si>
  <si>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</si>
  <si>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</si>
  <si>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</si>
  <si>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</si>
  <si>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</si>
  <si>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</si>
  <si>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</si>
  <si>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</si>
  <si>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</si>
  <si>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</si>
  <si>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</si>
  <si>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</si>
  <si>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</si>
  <si>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</si>
  <si>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</si>
  <si>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</si>
  <si>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</si>
  <si>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</si>
  <si>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</si>
  <si>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</si>
  <si>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</si>
  <si>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</si>
  <si>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EU28 - Aviation</t>
  </si>
  <si>
    <t>EU28 - Aviation / energy consumption</t>
  </si>
  <si>
    <t>EU28 - Aviation / passenger transport specific data</t>
  </si>
  <si>
    <t>EU28 - Road transport</t>
  </si>
  <si>
    <t/>
  </si>
  <si>
    <t>EU28 - Road transport / energy consumption</t>
  </si>
  <si>
    <t>EU28 - Road transport / CO2 emissions</t>
  </si>
  <si>
    <t>EU28 - Road transport / technologies</t>
  </si>
  <si>
    <t>EU28 - Rail, metro and tram</t>
  </si>
  <si>
    <t>EU28 - Rail, metro and tram / energy consumption</t>
  </si>
  <si>
    <t>EU28 - Rail, metro and tram / CO2 emissions</t>
  </si>
  <si>
    <t>EU28 - Aviation / CO2 emissions</t>
  </si>
  <si>
    <t>EU28 - Coastal shipping and inland waterways</t>
  </si>
  <si>
    <t>EU28 - Coastal shipping and inland waterways / energy consumption</t>
  </si>
  <si>
    <t>EU28 -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</si>
</sst>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#,##0.000;\-#,##0.000;&quot;-&quot;"/>
    <numFmt numFmtId="165" formatCode="#,##0.00;\-#,##0.00;&quot;-&quot;"/>
    <numFmt numFmtId="166" formatCode="0.00%;\-0.00%;&quot;-&quot;"/>
    <numFmt numFmtId="167" formatCode="#,##0;\-#,##0;&quot;-&quot;"/>
    <numFmt numFmtId="168" formatCode="#,##0.0"/>
    <numFmt numFmtId="169" formatCode="0.0"/>
    <numFmt numFmtId="170" formatCode="0.0%"/>
    <numFmt numFmtId="171" formatCode="#,##0.0;\-#,##0.0;&quot;-&quot;"/>
    <numFmt numFmtId="172" formatCode="#,##0.00_ ;\-#,##0.00\ "/>
    <numFmt numFmtId="173" formatCode="#,##0;\-#,##0;&quot;0&quot;"/>
    <numFmt numFmtId="174" formatCode="0.0%;\-0.0%;&quot;-&quot;"/>
    <numFmt numFmtId="175" formatCode="0.00000000000000"/>
    <numFmt numFmtId="176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5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5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5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5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4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166" fontId="13" fillId="4" borderId="2" xfId="4" applyNumberFormat="1" applyFont="1" applyFill="1" applyBorder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164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7" fontId="10" fillId="0" borderId="0" xfId="4" applyNumberFormat="1" applyFont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7" fontId="10" fillId="2" borderId="6" xfId="4" applyNumberFormat="1" applyFont="1" applyFill="1" applyBorder="1" applyAlignment="1">
      <alignment vertical="center"/>
    </xf>
    <xf numFmtId="169" fontId="10" fillId="0" borderId="6" xfId="4" applyNumberFormat="1" applyFont="1" applyBorder="1" applyAlignment="1">
      <alignment vertical="center"/>
    </xf>
    <xf numFmtId="166" fontId="10" fillId="0" borderId="1" xfId="1" applyNumberFormat="1" applyFont="1" applyBorder="1" applyAlignment="1">
      <alignment vertical="center"/>
    </xf>
    <xf numFmtId="170" fontId="10" fillId="2" borderId="1" xfId="1" applyNumberFormat="1" applyFont="1" applyFill="1" applyBorder="1" applyAlignment="1">
      <alignment horizontal="left" vertical="center" indent="3"/>
    </xf>
    <xf numFmtId="166" fontId="10" fillId="0" borderId="0" xfId="1" applyNumberFormat="1" applyFont="1" applyBorder="1" applyAlignment="1">
      <alignment vertical="center"/>
    </xf>
    <xf numFmtId="170" fontId="10" fillId="2" borderId="0" xfId="1" applyNumberFormat="1" applyFont="1" applyFill="1" applyBorder="1" applyAlignment="1">
      <alignment horizontal="left" vertical="center" indent="3"/>
    </xf>
    <xf numFmtId="166" fontId="10" fillId="0" borderId="4" xfId="1" applyNumberFormat="1" applyFont="1" applyBorder="1" applyAlignment="1">
      <alignment vertical="center"/>
    </xf>
    <xf numFmtId="170" fontId="10" fillId="2" borderId="4" xfId="1" applyNumberFormat="1" applyFont="1" applyFill="1" applyBorder="1" applyAlignment="1">
      <alignment horizontal="left" vertical="center" indent="2"/>
    </xf>
    <xf numFmtId="166" fontId="10" fillId="0" borderId="0" xfId="1" applyNumberFormat="1" applyFont="1" applyAlignment="1">
      <alignment vertical="center"/>
    </xf>
    <xf numFmtId="170" fontId="10" fillId="2" borderId="0" xfId="1" applyNumberFormat="1" applyFont="1" applyFill="1" applyAlignment="1">
      <alignment horizontal="left" vertical="center" indent="3"/>
    </xf>
    <xf numFmtId="166" fontId="10" fillId="0" borderId="5" xfId="1" applyNumberFormat="1" applyFont="1" applyBorder="1" applyAlignment="1">
      <alignment vertical="center"/>
    </xf>
    <xf numFmtId="170" fontId="10" fillId="2" borderId="5" xfId="1" applyNumberFormat="1" applyFont="1" applyFill="1" applyBorder="1" applyAlignment="1">
      <alignment horizontal="left" vertical="center" indent="2"/>
    </xf>
    <xf numFmtId="166" fontId="13" fillId="4" borderId="2" xfId="1" applyNumberFormat="1" applyFont="1" applyFill="1" applyBorder="1" applyAlignment="1">
      <alignment vertical="center"/>
    </xf>
    <xf numFmtId="166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8" fontId="10" fillId="0" borderId="4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71" fontId="14" fillId="5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1" fontId="10" fillId="0" borderId="1" xfId="4" applyNumberFormat="1" applyFont="1" applyBorder="1" applyAlignment="1">
      <alignment vertical="center"/>
    </xf>
    <xf numFmtId="171" fontId="10" fillId="0" borderId="0" xfId="4" applyNumberFormat="1" applyFont="1" applyBorder="1" applyAlignment="1">
      <alignment vertical="center"/>
    </xf>
    <xf numFmtId="171" fontId="10" fillId="0" borderId="4" xfId="4" applyNumberFormat="1" applyFont="1" applyBorder="1" applyAlignment="1">
      <alignment vertical="center"/>
    </xf>
    <xf numFmtId="171" fontId="10" fillId="0" borderId="0" xfId="4" applyNumberFormat="1" applyFont="1" applyAlignment="1">
      <alignment vertical="center"/>
    </xf>
    <xf numFmtId="171" fontId="10" fillId="0" borderId="5" xfId="4" applyNumberFormat="1" applyFont="1" applyBorder="1" applyAlignment="1">
      <alignment vertical="center"/>
    </xf>
    <xf numFmtId="171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4" fontId="19" fillId="6" borderId="2" xfId="4" applyNumberFormat="1" applyFont="1" applyFill="1" applyBorder="1" applyAlignment="1">
      <alignment vertical="center"/>
    </xf>
    <xf numFmtId="164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5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5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5" fontId="14" fillId="4" borderId="2" xfId="4" applyNumberFormat="1" applyFont="1" applyFill="1" applyBorder="1" applyAlignment="1">
      <alignment vertical="center"/>
    </xf>
    <xf numFmtId="165" fontId="10" fillId="0" borderId="0" xfId="4" applyNumberFormat="1" applyFont="1" applyFill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72" fontId="10" fillId="0" borderId="0" xfId="4" applyNumberFormat="1" applyFont="1" applyAlignment="1">
      <alignment vertical="center"/>
    </xf>
    <xf numFmtId="171" fontId="14" fillId="4" borderId="2" xfId="4" applyNumberFormat="1" applyFont="1" applyFill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164" fontId="10" fillId="0" borderId="0" xfId="4" applyNumberFormat="1" applyFont="1" applyBorder="1" applyAlignment="1">
      <alignment vertical="center"/>
    </xf>
    <xf numFmtId="164" fontId="10" fillId="0" borderId="4" xfId="4" applyNumberFormat="1" applyFont="1" applyBorder="1" applyAlignment="1">
      <alignment vertical="center"/>
    </xf>
    <xf numFmtId="164" fontId="10" fillId="0" borderId="0" xfId="4" applyNumberFormat="1" applyFont="1" applyAlignment="1">
      <alignment vertical="center"/>
    </xf>
    <xf numFmtId="164" fontId="10" fillId="0" borderId="5" xfId="4" applyNumberFormat="1" applyFont="1" applyFill="1" applyBorder="1" applyAlignment="1">
      <alignment vertical="center"/>
    </xf>
    <xf numFmtId="164" fontId="13" fillId="4" borderId="2" xfId="4" applyNumberFormat="1" applyFont="1" applyFill="1" applyBorder="1" applyAlignment="1">
      <alignment vertical="center"/>
    </xf>
    <xf numFmtId="164" fontId="10" fillId="0" borderId="5" xfId="4" applyNumberFormat="1" applyFont="1" applyBorder="1" applyAlignment="1">
      <alignment vertical="center"/>
    </xf>
    <xf numFmtId="173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6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6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6" fontId="10" fillId="0" borderId="6" xfId="4" applyNumberFormat="1" applyFont="1" applyBorder="1" applyAlignment="1">
      <alignment vertical="center"/>
    </xf>
    <xf numFmtId="167" fontId="10" fillId="0" borderId="8" xfId="4" applyNumberFormat="1" applyFont="1" applyBorder="1" applyAlignment="1">
      <alignment vertical="center"/>
    </xf>
    <xf numFmtId="167" fontId="10" fillId="0" borderId="6" xfId="4" applyNumberFormat="1" applyFont="1" applyBorder="1" applyAlignment="1">
      <alignment vertical="center"/>
    </xf>
    <xf numFmtId="171" fontId="10" fillId="0" borderId="8" xfId="4" applyNumberFormat="1" applyFont="1" applyBorder="1" applyAlignment="1">
      <alignment vertical="center"/>
    </xf>
    <xf numFmtId="171" fontId="10" fillId="0" borderId="6" xfId="4" applyNumberFormat="1" applyFont="1" applyBorder="1" applyAlignment="1">
      <alignment vertical="center"/>
    </xf>
    <xf numFmtId="165" fontId="14" fillId="4" borderId="0" xfId="4" applyNumberFormat="1" applyFont="1" applyFill="1" applyBorder="1" applyAlignment="1">
      <alignment vertical="center"/>
    </xf>
    <xf numFmtId="165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6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6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7" fontId="13" fillId="4" borderId="4" xfId="4" applyNumberFormat="1" applyFont="1" applyFill="1" applyBorder="1" applyAlignment="1">
      <alignment vertical="center"/>
    </xf>
    <xf numFmtId="167" fontId="13" fillId="4" borderId="5" xfId="4" applyNumberFormat="1" applyFont="1" applyFill="1" applyBorder="1" applyAlignment="1">
      <alignment vertical="center"/>
    </xf>
    <xf numFmtId="171" fontId="13" fillId="4" borderId="4" xfId="4" applyNumberFormat="1" applyFont="1" applyFill="1" applyBorder="1" applyAlignment="1">
      <alignment vertical="center"/>
    </xf>
    <xf numFmtId="171" fontId="13" fillId="4" borderId="5" xfId="4" applyNumberFormat="1" applyFont="1" applyFill="1" applyBorder="1" applyAlignment="1">
      <alignment vertical="center"/>
    </xf>
    <xf numFmtId="171" fontId="10" fillId="2" borderId="0" xfId="4" applyNumberFormat="1" applyFont="1" applyFill="1" applyAlignment="1">
      <alignment vertical="center"/>
    </xf>
    <xf numFmtId="164" fontId="13" fillId="4" borderId="4" xfId="4" applyNumberFormat="1" applyFont="1" applyFill="1" applyBorder="1" applyAlignment="1">
      <alignment vertical="center"/>
    </xf>
    <xf numFmtId="164" fontId="13" fillId="4" borderId="5" xfId="4" applyNumberFormat="1" applyFont="1" applyFill="1" applyBorder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5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4" fontId="10" fillId="0" borderId="1" xfId="1" applyNumberFormat="1" applyFont="1" applyBorder="1" applyAlignment="1">
      <alignment vertical="center"/>
    </xf>
    <xf numFmtId="174" fontId="10" fillId="0" borderId="0" xfId="1" applyNumberFormat="1" applyFont="1" applyAlignment="1">
      <alignment vertical="center"/>
    </xf>
    <xf numFmtId="174" fontId="13" fillId="4" borderId="5" xfId="1" applyNumberFormat="1" applyFont="1" applyFill="1" applyBorder="1" applyAlignment="1">
      <alignment vertical="center"/>
    </xf>
    <xf numFmtId="174" fontId="14" fillId="5" borderId="2" xfId="1" applyNumberFormat="1" applyFont="1" applyFill="1" applyBorder="1" applyAlignment="1">
      <alignment vertical="center"/>
    </xf>
    <xf numFmtId="175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6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1" fontId="14" fillId="4" borderId="0" xfId="4" applyNumberFormat="1" applyFont="1" applyFill="1" applyBorder="1" applyAlignment="1">
      <alignment vertical="center"/>
    </xf>
    <xf numFmtId="174" fontId="14" fillId="5" borderId="2" xfId="4" applyNumberFormat="1" applyFont="1" applyFill="1" applyBorder="1" applyAlignment="1">
      <alignment vertical="center"/>
    </xf>
    <xf numFmtId="174" fontId="13" fillId="4" borderId="2" xfId="4" applyNumberFormat="1" applyFont="1" applyFill="1" applyBorder="1" applyAlignment="1">
      <alignment vertical="center"/>
    </xf>
    <xf numFmtId="174" fontId="10" fillId="0" borderId="6" xfId="4" applyNumberFormat="1" applyFont="1" applyBorder="1" applyAlignment="1">
      <alignment vertical="center"/>
    </xf>
    <xf numFmtId="174" fontId="10" fillId="0" borderId="4" xfId="4" applyNumberFormat="1" applyFont="1" applyBorder="1" applyAlignment="1">
      <alignment vertical="center"/>
    </xf>
    <xf numFmtId="174" fontId="10" fillId="0" borderId="0" xfId="4" applyNumberFormat="1" applyFont="1" applyAlignment="1">
      <alignment vertical="center"/>
    </xf>
    <xf numFmtId="174" fontId="10" fillId="0" borderId="8" xfId="4" applyNumberFormat="1" applyFont="1" applyBorder="1" applyAlignment="1">
      <alignment vertical="center"/>
    </xf>
    <xf numFmtId="174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 xr:uid="{00000000-0005-0000-0000-000000000000}"/>
    <cellStyle name="Hyperlink" xfId="2" builtinId="8"/>
    <cellStyle name="Normal" xfId="0" builtinId="0"/>
    <cellStyle name="Normal 2" xfId="4" xr:uid="{00000000-0005-0000-0000-000003000000}"/>
    <cellStyle name="Normal 3" xfId="5" xr:uid="{00000000-0005-0000-0000-000004000000}"/>
    <cellStyle name="Percent" xfId="1" builtinId="5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>
    <pageSetUpPr fitToPage="1"/>
  </sheetPr>
  <dimension ref="A9:L75"/>
  <sheetViews>
    <sheetView showGridLines="0" zoomScale="80" zoomScaleNormal="80" workbookViewId="0"/>
  </sheetViews>
  <sheetFormatPr defaultColWidth="9.109375" defaultRowHeight="10.199999999999999" x14ac:dyDescent="0.3"/>
  <cols>
    <col min="1" max="1" width="9.6640625" style="153" customWidth="1"/>
    <col min="2" max="2" width="9.6640625" style="154" customWidth="1"/>
    <col min="3" max="3" width="107.44140625" style="152" customWidth="1"/>
    <col min="4" max="4" width="44.6640625" style="152" customWidth="1"/>
    <col min="5" max="6" width="9.6640625" style="152" customWidth="1"/>
    <col min="7" max="16384" width="9.109375" style="152"/>
  </cols>
  <sheetData>
    <row r="9" spans="1:10" ht="30" x14ac:dyDescent="0.3">
      <c r="A9" s="149"/>
      <c r="B9" s="150" t="s">
        <v>157</v>
      </c>
      <c r="C9" s="151"/>
      <c r="D9" s="151"/>
      <c r="E9" s="151"/>
      <c r="F9" s="151"/>
    </row>
    <row r="10" spans="1:10" hidden="1" x14ac:dyDescent="0.3"/>
    <row r="11" spans="1:10" hidden="1" x14ac:dyDescent="0.3">
      <c r="B11" s="153"/>
      <c r="C11" s="153"/>
    </row>
    <row r="12" spans="1:10" ht="11.25" hidden="1" customHeight="1" x14ac:dyDescent="0.3">
      <c r="B12" s="153"/>
      <c r="C12" s="153"/>
    </row>
    <row r="13" spans="1:10" s="153" customFormat="1" ht="11.25" hidden="1" customHeight="1" x14ac:dyDescent="0.3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3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3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3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3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3">
      <c r="D18" s="152"/>
      <c r="E18" s="152"/>
      <c r="F18" s="152"/>
      <c r="G18" s="152"/>
      <c r="H18" s="152"/>
      <c r="I18" s="152"/>
      <c r="J18" s="152"/>
    </row>
    <row r="19" spans="1:10" s="153" customFormat="1" x14ac:dyDescent="0.3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3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3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3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8.2" x14ac:dyDescent="0.3">
      <c r="B23" s="155"/>
      <c r="C23" s="156" t="s">
        <v>12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3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3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3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3">
      <c r="A27" s="152"/>
    </row>
    <row r="28" spans="1:10" s="153" customFormat="1" ht="11.25" customHeight="1" x14ac:dyDescent="0.3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3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8.2" x14ac:dyDescent="0.3">
      <c r="B30" s="154"/>
      <c r="C30" s="158" t="s">
        <v>173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3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3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3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3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3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3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3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3">
      <c r="A38" s="152"/>
    </row>
    <row r="39" spans="1:12" s="153" customFormat="1" ht="12.75" customHeight="1" x14ac:dyDescent="0.3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3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3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3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1" x14ac:dyDescent="0.3">
      <c r="D43" s="160" t="s">
        <v>171</v>
      </c>
    </row>
    <row r="44" spans="1:12" x14ac:dyDescent="0.3">
      <c r="A44" s="152"/>
      <c r="B44" s="152"/>
    </row>
    <row r="45" spans="1:12" ht="17.399999999999999" x14ac:dyDescent="0.3">
      <c r="A45" s="152"/>
      <c r="B45" s="152"/>
      <c r="D45" s="161">
        <v>43297.742083333331</v>
      </c>
    </row>
    <row r="46" spans="1:12" ht="13.2" x14ac:dyDescent="0.3">
      <c r="A46" s="152"/>
      <c r="B46" s="152"/>
      <c r="G46" s="162"/>
      <c r="H46" s="162"/>
      <c r="I46" s="162"/>
      <c r="J46" s="162"/>
      <c r="K46" s="162"/>
      <c r="L46" s="162"/>
    </row>
    <row r="47" spans="1:12" x14ac:dyDescent="0.3">
      <c r="A47" s="152"/>
      <c r="B47" s="152"/>
    </row>
    <row r="48" spans="1:12" x14ac:dyDescent="0.3">
      <c r="A48" s="152"/>
      <c r="B48" s="152"/>
    </row>
    <row r="49" spans="1:12" ht="14.4" x14ac:dyDescent="0.3">
      <c r="B49" s="163" t="s">
        <v>158</v>
      </c>
    </row>
    <row r="50" spans="1:12" ht="14.4" x14ac:dyDescent="0.3">
      <c r="B50" s="163"/>
    </row>
    <row r="51" spans="1:12" ht="14.4" x14ac:dyDescent="0.3">
      <c r="A51" s="162"/>
      <c r="B51" s="163" t="s">
        <v>159</v>
      </c>
      <c r="C51" s="162"/>
      <c r="D51" s="162"/>
      <c r="E51" s="162"/>
      <c r="F51" s="162"/>
    </row>
    <row r="52" spans="1:12" ht="14.4" x14ac:dyDescent="0.3">
      <c r="B52" s="163"/>
    </row>
    <row r="53" spans="1:12" ht="14.4" x14ac:dyDescent="0.3">
      <c r="B53" s="163" t="s">
        <v>172</v>
      </c>
    </row>
    <row r="54" spans="1:12" ht="14.4" x14ac:dyDescent="0.3">
      <c r="B54" s="163" t="s">
        <v>160</v>
      </c>
    </row>
    <row r="55" spans="1:12" ht="13.2" x14ac:dyDescent="0.3">
      <c r="B55" s="153"/>
      <c r="G55" s="162"/>
      <c r="H55" s="162"/>
      <c r="I55" s="162"/>
      <c r="J55" s="162"/>
      <c r="K55" s="162"/>
      <c r="L55" s="162"/>
    </row>
    <row r="56" spans="1:12" ht="14.4" x14ac:dyDescent="0.3">
      <c r="B56" s="163" t="s">
        <v>161</v>
      </c>
    </row>
    <row r="57" spans="1:12" ht="14.4" x14ac:dyDescent="0.3">
      <c r="B57" s="163" t="s">
        <v>162</v>
      </c>
    </row>
    <row r="62" spans="1:12" ht="13.2" x14ac:dyDescent="0.3">
      <c r="A62" s="162" t="s">
        <v>163</v>
      </c>
      <c r="B62" s="164"/>
      <c r="C62" s="174" t="s">
        <v>164</v>
      </c>
      <c r="D62" s="174"/>
      <c r="E62" s="165"/>
      <c r="F62" s="165" t="s">
        <v>165</v>
      </c>
    </row>
    <row r="65" spans="1:10" s="153" customFormat="1" ht="11.25" customHeight="1" x14ac:dyDescent="0.3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3">
      <c r="A69" s="152"/>
      <c r="B69" s="152"/>
    </row>
    <row r="70" spans="1:10" x14ac:dyDescent="0.3">
      <c r="A70" s="152"/>
      <c r="B70" s="152"/>
    </row>
    <row r="71" spans="1:10" x14ac:dyDescent="0.3">
      <c r="A71" s="152"/>
      <c r="B71" s="152"/>
    </row>
    <row r="72" spans="1:10" x14ac:dyDescent="0.3">
      <c r="A72" s="152"/>
      <c r="B72" s="152"/>
    </row>
    <row r="73" spans="1:10" x14ac:dyDescent="0.3">
      <c r="A73" s="152"/>
      <c r="B73" s="152"/>
    </row>
    <row r="74" spans="1:10" x14ac:dyDescent="0.3">
      <c r="A74" s="152"/>
      <c r="B74" s="152"/>
    </row>
    <row r="75" spans="1:10" x14ac:dyDescent="0.3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102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" customHeight="1" x14ac:dyDescent="0.3">
      <c r="A4" s="97" t="s">
        <v>99</v>
      </c>
      <c r="B4" s="124">
        <v>11012.547190622816</v>
      </c>
      <c r="C4" s="124">
        <v>10103.717690966554</v>
      </c>
      <c r="D4" s="124">
        <v>10049.095315852668</v>
      </c>
      <c r="E4" s="124">
        <v>10102.83416952876</v>
      </c>
      <c r="F4" s="124">
        <v>10323.178410451934</v>
      </c>
      <c r="G4" s="124">
        <v>9754.9242818562743</v>
      </c>
      <c r="H4" s="124">
        <v>9287.9807515797984</v>
      </c>
      <c r="I4" s="124">
        <v>9863.4137739622201</v>
      </c>
      <c r="J4" s="124">
        <v>9620.2548174548883</v>
      </c>
      <c r="K4" s="124">
        <v>8676.6214737700811</v>
      </c>
      <c r="L4" s="124">
        <v>8727.5459923732124</v>
      </c>
      <c r="M4" s="124">
        <v>8430.2954628613843</v>
      </c>
      <c r="N4" s="124">
        <v>8569.4219421876151</v>
      </c>
      <c r="O4" s="124">
        <v>7468.5570204615797</v>
      </c>
      <c r="P4" s="124">
        <v>7010.2394638203295</v>
      </c>
      <c r="Q4" s="124">
        <v>6587.536256235584</v>
      </c>
    </row>
    <row r="5" spans="1:17" ht="11.4" customHeight="1" x14ac:dyDescent="0.3">
      <c r="A5" s="91" t="s">
        <v>117</v>
      </c>
      <c r="B5" s="90">
        <f t="shared" ref="B5:Q5" si="0">B4-B6</f>
        <v>11012.547190622816</v>
      </c>
      <c r="C5" s="90">
        <f t="shared" si="0"/>
        <v>10103.717690966554</v>
      </c>
      <c r="D5" s="90">
        <f t="shared" si="0"/>
        <v>10049.095315852668</v>
      </c>
      <c r="E5" s="90">
        <f t="shared" si="0"/>
        <v>10102.83416952876</v>
      </c>
      <c r="F5" s="90">
        <f t="shared" si="0"/>
        <v>10323.178410451934</v>
      </c>
      <c r="G5" s="90">
        <f t="shared" si="0"/>
        <v>9754.9242818562743</v>
      </c>
      <c r="H5" s="90">
        <f t="shared" si="0"/>
        <v>9287.9807515797984</v>
      </c>
      <c r="I5" s="90">
        <f t="shared" si="0"/>
        <v>9863.4137739622201</v>
      </c>
      <c r="J5" s="90">
        <f t="shared" si="0"/>
        <v>9620.2548174548883</v>
      </c>
      <c r="K5" s="90">
        <f t="shared" si="0"/>
        <v>8676.6214737700811</v>
      </c>
      <c r="L5" s="90">
        <f t="shared" si="0"/>
        <v>8727.5459923732124</v>
      </c>
      <c r="M5" s="90">
        <f t="shared" si="0"/>
        <v>8430.2954628613843</v>
      </c>
      <c r="N5" s="90">
        <f t="shared" si="0"/>
        <v>8569.4219421876151</v>
      </c>
      <c r="O5" s="90">
        <f t="shared" si="0"/>
        <v>7468.5570204615797</v>
      </c>
      <c r="P5" s="90">
        <f t="shared" si="0"/>
        <v>7010.2394638203295</v>
      </c>
      <c r="Q5" s="90">
        <f t="shared" si="0"/>
        <v>6587.536256235584</v>
      </c>
    </row>
    <row r="6" spans="1:17" ht="11.4" customHeight="1" x14ac:dyDescent="0.3">
      <c r="A6" s="93" t="s">
        <v>83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" customHeight="1" x14ac:dyDescent="0.3">
      <c r="A8" s="27" t="s">
        <v>101</v>
      </c>
      <c r="B8" s="71">
        <f t="shared" ref="B8:Q8" si="1">SUM(B9,B15)</f>
        <v>11012.547190622814</v>
      </c>
      <c r="C8" s="71">
        <f t="shared" si="1"/>
        <v>10103.717690966556</v>
      </c>
      <c r="D8" s="71">
        <f t="shared" si="1"/>
        <v>10049.095315852666</v>
      </c>
      <c r="E8" s="71">
        <f t="shared" si="1"/>
        <v>10102.834169528762</v>
      </c>
      <c r="F8" s="71">
        <f t="shared" si="1"/>
        <v>10323.178410451936</v>
      </c>
      <c r="G8" s="71">
        <f t="shared" si="1"/>
        <v>9754.9242818562743</v>
      </c>
      <c r="H8" s="71">
        <f t="shared" si="1"/>
        <v>9287.9807515797947</v>
      </c>
      <c r="I8" s="71">
        <f t="shared" si="1"/>
        <v>9863.4137739622201</v>
      </c>
      <c r="J8" s="71">
        <f t="shared" si="1"/>
        <v>9620.2548174548901</v>
      </c>
      <c r="K8" s="71">
        <f t="shared" si="1"/>
        <v>8676.6214737700811</v>
      </c>
      <c r="L8" s="71">
        <f t="shared" si="1"/>
        <v>8727.5459923732124</v>
      </c>
      <c r="M8" s="71">
        <f t="shared" si="1"/>
        <v>8430.2954628613861</v>
      </c>
      <c r="N8" s="71">
        <f t="shared" si="1"/>
        <v>8569.4219421876151</v>
      </c>
      <c r="O8" s="71">
        <f t="shared" si="1"/>
        <v>7468.5570204615806</v>
      </c>
      <c r="P8" s="71">
        <f t="shared" si="1"/>
        <v>7010.2394638203286</v>
      </c>
      <c r="Q8" s="71">
        <f t="shared" si="1"/>
        <v>6587.5362562355858</v>
      </c>
    </row>
    <row r="9" spans="1:17" ht="11.4" customHeight="1" x14ac:dyDescent="0.3">
      <c r="A9" s="25" t="s">
        <v>40</v>
      </c>
      <c r="B9" s="24">
        <f t="shared" ref="B9:Q9" si="2">SUM(B10,B11,B14)</f>
        <v>8322.6614177418105</v>
      </c>
      <c r="C9" s="24">
        <f t="shared" si="2"/>
        <v>7676.261943037649</v>
      </c>
      <c r="D9" s="24">
        <f t="shared" si="2"/>
        <v>7612.4954107381136</v>
      </c>
      <c r="E9" s="24">
        <f t="shared" si="2"/>
        <v>7411.8330682644937</v>
      </c>
      <c r="F9" s="24">
        <f t="shared" si="2"/>
        <v>7420.6738804462411</v>
      </c>
      <c r="G9" s="24">
        <f t="shared" si="2"/>
        <v>6735.9254655752693</v>
      </c>
      <c r="H9" s="24">
        <f t="shared" si="2"/>
        <v>6534.0995713156881</v>
      </c>
      <c r="I9" s="24">
        <f t="shared" si="2"/>
        <v>6970.001910858824</v>
      </c>
      <c r="J9" s="24">
        <f t="shared" si="2"/>
        <v>6793.7718779288425</v>
      </c>
      <c r="K9" s="24">
        <f t="shared" si="2"/>
        <v>6202.3824252837057</v>
      </c>
      <c r="L9" s="24">
        <f t="shared" si="2"/>
        <v>6265.0518079700487</v>
      </c>
      <c r="M9" s="24">
        <f t="shared" si="2"/>
        <v>5904.7702520569337</v>
      </c>
      <c r="N9" s="24">
        <f t="shared" si="2"/>
        <v>6163.2717167159899</v>
      </c>
      <c r="O9" s="24">
        <f t="shared" si="2"/>
        <v>5540.9654961226897</v>
      </c>
      <c r="P9" s="24">
        <f t="shared" si="2"/>
        <v>5229.0905266802592</v>
      </c>
      <c r="Q9" s="24">
        <f t="shared" si="2"/>
        <v>4920.6858322435737</v>
      </c>
    </row>
    <row r="10" spans="1:17" ht="11.4" customHeight="1" x14ac:dyDescent="0.3">
      <c r="A10" s="91" t="s">
        <v>22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" customHeight="1" x14ac:dyDescent="0.3">
      <c r="A11" s="19" t="s">
        <v>21</v>
      </c>
      <c r="B11" s="21">
        <f t="shared" ref="B11:Q11" si="3">SUM(B12:B13)</f>
        <v>8322.6614177418105</v>
      </c>
      <c r="C11" s="21">
        <f t="shared" si="3"/>
        <v>7676.261943037649</v>
      </c>
      <c r="D11" s="21">
        <f t="shared" si="3"/>
        <v>7612.4954107381136</v>
      </c>
      <c r="E11" s="21">
        <f t="shared" si="3"/>
        <v>7411.8330682644937</v>
      </c>
      <c r="F11" s="21">
        <f t="shared" si="3"/>
        <v>7420.6738804462411</v>
      </c>
      <c r="G11" s="21">
        <f t="shared" si="3"/>
        <v>6735.9254655752693</v>
      </c>
      <c r="H11" s="21">
        <f t="shared" si="3"/>
        <v>6534.0995713156881</v>
      </c>
      <c r="I11" s="21">
        <f t="shared" si="3"/>
        <v>6970.001910858824</v>
      </c>
      <c r="J11" s="21">
        <f t="shared" si="3"/>
        <v>6793.7718779288425</v>
      </c>
      <c r="K11" s="21">
        <f t="shared" si="3"/>
        <v>6202.3824252837057</v>
      </c>
      <c r="L11" s="21">
        <f t="shared" si="3"/>
        <v>6265.0518079700487</v>
      </c>
      <c r="M11" s="21">
        <f t="shared" si="3"/>
        <v>5904.7702520569337</v>
      </c>
      <c r="N11" s="21">
        <f t="shared" si="3"/>
        <v>6163.2717167159899</v>
      </c>
      <c r="O11" s="21">
        <f t="shared" si="3"/>
        <v>5540.9654961226897</v>
      </c>
      <c r="P11" s="21">
        <f t="shared" si="3"/>
        <v>5229.0905266802592</v>
      </c>
      <c r="Q11" s="21">
        <f t="shared" si="3"/>
        <v>4920.6858322435737</v>
      </c>
    </row>
    <row r="12" spans="1:17" ht="11.4" customHeight="1" x14ac:dyDescent="0.3">
      <c r="A12" s="62" t="s">
        <v>18</v>
      </c>
      <c r="B12" s="70">
        <v>8322.6614177418105</v>
      </c>
      <c r="C12" s="70">
        <v>7676.261943037649</v>
      </c>
      <c r="D12" s="70">
        <v>7612.4954107381136</v>
      </c>
      <c r="E12" s="70">
        <v>7411.8330682644937</v>
      </c>
      <c r="F12" s="70">
        <v>7420.6738804462411</v>
      </c>
      <c r="G12" s="70">
        <v>6735.9254655752693</v>
      </c>
      <c r="H12" s="70">
        <v>6534.0995713156881</v>
      </c>
      <c r="I12" s="70">
        <v>6970.001910858824</v>
      </c>
      <c r="J12" s="70">
        <v>6793.7718779288425</v>
      </c>
      <c r="K12" s="70">
        <v>6202.3824252837057</v>
      </c>
      <c r="L12" s="70">
        <v>6265.0518079700487</v>
      </c>
      <c r="M12" s="70">
        <v>5904.7702520569337</v>
      </c>
      <c r="N12" s="70">
        <v>6163.2717167159899</v>
      </c>
      <c r="O12" s="70">
        <v>5540.9654961226897</v>
      </c>
      <c r="P12" s="70">
        <v>5229.0905266802592</v>
      </c>
      <c r="Q12" s="70">
        <v>4920.6858322435737</v>
      </c>
    </row>
    <row r="13" spans="1:17" ht="11.4" customHeight="1" x14ac:dyDescent="0.3">
      <c r="A13" s="62" t="s">
        <v>17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" customHeight="1" x14ac:dyDescent="0.3">
      <c r="A14" s="118" t="s">
        <v>20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" customHeight="1" x14ac:dyDescent="0.3">
      <c r="A15" s="25" t="s">
        <v>19</v>
      </c>
      <c r="B15" s="24">
        <f t="shared" ref="B15:Q15" si="4">SUM(B16:B17)</f>
        <v>2689.8857728810035</v>
      </c>
      <c r="C15" s="24">
        <f t="shared" si="4"/>
        <v>2427.4557479289074</v>
      </c>
      <c r="D15" s="24">
        <f t="shared" si="4"/>
        <v>2436.5999051145527</v>
      </c>
      <c r="E15" s="24">
        <f t="shared" si="4"/>
        <v>2691.0011012642676</v>
      </c>
      <c r="F15" s="24">
        <f t="shared" si="4"/>
        <v>2902.5045300056936</v>
      </c>
      <c r="G15" s="24">
        <f t="shared" si="4"/>
        <v>3018.9988162810046</v>
      </c>
      <c r="H15" s="24">
        <f t="shared" si="4"/>
        <v>2753.8811802641076</v>
      </c>
      <c r="I15" s="24">
        <f t="shared" si="4"/>
        <v>2893.4118631033971</v>
      </c>
      <c r="J15" s="24">
        <f t="shared" si="4"/>
        <v>2826.4829395260472</v>
      </c>
      <c r="K15" s="24">
        <f t="shared" si="4"/>
        <v>2474.2390484863754</v>
      </c>
      <c r="L15" s="24">
        <f t="shared" si="4"/>
        <v>2462.4941844031632</v>
      </c>
      <c r="M15" s="24">
        <f t="shared" si="4"/>
        <v>2525.5252108044524</v>
      </c>
      <c r="N15" s="24">
        <f t="shared" si="4"/>
        <v>2406.1502254716252</v>
      </c>
      <c r="O15" s="24">
        <f t="shared" si="4"/>
        <v>1927.5915243388911</v>
      </c>
      <c r="P15" s="24">
        <f t="shared" si="4"/>
        <v>1781.1489371400694</v>
      </c>
      <c r="Q15" s="24">
        <f t="shared" si="4"/>
        <v>1666.8504239920117</v>
      </c>
    </row>
    <row r="16" spans="1:17" ht="11.4" customHeight="1" x14ac:dyDescent="0.3">
      <c r="A16" s="116" t="s">
        <v>18</v>
      </c>
      <c r="B16" s="70">
        <v>2689.8857728810035</v>
      </c>
      <c r="C16" s="70">
        <v>2427.4557479289074</v>
      </c>
      <c r="D16" s="70">
        <v>2436.5999051145527</v>
      </c>
      <c r="E16" s="70">
        <v>2691.0011012642676</v>
      </c>
      <c r="F16" s="70">
        <v>2902.5045300056936</v>
      </c>
      <c r="G16" s="70">
        <v>3018.9988162810046</v>
      </c>
      <c r="H16" s="70">
        <v>2753.8811802641076</v>
      </c>
      <c r="I16" s="70">
        <v>2893.4118631033971</v>
      </c>
      <c r="J16" s="70">
        <v>2826.4829395260472</v>
      </c>
      <c r="K16" s="70">
        <v>2474.2390484863754</v>
      </c>
      <c r="L16" s="70">
        <v>2462.4941844031632</v>
      </c>
      <c r="M16" s="70">
        <v>2525.5252108044524</v>
      </c>
      <c r="N16" s="70">
        <v>2406.1502254716252</v>
      </c>
      <c r="O16" s="70">
        <v>1927.5915243388911</v>
      </c>
      <c r="P16" s="70">
        <v>1781.1489371400694</v>
      </c>
      <c r="Q16" s="70">
        <v>1666.8504239920117</v>
      </c>
    </row>
    <row r="17" spans="1:17" ht="11.4" customHeight="1" x14ac:dyDescent="0.3">
      <c r="A17" s="93" t="s">
        <v>17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" customHeight="1" x14ac:dyDescent="0.3">
      <c r="A19" s="35" t="s">
        <v>46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" customHeight="1" x14ac:dyDescent="0.3">
      <c r="A21" s="27" t="s">
        <v>100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" customHeight="1" x14ac:dyDescent="0.3">
      <c r="A22" s="97" t="s">
        <v>99</v>
      </c>
      <c r="B22" s="124">
        <v>1.1653198047418831</v>
      </c>
      <c r="C22" s="124">
        <v>1.1000298963986124</v>
      </c>
      <c r="D22" s="124">
        <v>1.0937264556039457</v>
      </c>
      <c r="E22" s="124">
        <v>1.1194041389761999</v>
      </c>
      <c r="F22" s="124">
        <v>1.1818028168682571</v>
      </c>
      <c r="G22" s="124">
        <v>1.1405079531650395</v>
      </c>
      <c r="H22" s="124">
        <v>1.1291626337476199</v>
      </c>
      <c r="I22" s="124">
        <v>1.1807002082202567</v>
      </c>
      <c r="J22" s="124">
        <v>1.1724749250147588</v>
      </c>
      <c r="K22" s="124">
        <v>1.1073441088163074</v>
      </c>
      <c r="L22" s="124">
        <v>1.1034275439925532</v>
      </c>
      <c r="M22" s="124">
        <v>1.0667062436048136</v>
      </c>
      <c r="N22" s="124">
        <v>1.0832436828302192</v>
      </c>
      <c r="O22" s="124">
        <v>0.98631604384320826</v>
      </c>
      <c r="P22" s="124">
        <v>0.96550657209202018</v>
      </c>
      <c r="Q22" s="124">
        <v>0.91087609864184638</v>
      </c>
    </row>
    <row r="23" spans="1:17" ht="11.4" customHeight="1" x14ac:dyDescent="0.3">
      <c r="A23" s="91" t="s">
        <v>117</v>
      </c>
      <c r="B23" s="90">
        <v>3.1044094203041603</v>
      </c>
      <c r="C23" s="90">
        <v>3.109430994133132</v>
      </c>
      <c r="D23" s="90">
        <v>3.1067575670099803</v>
      </c>
      <c r="E23" s="90">
        <v>3.1010640024161997</v>
      </c>
      <c r="F23" s="90">
        <v>3.0994236304938676</v>
      </c>
      <c r="G23" s="90">
        <v>3.0936600604629816</v>
      </c>
      <c r="H23" s="90">
        <v>3.0904318366978214</v>
      </c>
      <c r="I23" s="90">
        <v>3.0834455670633893</v>
      </c>
      <c r="J23" s="90">
        <v>3.0825898002570242</v>
      </c>
      <c r="K23" s="90">
        <v>3.0782230261929366</v>
      </c>
      <c r="L23" s="90">
        <v>3.0775674261609969</v>
      </c>
      <c r="M23" s="90">
        <v>3.0759219595061369</v>
      </c>
      <c r="N23" s="90">
        <v>3.071829290961186</v>
      </c>
      <c r="O23" s="90">
        <v>3.0709551239614346</v>
      </c>
      <c r="P23" s="90">
        <v>3.064487216717954</v>
      </c>
      <c r="Q23" s="90">
        <v>3.067909685600446</v>
      </c>
    </row>
    <row r="24" spans="1:17" ht="11.4" customHeight="1" x14ac:dyDescent="0.3">
      <c r="A24" s="93" t="s">
        <v>83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" customHeight="1" x14ac:dyDescent="0.3">
      <c r="A26" s="27" t="s">
        <v>124</v>
      </c>
      <c r="B26" s="68">
        <f>IF(TrRail_act!B14=0,"",B8/TrRail_act!B14*100)</f>
        <v>237.23031375981822</v>
      </c>
      <c r="C26" s="68">
        <f>IF(TrRail_act!C14=0,"",C8/TrRail_act!C14*100)</f>
        <v>220.0737423998209</v>
      </c>
      <c r="D26" s="68">
        <f>IF(TrRail_act!D14=0,"",D8/TrRail_act!D14*100)</f>
        <v>213.90425217900008</v>
      </c>
      <c r="E26" s="68">
        <f>IF(TrRail_act!E14=0,"",E8/TrRail_act!E14*100)</f>
        <v>209.93431804979613</v>
      </c>
      <c r="F26" s="68">
        <f>IF(TrRail_act!F14=0,"",F8/TrRail_act!F14*100)</f>
        <v>215.56692783603802</v>
      </c>
      <c r="G26" s="68">
        <f>IF(TrRail_act!G14=0,"",G8/TrRail_act!G14*100)</f>
        <v>199.67601786598462</v>
      </c>
      <c r="H26" s="68">
        <f>IF(TrRail_act!H14=0,"",H8/TrRail_act!H14*100)</f>
        <v>190.60227780440752</v>
      </c>
      <c r="I26" s="68">
        <f>IF(TrRail_act!I14=0,"",I8/TrRail_act!I14*100)</f>
        <v>197.00940851858658</v>
      </c>
      <c r="J26" s="68">
        <f>IF(TrRail_act!J14=0,"",J8/TrRail_act!J14*100)</f>
        <v>190.08822454730782</v>
      </c>
      <c r="K26" s="68">
        <f>IF(TrRail_act!K14=0,"",K8/TrRail_act!K14*100)</f>
        <v>172.90389233541072</v>
      </c>
      <c r="L26" s="68">
        <f>IF(TrRail_act!L14=0,"",L8/TrRail_act!L14*100)</f>
        <v>169.86250046435268</v>
      </c>
      <c r="M26" s="68">
        <f>IF(TrRail_act!M14=0,"",M8/TrRail_act!M14*100)</f>
        <v>161.52278622573067</v>
      </c>
      <c r="N26" s="68">
        <f>IF(TrRail_act!N14=0,"",N8/TrRail_act!N14*100)</f>
        <v>160.79689898747611</v>
      </c>
      <c r="O26" s="68">
        <f>IF(TrRail_act!O14=0,"",O8/TrRail_act!O14*100)</f>
        <v>139.39223397824435</v>
      </c>
      <c r="P26" s="68">
        <f>IF(TrRail_act!P14=0,"",P8/TrRail_act!P14*100)</f>
        <v>131.81128308741123</v>
      </c>
      <c r="Q26" s="68">
        <f>IF(TrRail_act!Q14=0,"",Q8/TrRail_act!Q14*100)</f>
        <v>120.79414547677025</v>
      </c>
    </row>
    <row r="27" spans="1:17" ht="11.4" customHeight="1" x14ac:dyDescent="0.3">
      <c r="A27" s="25" t="s">
        <v>40</v>
      </c>
      <c r="B27" s="79">
        <f>IF(TrRail_act!B15=0,"",B9/TrRail_act!B15*100)</f>
        <v>214.79167651886448</v>
      </c>
      <c r="C27" s="79">
        <f>IF(TrRail_act!C15=0,"",C9/TrRail_act!C15*100)</f>
        <v>199.23929869143589</v>
      </c>
      <c r="D27" s="79">
        <f>IF(TrRail_act!D15=0,"",D9/TrRail_act!D15*100)</f>
        <v>192.79493466725467</v>
      </c>
      <c r="E27" s="79">
        <f>IF(TrRail_act!E15=0,"",E9/TrRail_act!E15*100)</f>
        <v>183.26549073870197</v>
      </c>
      <c r="F27" s="79">
        <f>IF(TrRail_act!F15=0,"",F9/TrRail_act!F15*100)</f>
        <v>186.35954406258753</v>
      </c>
      <c r="G27" s="79">
        <f>IF(TrRail_act!G15=0,"",G9/TrRail_act!G15*100)</f>
        <v>163.81507744250746</v>
      </c>
      <c r="H27" s="79">
        <f>IF(TrRail_act!H15=0,"",H9/TrRail_act!H15*100)</f>
        <v>161.02172000043501</v>
      </c>
      <c r="I27" s="79">
        <f>IF(TrRail_act!I15=0,"",I9/TrRail_act!I15*100)</f>
        <v>167.41770045340587</v>
      </c>
      <c r="J27" s="79">
        <f>IF(TrRail_act!J15=0,"",J9/TrRail_act!J15*100)</f>
        <v>159.23232786710903</v>
      </c>
      <c r="K27" s="79">
        <f>IF(TrRail_act!K15=0,"",K9/TrRail_act!K15*100)</f>
        <v>143.63400428702678</v>
      </c>
      <c r="L27" s="79">
        <f>IF(TrRail_act!L15=0,"",L9/TrRail_act!L15*100)</f>
        <v>142.5199108727349</v>
      </c>
      <c r="M27" s="79">
        <f>IF(TrRail_act!M15=0,"",M9/TrRail_act!M15*100)</f>
        <v>132.49462154552012</v>
      </c>
      <c r="N27" s="79">
        <f>IF(TrRail_act!N15=0,"",N9/TrRail_act!N15*100)</f>
        <v>134.30042479407516</v>
      </c>
      <c r="O27" s="79">
        <f>IF(TrRail_act!O15=0,"",O9/TrRail_act!O15*100)</f>
        <v>119.54451760056696</v>
      </c>
      <c r="P27" s="79">
        <f>IF(TrRail_act!P15=0,"",P9/TrRail_act!P15*100)</f>
        <v>113.44562339596614</v>
      </c>
      <c r="Q27" s="79">
        <f>IF(TrRail_act!Q15=0,"",Q9/TrRail_act!Q15*100)</f>
        <v>104.09866346147392</v>
      </c>
    </row>
    <row r="28" spans="1:17" ht="11.4" customHeight="1" x14ac:dyDescent="0.3">
      <c r="A28" s="91" t="s">
        <v>22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" customHeight="1" x14ac:dyDescent="0.3">
      <c r="A29" s="19" t="s">
        <v>21</v>
      </c>
      <c r="B29" s="76">
        <f>IF(TrRail_act!B17=0,"",B11/TrRail_act!B17*100)</f>
        <v>320.19466976085124</v>
      </c>
      <c r="C29" s="76">
        <f>IF(TrRail_act!C17=0,"",C11/TrRail_act!C17*100)</f>
        <v>301.49019658870287</v>
      </c>
      <c r="D29" s="76">
        <f>IF(TrRail_act!D17=0,"",D11/TrRail_act!D17*100)</f>
        <v>291.76892146952684</v>
      </c>
      <c r="E29" s="76">
        <f>IF(TrRail_act!E17=0,"",E11/TrRail_act!E17*100)</f>
        <v>276.14023537033205</v>
      </c>
      <c r="F29" s="76">
        <f>IF(TrRail_act!F17=0,"",F11/TrRail_act!F17*100)</f>
        <v>289.88672719554916</v>
      </c>
      <c r="G29" s="76">
        <f>IF(TrRail_act!G17=0,"",G11/TrRail_act!G17*100)</f>
        <v>252.68903840027841</v>
      </c>
      <c r="H29" s="76">
        <f>IF(TrRail_act!H17=0,"",H11/TrRail_act!H17*100)</f>
        <v>252.82411272665098</v>
      </c>
      <c r="I29" s="76">
        <f>IF(TrRail_act!I17=0,"",I11/TrRail_act!I17*100)</f>
        <v>263.24726211248782</v>
      </c>
      <c r="J29" s="76">
        <f>IF(TrRail_act!J17=0,"",J11/TrRail_act!J17*100)</f>
        <v>254.46269714124114</v>
      </c>
      <c r="K29" s="76">
        <f>IF(TrRail_act!K17=0,"",K11/TrRail_act!K17*100)</f>
        <v>230.66632594891124</v>
      </c>
      <c r="L29" s="76">
        <f>IF(TrRail_act!L17=0,"",L11/TrRail_act!L17*100)</f>
        <v>229.52870077189007</v>
      </c>
      <c r="M29" s="76">
        <f>IF(TrRail_act!M17=0,"",M11/TrRail_act!M17*100)</f>
        <v>212.97696262622065</v>
      </c>
      <c r="N29" s="76">
        <f>IF(TrRail_act!N17=0,"",N11/TrRail_act!N17*100)</f>
        <v>214.45595425226423</v>
      </c>
      <c r="O29" s="76">
        <f>IF(TrRail_act!O17=0,"",O11/TrRail_act!O17*100)</f>
        <v>189.98183630481216</v>
      </c>
      <c r="P29" s="76">
        <f>IF(TrRail_act!P17=0,"",P11/TrRail_act!P17*100)</f>
        <v>180.89437987539878</v>
      </c>
      <c r="Q29" s="76">
        <f>IF(TrRail_act!Q17=0,"",Q11/TrRail_act!Q17*100)</f>
        <v>165.08921516877842</v>
      </c>
    </row>
    <row r="30" spans="1:17" ht="11.4" customHeight="1" x14ac:dyDescent="0.3">
      <c r="A30" s="62" t="s">
        <v>18</v>
      </c>
      <c r="B30" s="77">
        <f>IF(TrRail_act!B18=0,"",B12/TrRail_act!B18*100)</f>
        <v>934.24175335387963</v>
      </c>
      <c r="C30" s="77">
        <f>IF(TrRail_act!C18=0,"",C12/TrRail_act!C18*100)</f>
        <v>911.7680667302327</v>
      </c>
      <c r="D30" s="77">
        <f>IF(TrRail_act!D18=0,"",D12/TrRail_act!D18*100)</f>
        <v>861.36126152156487</v>
      </c>
      <c r="E30" s="77">
        <f>IF(TrRail_act!E18=0,"",E12/TrRail_act!E18*100)</f>
        <v>809.7395524499143</v>
      </c>
      <c r="F30" s="77">
        <f>IF(TrRail_act!F18=0,"",F12/TrRail_act!F18*100)</f>
        <v>784.49211111565717</v>
      </c>
      <c r="G30" s="77">
        <f>IF(TrRail_act!G18=0,"",G12/TrRail_act!G18*100)</f>
        <v>730.10412065973605</v>
      </c>
      <c r="H30" s="77">
        <f>IF(TrRail_act!H18=0,"",H12/TrRail_act!H18*100)</f>
        <v>706.11022168650072</v>
      </c>
      <c r="I30" s="77">
        <f>IF(TrRail_act!I18=0,"",I12/TrRail_act!I18*100)</f>
        <v>697.45813666016477</v>
      </c>
      <c r="J30" s="77">
        <f>IF(TrRail_act!J18=0,"",J12/TrRail_act!J18*100)</f>
        <v>677.2680092781444</v>
      </c>
      <c r="K30" s="77">
        <f>IF(TrRail_act!K18=0,"",K12/TrRail_act!K18*100)</f>
        <v>652.79336815684223</v>
      </c>
      <c r="L30" s="77">
        <f>IF(TrRail_act!L18=0,"",L12/TrRail_act!L18*100)</f>
        <v>649.38081170350358</v>
      </c>
      <c r="M30" s="77">
        <f>IF(TrRail_act!M18=0,"",M12/TrRail_act!M18*100)</f>
        <v>609.50459107000142</v>
      </c>
      <c r="N30" s="77">
        <f>IF(TrRail_act!N18=0,"",N12/TrRail_act!N18*100)</f>
        <v>597.34624021999025</v>
      </c>
      <c r="O30" s="77">
        <f>IF(TrRail_act!O18=0,"",O12/TrRail_act!O18*100)</f>
        <v>559.16625145959279</v>
      </c>
      <c r="P30" s="77">
        <f>IF(TrRail_act!P18=0,"",P12/TrRail_act!P18*100)</f>
        <v>534.25213520329942</v>
      </c>
      <c r="Q30" s="77">
        <f>IF(TrRail_act!Q18=0,"",Q12/TrRail_act!Q18*100)</f>
        <v>507.54712153215752</v>
      </c>
    </row>
    <row r="31" spans="1:17" ht="11.4" customHeight="1" x14ac:dyDescent="0.3">
      <c r="A31" s="62" t="s">
        <v>17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" customHeight="1" x14ac:dyDescent="0.3">
      <c r="A32" s="118" t="s">
        <v>20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" customHeight="1" x14ac:dyDescent="0.3">
      <c r="A33" s="25" t="s">
        <v>19</v>
      </c>
      <c r="B33" s="79">
        <f>IF(TrRail_act!B21=0,"",B15/TrRail_act!B21*100)</f>
        <v>350.53150510837463</v>
      </c>
      <c r="C33" s="79">
        <f>IF(TrRail_act!C21=0,"",C15/TrRail_act!C21*100)</f>
        <v>328.80102425317199</v>
      </c>
      <c r="D33" s="79">
        <f>IF(TrRail_act!D21=0,"",D15/TrRail_act!D21*100)</f>
        <v>325.11953042939177</v>
      </c>
      <c r="E33" s="79">
        <f>IF(TrRail_act!E21=0,"",E15/TrRail_act!E21*100)</f>
        <v>350.36159463630338</v>
      </c>
      <c r="F33" s="79">
        <f>IF(TrRail_act!F21=0,"",F15/TrRail_act!F21*100)</f>
        <v>359.69349425808844</v>
      </c>
      <c r="G33" s="79">
        <f>IF(TrRail_act!G21=0,"",G15/TrRail_act!G21*100)</f>
        <v>390.31986043140392</v>
      </c>
      <c r="H33" s="79">
        <f>IF(TrRail_act!H21=0,"",H15/TrRail_act!H21*100)</f>
        <v>337.872711144802</v>
      </c>
      <c r="I33" s="79">
        <f>IF(TrRail_act!I21=0,"",I15/TrRail_act!I21*100)</f>
        <v>343.09400797381983</v>
      </c>
      <c r="J33" s="79">
        <f>IF(TrRail_act!J21=0,"",J15/TrRail_act!J21*100)</f>
        <v>355.81720802580833</v>
      </c>
      <c r="K33" s="79">
        <f>IF(TrRail_act!K21=0,"",K15/TrRail_act!K21*100)</f>
        <v>353.46745056579886</v>
      </c>
      <c r="L33" s="79">
        <f>IF(TrRail_act!L21=0,"",L15/TrRail_act!L21*100)</f>
        <v>331.83096487660703</v>
      </c>
      <c r="M33" s="79">
        <f>IF(TrRail_act!M21=0,"",M15/TrRail_act!M21*100)</f>
        <v>331.15148638972533</v>
      </c>
      <c r="N33" s="79">
        <f>IF(TrRail_act!N21=0,"",N15/TrRail_act!N21*100)</f>
        <v>325.07742763748138</v>
      </c>
      <c r="O33" s="79">
        <f>IF(TrRail_act!O21=0,"",O15/TrRail_act!O21*100)</f>
        <v>266.65482756392464</v>
      </c>
      <c r="P33" s="79">
        <f>IF(TrRail_act!P21=0,"",P15/TrRail_act!P21*100)</f>
        <v>251.2005560913075</v>
      </c>
      <c r="Q33" s="79">
        <f>IF(TrRail_act!Q21=0,"",Q15/TrRail_act!Q21*100)</f>
        <v>229.41092054824796</v>
      </c>
    </row>
    <row r="34" spans="1:17" ht="11.4" customHeight="1" x14ac:dyDescent="0.3">
      <c r="A34" s="116" t="s">
        <v>18</v>
      </c>
      <c r="B34" s="77">
        <f>IF(TrRail_act!B22=0,"",B16/TrRail_act!B22*100)</f>
        <v>1787.0399773916724</v>
      </c>
      <c r="C34" s="77">
        <f>IF(TrRail_act!C22=0,"",C16/TrRail_act!C22*100)</f>
        <v>1757.9714644146368</v>
      </c>
      <c r="D34" s="77">
        <f>IF(TrRail_act!D22=0,"",D16/TrRail_act!D22*100)</f>
        <v>1707.2422972576792</v>
      </c>
      <c r="E34" s="77">
        <f>IF(TrRail_act!E22=0,"",E16/TrRail_act!E22*100)</f>
        <v>1676.6458980162106</v>
      </c>
      <c r="F34" s="77">
        <f>IF(TrRail_act!F22=0,"",F16/TrRail_act!F22*100)</f>
        <v>1641.3129291540522</v>
      </c>
      <c r="G34" s="77">
        <f>IF(TrRail_act!G22=0,"",G16/TrRail_act!G22*100)</f>
        <v>1668.2024888365884</v>
      </c>
      <c r="H34" s="77">
        <f>IF(TrRail_act!H22=0,"",H16/TrRail_act!H22*100)</f>
        <v>1565.4352245092723</v>
      </c>
      <c r="I34" s="77">
        <f>IF(TrRail_act!I22=0,"",I16/TrRail_act!I22*100)</f>
        <v>1579.1742541908457</v>
      </c>
      <c r="J34" s="77">
        <f>IF(TrRail_act!J22=0,"",J16/TrRail_act!J22*100)</f>
        <v>1556.7053656993651</v>
      </c>
      <c r="K34" s="77">
        <f>IF(TrRail_act!K22=0,"",K16/TrRail_act!K22*100)</f>
        <v>1547.0758009945216</v>
      </c>
      <c r="L34" s="77">
        <f>IF(TrRail_act!L22=0,"",L16/TrRail_act!L22*100)</f>
        <v>1476.9218838954291</v>
      </c>
      <c r="M34" s="77">
        <f>IF(TrRail_act!M22=0,"",M16/TrRail_act!M22*100)</f>
        <v>1494.0133095680947</v>
      </c>
      <c r="N34" s="77">
        <f>IF(TrRail_act!N22=0,"",N16/TrRail_act!N22*100)</f>
        <v>1444.0103116966834</v>
      </c>
      <c r="O34" s="77">
        <f>IF(TrRail_act!O22=0,"",O16/TrRail_act!O22*100)</f>
        <v>1334.634729220561</v>
      </c>
      <c r="P34" s="77">
        <f>IF(TrRail_act!P22=0,"",P16/TrRail_act!P22*100)</f>
        <v>1295.6726320096009</v>
      </c>
      <c r="Q34" s="77">
        <f>IF(TrRail_act!Q22=0,"",Q16/TrRail_act!Q22*100)</f>
        <v>1262.6317188727437</v>
      </c>
    </row>
    <row r="35" spans="1:17" ht="11.4" customHeight="1" x14ac:dyDescent="0.3">
      <c r="A35" s="93" t="s">
        <v>17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" customHeight="1" x14ac:dyDescent="0.3">
      <c r="A37" s="27" t="s">
        <v>97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" customHeight="1" x14ac:dyDescent="0.3">
      <c r="A38" s="25" t="s">
        <v>35</v>
      </c>
      <c r="B38" s="79">
        <f>IF(TrRail_act!B4=0,"",B9/TrRail_act!B4*1000)</f>
        <v>18.429183959222254</v>
      </c>
      <c r="C38" s="79">
        <f>IF(TrRail_act!C4=0,"",C9/TrRail_act!C4*1000)</f>
        <v>16.889835308736561</v>
      </c>
      <c r="D38" s="79">
        <f>IF(TrRail_act!D4=0,"",D9/TrRail_act!D4*1000)</f>
        <v>16.999771068345154</v>
      </c>
      <c r="E38" s="79">
        <f>IF(TrRail_act!E4=0,"",E9/TrRail_act!E4*1000)</f>
        <v>16.673437870673219</v>
      </c>
      <c r="F38" s="79">
        <f>IF(TrRail_act!F4=0,"",F9/TrRail_act!F4*1000)</f>
        <v>16.339421863233806</v>
      </c>
      <c r="G38" s="79">
        <f>IF(TrRail_act!G4=0,"",G9/TrRail_act!G4*1000)</f>
        <v>14.533220688780956</v>
      </c>
      <c r="H38" s="79">
        <f>IF(TrRail_act!H4=0,"",H9/TrRail_act!H4*1000)</f>
        <v>13.692178361660577</v>
      </c>
      <c r="I38" s="79">
        <f>IF(TrRail_act!I4=0,"",I9/TrRail_act!I4*1000)</f>
        <v>14.330779030056378</v>
      </c>
      <c r="J38" s="79">
        <f>IF(TrRail_act!J4=0,"",J9/TrRail_act!J4*1000)</f>
        <v>13.444454731531053</v>
      </c>
      <c r="K38" s="79">
        <f>IF(TrRail_act!K4=0,"",K9/TrRail_act!K4*1000)</f>
        <v>12.449723272552969</v>
      </c>
      <c r="L38" s="79">
        <f>IF(TrRail_act!L4=0,"",L9/TrRail_act!L4*1000)</f>
        <v>12.45792240322406</v>
      </c>
      <c r="M38" s="79">
        <f>IF(TrRail_act!M4=0,"",M9/TrRail_act!M4*1000)</f>
        <v>11.521997472886168</v>
      </c>
      <c r="N38" s="79">
        <f>IF(TrRail_act!N4=0,"",N9/TrRail_act!N4*1000)</f>
        <v>11.857155895742366</v>
      </c>
      <c r="O38" s="79">
        <f>IF(TrRail_act!O4=0,"",O9/TrRail_act!O4*1000)</f>
        <v>10.535438871065455</v>
      </c>
      <c r="P38" s="79">
        <f>IF(TrRail_act!P4=0,"",P9/TrRail_act!P4*1000)</f>
        <v>9.785339342099693</v>
      </c>
      <c r="Q38" s="79">
        <f>IF(TrRail_act!Q4=0,"",Q9/TrRail_act!Q4*1000)</f>
        <v>9.0410325421095976</v>
      </c>
    </row>
    <row r="39" spans="1:17" ht="11.4" customHeight="1" x14ac:dyDescent="0.3">
      <c r="A39" s="91" t="s">
        <v>22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" customHeight="1" x14ac:dyDescent="0.3">
      <c r="A40" s="19" t="s">
        <v>21</v>
      </c>
      <c r="B40" s="76">
        <f>IF(TrRail_act!B6=0,"",B11/TrRail_act!B6*1000)</f>
        <v>26.614308673552831</v>
      </c>
      <c r="C40" s="76">
        <f>IF(TrRail_act!C6=0,"",C11/TrRail_act!C6*1000)</f>
        <v>24.885044454891126</v>
      </c>
      <c r="D40" s="76">
        <f>IF(TrRail_act!D6=0,"",D11/TrRail_act!D6*1000)</f>
        <v>25.534705534326449</v>
      </c>
      <c r="E40" s="76">
        <f>IF(TrRail_act!E6=0,"",E11/TrRail_act!E6*1000)</f>
        <v>25.402275301843403</v>
      </c>
      <c r="F40" s="76">
        <f>IF(TrRail_act!F6=0,"",F11/TrRail_act!F6*1000)</f>
        <v>25.351923759711745</v>
      </c>
      <c r="G40" s="76">
        <f>IF(TrRail_act!G6=0,"",G11/TrRail_act!G6*1000)</f>
        <v>22.658026361952071</v>
      </c>
      <c r="H40" s="76">
        <f>IF(TrRail_act!H6=0,"",H11/TrRail_act!H6*1000)</f>
        <v>21.420475160664644</v>
      </c>
      <c r="I40" s="76">
        <f>IF(TrRail_act!I6=0,"",I11/TrRail_act!I6*1000)</f>
        <v>22.652053503412521</v>
      </c>
      <c r="J40" s="76">
        <f>IF(TrRail_act!J6=0,"",J11/TrRail_act!J6*1000)</f>
        <v>21.624168586863458</v>
      </c>
      <c r="K40" s="76">
        <f>IF(TrRail_act!K6=0,"",K11/TrRail_act!K6*1000)</f>
        <v>20.63084193043959</v>
      </c>
      <c r="L40" s="76">
        <f>IF(TrRail_act!L6=0,"",L11/TrRail_act!L6*1000)</f>
        <v>20.820614625483135</v>
      </c>
      <c r="M40" s="76">
        <f>IF(TrRail_act!M6=0,"",M11/TrRail_act!M6*1000)</f>
        <v>19.271821767418682</v>
      </c>
      <c r="N40" s="76">
        <f>IF(TrRail_act!N6=0,"",N11/TrRail_act!N6*1000)</f>
        <v>19.813328103943729</v>
      </c>
      <c r="O40" s="76">
        <f>IF(TrRail_act!O6=0,"",O11/TrRail_act!O6*1000)</f>
        <v>17.595045576155137</v>
      </c>
      <c r="P40" s="76">
        <f>IF(TrRail_act!P6=0,"",P11/TrRail_act!P6*1000)</f>
        <v>16.188460847473944</v>
      </c>
      <c r="Q40" s="76">
        <f>IF(TrRail_act!Q6=0,"",Q11/TrRail_act!Q6*1000)</f>
        <v>14.991804848966728</v>
      </c>
    </row>
    <row r="41" spans="1:17" ht="11.4" customHeight="1" x14ac:dyDescent="0.3">
      <c r="A41" s="62" t="s">
        <v>18</v>
      </c>
      <c r="B41" s="77">
        <f>IF(TrRail_act!B7=0,"",B12/TrRail_act!B7*1000)</f>
        <v>87.645623685656517</v>
      </c>
      <c r="C41" s="77">
        <f>IF(TrRail_act!C7=0,"",C12/TrRail_act!C7*1000)</f>
        <v>85.77944361506438</v>
      </c>
      <c r="D41" s="77">
        <f>IF(TrRail_act!D7=0,"",D12/TrRail_act!D7*1000)</f>
        <v>83.989747681848115</v>
      </c>
      <c r="E41" s="77">
        <f>IF(TrRail_act!E7=0,"",E12/TrRail_act!E7*1000)</f>
        <v>81.843482701467721</v>
      </c>
      <c r="F41" s="77">
        <f>IF(TrRail_act!F7=0,"",F12/TrRail_act!F7*1000)</f>
        <v>78.564538504774802</v>
      </c>
      <c r="G41" s="77">
        <f>IF(TrRail_act!G7=0,"",G12/TrRail_act!G7*1000)</f>
        <v>75.28458354904221</v>
      </c>
      <c r="H41" s="77">
        <f>IF(TrRail_act!H7=0,"",H12/TrRail_act!H7*1000)</f>
        <v>70.266013436806531</v>
      </c>
      <c r="I41" s="77">
        <f>IF(TrRail_act!I7=0,"",I12/TrRail_act!I7*1000)</f>
        <v>70.013352471239386</v>
      </c>
      <c r="J41" s="77">
        <f>IF(TrRail_act!J7=0,"",J12/TrRail_act!J7*1000)</f>
        <v>69.312124990259903</v>
      </c>
      <c r="K41" s="77">
        <f>IF(TrRail_act!K7=0,"",K12/TrRail_act!K7*1000)</f>
        <v>70.255328238091593</v>
      </c>
      <c r="L41" s="77">
        <f>IF(TrRail_act!L7=0,"",L12/TrRail_act!L7*1000)</f>
        <v>70.266605659046007</v>
      </c>
      <c r="M41" s="77">
        <f>IF(TrRail_act!M7=0,"",M12/TrRail_act!M7*1000)</f>
        <v>66.29386596940941</v>
      </c>
      <c r="N41" s="77">
        <f>IF(TrRail_act!N7=0,"",N12/TrRail_act!N7*1000)</f>
        <v>65.711420057718243</v>
      </c>
      <c r="O41" s="77">
        <f>IF(TrRail_act!O7=0,"",O12/TrRail_act!O7*1000)</f>
        <v>59.593091583533855</v>
      </c>
      <c r="P41" s="77">
        <f>IF(TrRail_act!P7=0,"",P12/TrRail_act!P7*1000)</f>
        <v>53.811987362082363</v>
      </c>
      <c r="Q41" s="77">
        <f>IF(TrRail_act!Q7=0,"",Q12/TrRail_act!Q7*1000)</f>
        <v>50.199980342856499</v>
      </c>
    </row>
    <row r="42" spans="1:17" ht="11.4" customHeight="1" x14ac:dyDescent="0.3">
      <c r="A42" s="62" t="s">
        <v>17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" customHeight="1" x14ac:dyDescent="0.3">
      <c r="A43" s="118" t="s">
        <v>20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" customHeight="1" x14ac:dyDescent="0.3">
      <c r="A44" s="25" t="s">
        <v>34</v>
      </c>
      <c r="B44" s="79">
        <f>IF(TrRail_act!B10=0,"",B15/TrRail_act!B10*1000)</f>
        <v>6.6340967400514597</v>
      </c>
      <c r="C44" s="79">
        <f>IF(TrRail_act!C10=0,"",C15/TrRail_act!C10*1000)</f>
        <v>6.2555504916264288</v>
      </c>
      <c r="D44" s="79">
        <f>IF(TrRail_act!D10=0,"",D15/TrRail_act!D10*1000)</f>
        <v>6.3127098591988107</v>
      </c>
      <c r="E44" s="79">
        <f>IF(TrRail_act!E10=0,"",E15/TrRail_act!E10*1000)</f>
        <v>6.8234529760500235</v>
      </c>
      <c r="F44" s="79">
        <f>IF(TrRail_act!F10=0,"",F15/TrRail_act!F10*1000)</f>
        <v>6.9218268533958938</v>
      </c>
      <c r="G44" s="79">
        <f>IF(TrRail_act!G10=0,"",G15/TrRail_act!G10*1000)</f>
        <v>7.2567868843933194</v>
      </c>
      <c r="H44" s="79">
        <f>IF(TrRail_act!H10=0,"",H15/TrRail_act!H10*1000)</f>
        <v>6.285033449675387</v>
      </c>
      <c r="I44" s="79">
        <f>IF(TrRail_act!I10=0,"",I15/TrRail_act!I10*1000)</f>
        <v>6.4013536794322947</v>
      </c>
      <c r="J44" s="79">
        <f>IF(TrRail_act!J10=0,"",J15/TrRail_act!J10*1000)</f>
        <v>6.3837378903071116</v>
      </c>
      <c r="K44" s="79">
        <f>IF(TrRail_act!K10=0,"",K15/TrRail_act!K10*1000)</f>
        <v>6.8059422416904161</v>
      </c>
      <c r="L44" s="79">
        <f>IF(TrRail_act!L10=0,"",L15/TrRail_act!L10*1000)</f>
        <v>6.2574338092886279</v>
      </c>
      <c r="M44" s="79">
        <f>IF(TrRail_act!M10=0,"",M15/TrRail_act!M10*1000)</f>
        <v>5.983281593577904</v>
      </c>
      <c r="N44" s="79">
        <f>IF(TrRail_act!N10=0,"",N15/TrRail_act!N10*1000)</f>
        <v>5.9168452973646977</v>
      </c>
      <c r="O44" s="79">
        <f>IF(TrRail_act!O10=0,"",O15/TrRail_act!O10*1000)</f>
        <v>4.7393576031148967</v>
      </c>
      <c r="P44" s="79">
        <f>IF(TrRail_act!P10=0,"",P15/TrRail_act!P10*1000)</f>
        <v>4.3355522976750853</v>
      </c>
      <c r="Q44" s="79">
        <f>IF(TrRail_act!Q10=0,"",Q15/TrRail_act!Q10*1000)</f>
        <v>3.9920736312497285</v>
      </c>
    </row>
    <row r="45" spans="1:17" ht="11.4" customHeight="1" x14ac:dyDescent="0.3">
      <c r="A45" s="116" t="s">
        <v>18</v>
      </c>
      <c r="B45" s="77">
        <f>IF(TrRail_act!B11=0,"",B16/TrRail_act!B11*1000)</f>
        <v>26.017552963646782</v>
      </c>
      <c r="C45" s="77">
        <f>IF(TrRail_act!C11=0,"",C16/TrRail_act!C11*1000)</f>
        <v>24.299028160228151</v>
      </c>
      <c r="D45" s="77">
        <f>IF(TrRail_act!D11=0,"",D16/TrRail_act!D11*1000)</f>
        <v>23.917303800917285</v>
      </c>
      <c r="E45" s="77">
        <f>IF(TrRail_act!E11=0,"",E16/TrRail_act!E11*1000)</f>
        <v>24.020336028872361</v>
      </c>
      <c r="F45" s="77">
        <f>IF(TrRail_act!F11=0,"",F16/TrRail_act!F11*1000)</f>
        <v>23.379635844305909</v>
      </c>
      <c r="G45" s="77">
        <f>IF(TrRail_act!G11=0,"",G16/TrRail_act!G11*1000)</f>
        <v>24.847891292095447</v>
      </c>
      <c r="H45" s="77">
        <f>IF(TrRail_act!H11=0,"",H16/TrRail_act!H11*1000)</f>
        <v>22.156378494954396</v>
      </c>
      <c r="I45" s="77">
        <f>IF(TrRail_act!I11=0,"",I16/TrRail_act!I11*1000)</f>
        <v>22.717665074880969</v>
      </c>
      <c r="J45" s="77">
        <f>IF(TrRail_act!J11=0,"",J16/TrRail_act!J11*1000)</f>
        <v>22.425398518691274</v>
      </c>
      <c r="K45" s="77">
        <f>IF(TrRail_act!K11=0,"",K16/TrRail_act!K11*1000)</f>
        <v>23.496211748336044</v>
      </c>
      <c r="L45" s="77">
        <f>IF(TrRail_act!L11=0,"",L16/TrRail_act!L11*1000)</f>
        <v>21.941125088402142</v>
      </c>
      <c r="M45" s="77">
        <f>IF(TrRail_act!M11=0,"",M16/TrRail_act!M11*1000)</f>
        <v>20.300144786369575</v>
      </c>
      <c r="N45" s="77">
        <f>IF(TrRail_act!N11=0,"",N16/TrRail_act!N11*1000)</f>
        <v>19.84835352029943</v>
      </c>
      <c r="O45" s="77">
        <f>IF(TrRail_act!O11=0,"",O16/TrRail_act!O11*1000)</f>
        <v>16.503680179076927</v>
      </c>
      <c r="P45" s="77">
        <f>IF(TrRail_act!P11=0,"",P16/TrRail_act!P11*1000)</f>
        <v>15.450584539855239</v>
      </c>
      <c r="Q45" s="77">
        <f>IF(TrRail_act!Q11=0,"",Q16/TrRail_act!Q11*1000)</f>
        <v>14.811518607503499</v>
      </c>
    </row>
    <row r="46" spans="1:17" ht="11.4" customHeight="1" x14ac:dyDescent="0.3">
      <c r="A46" s="93" t="s">
        <v>17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" customHeight="1" x14ac:dyDescent="0.3">
      <c r="A48" s="27" t="s">
        <v>123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" customHeight="1" x14ac:dyDescent="0.3">
      <c r="A49" s="25" t="s">
        <v>40</v>
      </c>
      <c r="B49" s="79">
        <f>IF(TrRail_act!B37=0,"",1000000*B9/TrRail_act!B37/1000)</f>
        <v>428.16449314444952</v>
      </c>
      <c r="C49" s="79">
        <f>IF(TrRail_act!C37=0,"",1000000*C9/TrRail_act!C37/1000)</f>
        <v>389.33187650128821</v>
      </c>
      <c r="D49" s="79">
        <f>IF(TrRail_act!D37=0,"",1000000*D9/TrRail_act!D37/1000)</f>
        <v>375.39736226733311</v>
      </c>
      <c r="E49" s="79">
        <f>IF(TrRail_act!E37=0,"",1000000*E9/TrRail_act!E37/1000)</f>
        <v>349.36757333323089</v>
      </c>
      <c r="F49" s="79">
        <f>IF(TrRail_act!F37=0,"",1000000*F9/TrRail_act!F37/1000)</f>
        <v>349.17531904979495</v>
      </c>
      <c r="G49" s="79">
        <f>IF(TrRail_act!G37=0,"",1000000*G9/TrRail_act!G37/1000)</f>
        <v>310.84104594255973</v>
      </c>
      <c r="H49" s="79">
        <f>IF(TrRail_act!H37=0,"",1000000*H9/TrRail_act!H37/1000)</f>
        <v>296.69434551676375</v>
      </c>
      <c r="I49" s="79">
        <f>IF(TrRail_act!I37=0,"",1000000*I9/TrRail_act!I37/1000)</f>
        <v>310.08795065549208</v>
      </c>
      <c r="J49" s="79">
        <f>IF(TrRail_act!J37=0,"",1000000*J9/TrRail_act!J37/1000)</f>
        <v>294.13451143755134</v>
      </c>
      <c r="K49" s="79">
        <f>IF(TrRail_act!K37=0,"",1000000*K9/TrRail_act!K37/1000)</f>
        <v>264.64627505317372</v>
      </c>
      <c r="L49" s="79">
        <f>IF(TrRail_act!L37=0,"",1000000*L9/TrRail_act!L37/1000)</f>
        <v>262.50400385352054</v>
      </c>
      <c r="M49" s="79">
        <f>IF(TrRail_act!M37=0,"",1000000*M9/TrRail_act!M37/1000)</f>
        <v>243.29001265144655</v>
      </c>
      <c r="N49" s="79">
        <f>IF(TrRail_act!N37=0,"",1000000*N9/TrRail_act!N37/1000)</f>
        <v>249.45447511701096</v>
      </c>
      <c r="O49" s="79">
        <f>IF(TrRail_act!O37=0,"",1000000*O9/TrRail_act!O37/1000)</f>
        <v>223.07522428933089</v>
      </c>
      <c r="P49" s="79">
        <f>IF(TrRail_act!P37=0,"",1000000*P9/TrRail_act!P37/1000)</f>
        <v>209.13852444427707</v>
      </c>
      <c r="Q49" s="79">
        <f>IF(TrRail_act!Q37=0,"",1000000*Q9/TrRail_act!Q37/1000)</f>
        <v>196.34834333201286</v>
      </c>
    </row>
    <row r="50" spans="1:17" ht="11.4" customHeight="1" x14ac:dyDescent="0.3">
      <c r="A50" s="91" t="s">
        <v>22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" customHeight="1" x14ac:dyDescent="0.3">
      <c r="A51" s="19" t="s">
        <v>21</v>
      </c>
      <c r="B51" s="76">
        <f>IF(TrRail_act!B39=0,"",1000000*B11/TrRail_act!B39/1000)</f>
        <v>856.15280503464771</v>
      </c>
      <c r="C51" s="76">
        <f>IF(TrRail_act!C39=0,"",1000000*C11/TrRail_act!C39/1000)</f>
        <v>779.83054229061304</v>
      </c>
      <c r="D51" s="76">
        <f>IF(TrRail_act!D39=0,"",1000000*D11/TrRail_act!D39/1000)</f>
        <v>745.8112482353398</v>
      </c>
      <c r="E51" s="76">
        <f>IF(TrRail_act!E39=0,"",1000000*E11/TrRail_act!E39/1000)</f>
        <v>691.20890313014024</v>
      </c>
      <c r="F51" s="76">
        <f>IF(TrRail_act!F39=0,"",1000000*F11/TrRail_act!F39/1000)</f>
        <v>707.33713472941008</v>
      </c>
      <c r="G51" s="76">
        <f>IF(TrRail_act!G39=0,"",1000000*G11/TrRail_act!G39/1000)</f>
        <v>626.3355307615667</v>
      </c>
      <c r="H51" s="76">
        <f>IF(TrRail_act!H39=0,"",1000000*H11/TrRail_act!H39/1000)</f>
        <v>601.5004668430164</v>
      </c>
      <c r="I51" s="76">
        <f>IF(TrRail_act!I39=0,"",1000000*I11/TrRail_act!I39/1000)</f>
        <v>630.17059905599422</v>
      </c>
      <c r="J51" s="76">
        <f>IF(TrRail_act!J39=0,"",1000000*J11/TrRail_act!J39/1000)</f>
        <v>600.26257977812713</v>
      </c>
      <c r="K51" s="76">
        <f>IF(TrRail_act!K39=0,"",1000000*K11/TrRail_act!K39/1000)</f>
        <v>541.26733792509867</v>
      </c>
      <c r="L51" s="76">
        <f>IF(TrRail_act!L39=0,"",1000000*L11/TrRail_act!L39/1000)</f>
        <v>537.0121122847512</v>
      </c>
      <c r="M51" s="76">
        <f>IF(TrRail_act!M39=0,"",1000000*M11/TrRail_act!M39/1000)</f>
        <v>496.17833301600217</v>
      </c>
      <c r="N51" s="76">
        <f>IF(TrRail_act!N39=0,"",1000000*N11/TrRail_act!N39/1000)</f>
        <v>508.26915031469485</v>
      </c>
      <c r="O51" s="76">
        <f>IF(TrRail_act!O39=0,"",1000000*O11/TrRail_act!O39/1000)</f>
        <v>453.39706211624991</v>
      </c>
      <c r="P51" s="76">
        <f>IF(TrRail_act!P39=0,"",1000000*P11/TrRail_act!P39/1000)</f>
        <v>425.75236335126687</v>
      </c>
      <c r="Q51" s="76">
        <f>IF(TrRail_act!Q39=0,"",1000000*Q11/TrRail_act!Q39/1000)</f>
        <v>400.54422728885424</v>
      </c>
    </row>
    <row r="52" spans="1:17" ht="11.4" customHeight="1" x14ac:dyDescent="0.3">
      <c r="A52" s="62" t="s">
        <v>18</v>
      </c>
      <c r="B52" s="77">
        <f>IF(TrRail_act!B40=0,"",1000000*B12/TrRail_act!B40/1000)</f>
        <v>2530.0688304428668</v>
      </c>
      <c r="C52" s="77">
        <f>IF(TrRail_act!C40=0,"",1000000*C12/TrRail_act!C40/1000)</f>
        <v>2374.3464098477107</v>
      </c>
      <c r="D52" s="77">
        <f>IF(TrRail_act!D40=0,"",1000000*D12/TrRail_act!D40/1000)</f>
        <v>2264.2758509036626</v>
      </c>
      <c r="E52" s="77">
        <f>IF(TrRail_act!E40=0,"",1000000*E12/TrRail_act!E40/1000)</f>
        <v>2124.0387070538741</v>
      </c>
      <c r="F52" s="77">
        <f>IF(TrRail_act!F40=0,"",1000000*F12/TrRail_act!F40/1000)</f>
        <v>2025.5695046939379</v>
      </c>
      <c r="G52" s="77">
        <f>IF(TrRail_act!G40=0,"",1000000*G12/TrRail_act!G40/1000)</f>
        <v>1813.169708095631</v>
      </c>
      <c r="H52" s="77">
        <f>IF(TrRail_act!H40=0,"",1000000*H12/TrRail_act!H40/1000)</f>
        <v>1723.8094107151269</v>
      </c>
      <c r="I52" s="77">
        <f>IF(TrRail_act!I40=0,"",1000000*I12/TrRail_act!I40/1000)</f>
        <v>1793.1571677022957</v>
      </c>
      <c r="J52" s="77">
        <f>IF(TrRail_act!J40=0,"",1000000*J12/TrRail_act!J40/1000)</f>
        <v>1725.1833107996044</v>
      </c>
      <c r="K52" s="77">
        <f>IF(TrRail_act!K40=0,"",1000000*K12/TrRail_act!K40/1000)</f>
        <v>1557.0183068366275</v>
      </c>
      <c r="L52" s="77">
        <f>IF(TrRail_act!L40=0,"",1000000*L12/TrRail_act!L40/1000)</f>
        <v>1556.3412763557444</v>
      </c>
      <c r="M52" s="77">
        <f>IF(TrRail_act!M40=0,"",1000000*M12/TrRail_act!M40/1000)</f>
        <v>1422.1508314202633</v>
      </c>
      <c r="N52" s="77">
        <f>IF(TrRail_act!N40=0,"",1000000*N12/TrRail_act!N40/1000)</f>
        <v>1442.7134168342673</v>
      </c>
      <c r="O52" s="77">
        <f>IF(TrRail_act!O40=0,"",1000000*O12/TrRail_act!O40/1000)</f>
        <v>1312.403007134697</v>
      </c>
      <c r="P52" s="77">
        <f>IF(TrRail_act!P40=0,"",1000000*P12/TrRail_act!P40/1000)</f>
        <v>1252.1768502586829</v>
      </c>
      <c r="Q52" s="77">
        <f>IF(TrRail_act!Q40=0,"",1000000*Q12/TrRail_act!Q40/1000)</f>
        <v>1202.5136442432977</v>
      </c>
    </row>
    <row r="53" spans="1:17" ht="11.4" customHeight="1" x14ac:dyDescent="0.3">
      <c r="A53" s="62" t="s">
        <v>17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" customHeight="1" x14ac:dyDescent="0.3">
      <c r="A54" s="118" t="s">
        <v>20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" customHeight="1" x14ac:dyDescent="0.3">
      <c r="A55" s="25" t="s">
        <v>19</v>
      </c>
      <c r="B55" s="79">
        <f>IF(TrRail_act!B43=0,"",1000000*B15/TrRail_act!B43/1000)</f>
        <v>501.70395838496751</v>
      </c>
      <c r="C55" s="79">
        <f>IF(TrRail_act!C43=0,"",1000000*C15/TrRail_act!C43/1000)</f>
        <v>447.58103584934219</v>
      </c>
      <c r="D55" s="79">
        <f>IF(TrRail_act!D43=0,"",1000000*D15/TrRail_act!D43/1000)</f>
        <v>439.81947745750045</v>
      </c>
      <c r="E55" s="79">
        <f>IF(TrRail_act!E43=0,"",1000000*E15/TrRail_act!E43/1000)</f>
        <v>475.86226370720908</v>
      </c>
      <c r="F55" s="79">
        <f>IF(TrRail_act!F43=0,"",1000000*F15/TrRail_act!F43/1000)</f>
        <v>484.80115750888484</v>
      </c>
      <c r="G55" s="79">
        <f>IF(TrRail_act!G43=0,"",1000000*G15/TrRail_act!G43/1000)</f>
        <v>492.69666524373798</v>
      </c>
      <c r="H55" s="79">
        <f>IF(TrRail_act!H43=0,"",1000000*H15/TrRail_act!H43/1000)</f>
        <v>438.16725222977055</v>
      </c>
      <c r="I55" s="79">
        <f>IF(TrRail_act!I43=0,"",1000000*I15/TrRail_act!I43/1000)</f>
        <v>450.61701652443497</v>
      </c>
      <c r="J55" s="79">
        <f>IF(TrRail_act!J43=0,"",1000000*J15/TrRail_act!J43/1000)</f>
        <v>436.4213602294522</v>
      </c>
      <c r="K55" s="79">
        <f>IF(TrRail_act!K43=0,"",1000000*K15/TrRail_act!K43/1000)</f>
        <v>397.02167016790361</v>
      </c>
      <c r="L55" s="79">
        <f>IF(TrRail_act!L43=0,"",1000000*L15/TrRail_act!L43/1000)</f>
        <v>397.11243096325808</v>
      </c>
      <c r="M55" s="79">
        <f>IF(TrRail_act!M43=0,"",1000000*M15/TrRail_act!M43/1000)</f>
        <v>405.38125374068255</v>
      </c>
      <c r="N55" s="79">
        <f>IF(TrRail_act!N43=0,"",1000000*N15/TrRail_act!N43/1000)</f>
        <v>395.42320878744869</v>
      </c>
      <c r="O55" s="79">
        <f>IF(TrRail_act!O43=0,"",1000000*O15/TrRail_act!O43/1000)</f>
        <v>325.79929423457975</v>
      </c>
      <c r="P55" s="79">
        <f>IF(TrRail_act!P43=0,"",1000000*P15/TrRail_act!P43/1000)</f>
        <v>305.69792107441333</v>
      </c>
      <c r="Q55" s="79">
        <f>IF(TrRail_act!Q43=0,"",1000000*Q15/TrRail_act!Q43/1000)</f>
        <v>289.48426953664665</v>
      </c>
    </row>
    <row r="56" spans="1:17" ht="11.4" customHeight="1" x14ac:dyDescent="0.3">
      <c r="A56" s="116" t="s">
        <v>18</v>
      </c>
      <c r="B56" s="77">
        <f>IF(TrRail_act!B44=0,"",1000000*B16/TrRail_act!B44/1000)</f>
        <v>1580.8908450667079</v>
      </c>
      <c r="C56" s="77">
        <f>IF(TrRail_act!C44=0,"",1000000*C16/TrRail_act!C44/1000)</f>
        <v>1419.5647648707061</v>
      </c>
      <c r="D56" s="77">
        <f>IF(TrRail_act!D44=0,"",1000000*D16/TrRail_act!D44/1000)</f>
        <v>1395.932343233774</v>
      </c>
      <c r="E56" s="77">
        <f>IF(TrRail_act!E44=0,"",1000000*E16/TrRail_act!E44/1000)</f>
        <v>1491.6857545810797</v>
      </c>
      <c r="F56" s="77">
        <f>IF(TrRail_act!F44=0,"",1000000*F16/TrRail_act!F44/1000)</f>
        <v>1473.3525533023824</v>
      </c>
      <c r="G56" s="77">
        <f>IF(TrRail_act!G44=0,"",1000000*G16/TrRail_act!G44/1000)</f>
        <v>1471.2469864917177</v>
      </c>
      <c r="H56" s="77">
        <f>IF(TrRail_act!H44=0,"",1000000*H16/TrRail_act!H44/1000)</f>
        <v>1310.7478249710175</v>
      </c>
      <c r="I56" s="77">
        <f>IF(TrRail_act!I44=0,"",1000000*I16/TrRail_act!I44/1000)</f>
        <v>1363.2093583526016</v>
      </c>
      <c r="J56" s="77">
        <f>IF(TrRail_act!J44=0,"",1000000*J16/TrRail_act!J44/1000)</f>
        <v>1318.9374426159809</v>
      </c>
      <c r="K56" s="77">
        <f>IF(TrRail_act!K44=0,"",1000000*K16/TrRail_act!K44/1000)</f>
        <v>1177.6482858097932</v>
      </c>
      <c r="L56" s="77">
        <f>IF(TrRail_act!L44=0,"",1000000*L16/TrRail_act!L44/1000)</f>
        <v>1183.6069139164449</v>
      </c>
      <c r="M56" s="77">
        <f>IF(TrRail_act!M44=0,"",1000000*M16/TrRail_act!M44/1000)</f>
        <v>1223.6071757773511</v>
      </c>
      <c r="N56" s="77">
        <f>IF(TrRail_act!N44=0,"",1000000*N16/TrRail_act!N44/1000)</f>
        <v>1206.9978557670556</v>
      </c>
      <c r="O56" s="77">
        <f>IF(TrRail_act!O44=0,"",1000000*O16/TrRail_act!O44/1000)</f>
        <v>1073.8671444784909</v>
      </c>
      <c r="P56" s="77">
        <f>IF(TrRail_act!P44=0,"",1000000*P16/TrRail_act!P44/1000)</f>
        <v>1033.1490354640773</v>
      </c>
      <c r="Q56" s="77">
        <f>IF(TrRail_act!Q44=0,"",1000000*Q16/TrRail_act!Q44/1000)</f>
        <v>1016.0624346187209</v>
      </c>
    </row>
    <row r="57" spans="1:17" ht="11.4" customHeight="1" x14ac:dyDescent="0.3">
      <c r="A57" s="93" t="s">
        <v>17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" customHeight="1" x14ac:dyDescent="0.3">
      <c r="A59" s="27" t="s">
        <v>41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" customHeight="1" x14ac:dyDescent="0.3">
      <c r="A60" s="25" t="s">
        <v>40</v>
      </c>
      <c r="B60" s="32">
        <f t="shared" ref="B60:Q60" si="6">IF(B9=0,0,B9/B$8)</f>
        <v>0.75574354176920655</v>
      </c>
      <c r="C60" s="32">
        <f t="shared" si="6"/>
        <v>0.75974628130205724</v>
      </c>
      <c r="D60" s="32">
        <f t="shared" si="6"/>
        <v>0.75753042154244832</v>
      </c>
      <c r="E60" s="32">
        <f t="shared" si="6"/>
        <v>0.73363899118718412</v>
      </c>
      <c r="F60" s="32">
        <f t="shared" si="6"/>
        <v>0.71883615543571466</v>
      </c>
      <c r="G60" s="32">
        <f t="shared" si="6"/>
        <v>0.69051540237004105</v>
      </c>
      <c r="H60" s="32">
        <f t="shared" si="6"/>
        <v>0.70350055045110871</v>
      </c>
      <c r="I60" s="32">
        <f t="shared" si="6"/>
        <v>0.70665208523021461</v>
      </c>
      <c r="J60" s="32">
        <f t="shared" si="6"/>
        <v>0.70619458702926385</v>
      </c>
      <c r="K60" s="32">
        <f t="shared" si="6"/>
        <v>0.71483842461421876</v>
      </c>
      <c r="L60" s="32">
        <f t="shared" si="6"/>
        <v>0.71784804267372793</v>
      </c>
      <c r="M60" s="32">
        <f t="shared" si="6"/>
        <v>0.70042269313924543</v>
      </c>
      <c r="N60" s="32">
        <f t="shared" si="6"/>
        <v>0.71921674044009332</v>
      </c>
      <c r="O60" s="32">
        <f t="shared" si="6"/>
        <v>0.74190576318050794</v>
      </c>
      <c r="P60" s="32">
        <f t="shared" si="6"/>
        <v>0.74592181246695854</v>
      </c>
      <c r="Q60" s="32">
        <f t="shared" si="6"/>
        <v>0.74696907020219949</v>
      </c>
    </row>
    <row r="61" spans="1:17" ht="11.4" customHeight="1" x14ac:dyDescent="0.3">
      <c r="A61" s="91" t="s">
        <v>22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" customHeight="1" x14ac:dyDescent="0.3">
      <c r="A62" s="19" t="s">
        <v>21</v>
      </c>
      <c r="B62" s="30">
        <f t="shared" ref="B62:Q62" si="8">IF(B11=0,0,B11/B$8)</f>
        <v>0.75574354176920655</v>
      </c>
      <c r="C62" s="30">
        <f t="shared" si="8"/>
        <v>0.75974628130205724</v>
      </c>
      <c r="D62" s="30">
        <f t="shared" si="8"/>
        <v>0.75753042154244832</v>
      </c>
      <c r="E62" s="30">
        <f t="shared" si="8"/>
        <v>0.73363899118718412</v>
      </c>
      <c r="F62" s="30">
        <f t="shared" si="8"/>
        <v>0.71883615543571466</v>
      </c>
      <c r="G62" s="30">
        <f t="shared" si="8"/>
        <v>0.69051540237004105</v>
      </c>
      <c r="H62" s="30">
        <f t="shared" si="8"/>
        <v>0.70350055045110871</v>
      </c>
      <c r="I62" s="30">
        <f t="shared" si="8"/>
        <v>0.70665208523021461</v>
      </c>
      <c r="J62" s="30">
        <f t="shared" si="8"/>
        <v>0.70619458702926385</v>
      </c>
      <c r="K62" s="30">
        <f t="shared" si="8"/>
        <v>0.71483842461421876</v>
      </c>
      <c r="L62" s="30">
        <f t="shared" si="8"/>
        <v>0.71784804267372793</v>
      </c>
      <c r="M62" s="30">
        <f t="shared" si="8"/>
        <v>0.70042269313924543</v>
      </c>
      <c r="N62" s="30">
        <f t="shared" si="8"/>
        <v>0.71921674044009332</v>
      </c>
      <c r="O62" s="30">
        <f t="shared" si="8"/>
        <v>0.74190576318050794</v>
      </c>
      <c r="P62" s="30">
        <f t="shared" si="8"/>
        <v>0.74592181246695854</v>
      </c>
      <c r="Q62" s="30">
        <f t="shared" si="8"/>
        <v>0.74696907020219949</v>
      </c>
    </row>
    <row r="63" spans="1:17" ht="11.4" customHeight="1" x14ac:dyDescent="0.3">
      <c r="A63" s="62" t="s">
        <v>18</v>
      </c>
      <c r="B63" s="115">
        <f t="shared" ref="B63:Q63" si="9">IF(B12=0,0,B12/B$8)</f>
        <v>0.75574354176920655</v>
      </c>
      <c r="C63" s="115">
        <f t="shared" si="9"/>
        <v>0.75974628130205724</v>
      </c>
      <c r="D63" s="115">
        <f t="shared" si="9"/>
        <v>0.75753042154244832</v>
      </c>
      <c r="E63" s="115">
        <f t="shared" si="9"/>
        <v>0.73363899118718412</v>
      </c>
      <c r="F63" s="115">
        <f t="shared" si="9"/>
        <v>0.71883615543571466</v>
      </c>
      <c r="G63" s="115">
        <f t="shared" si="9"/>
        <v>0.69051540237004105</v>
      </c>
      <c r="H63" s="115">
        <f t="shared" si="9"/>
        <v>0.70350055045110871</v>
      </c>
      <c r="I63" s="115">
        <f t="shared" si="9"/>
        <v>0.70665208523021461</v>
      </c>
      <c r="J63" s="115">
        <f t="shared" si="9"/>
        <v>0.70619458702926385</v>
      </c>
      <c r="K63" s="115">
        <f t="shared" si="9"/>
        <v>0.71483842461421876</v>
      </c>
      <c r="L63" s="115">
        <f t="shared" si="9"/>
        <v>0.71784804267372793</v>
      </c>
      <c r="M63" s="115">
        <f t="shared" si="9"/>
        <v>0.70042269313924543</v>
      </c>
      <c r="N63" s="115">
        <f t="shared" si="9"/>
        <v>0.71921674044009332</v>
      </c>
      <c r="O63" s="115">
        <f t="shared" si="9"/>
        <v>0.74190576318050794</v>
      </c>
      <c r="P63" s="115">
        <f t="shared" si="9"/>
        <v>0.74592181246695854</v>
      </c>
      <c r="Q63" s="115">
        <f t="shared" si="9"/>
        <v>0.74696907020219949</v>
      </c>
    </row>
    <row r="64" spans="1:17" ht="11.4" customHeight="1" x14ac:dyDescent="0.3">
      <c r="A64" s="62" t="s">
        <v>17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" customHeight="1" x14ac:dyDescent="0.3">
      <c r="A65" s="118" t="s">
        <v>20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" customHeight="1" x14ac:dyDescent="0.3">
      <c r="A66" s="25" t="s">
        <v>19</v>
      </c>
      <c r="B66" s="32">
        <f t="shared" ref="B66:Q66" si="12">IF(B15=0,0,B15/B$8)</f>
        <v>0.24425645823079348</v>
      </c>
      <c r="C66" s="32">
        <f t="shared" si="12"/>
        <v>0.24025371869794282</v>
      </c>
      <c r="D66" s="32">
        <f t="shared" si="12"/>
        <v>0.24246957845755163</v>
      </c>
      <c r="E66" s="32">
        <f t="shared" si="12"/>
        <v>0.26636100881281582</v>
      </c>
      <c r="F66" s="32">
        <f t="shared" si="12"/>
        <v>0.28116384456428528</v>
      </c>
      <c r="G66" s="32">
        <f t="shared" si="12"/>
        <v>0.30948459762995889</v>
      </c>
      <c r="H66" s="32">
        <f t="shared" si="12"/>
        <v>0.2964994495488914</v>
      </c>
      <c r="I66" s="32">
        <f t="shared" si="12"/>
        <v>0.29334791476978544</v>
      </c>
      <c r="J66" s="32">
        <f t="shared" si="12"/>
        <v>0.29380541297073609</v>
      </c>
      <c r="K66" s="32">
        <f t="shared" si="12"/>
        <v>0.28516157538578124</v>
      </c>
      <c r="L66" s="32">
        <f t="shared" si="12"/>
        <v>0.28215195732627202</v>
      </c>
      <c r="M66" s="32">
        <f t="shared" si="12"/>
        <v>0.29957730686075457</v>
      </c>
      <c r="N66" s="32">
        <f t="shared" si="12"/>
        <v>0.28078325955990674</v>
      </c>
      <c r="O66" s="32">
        <f t="shared" si="12"/>
        <v>0.25809423681949206</v>
      </c>
      <c r="P66" s="32">
        <f t="shared" si="12"/>
        <v>0.25407818753304146</v>
      </c>
      <c r="Q66" s="32">
        <f t="shared" si="12"/>
        <v>0.25303092979780045</v>
      </c>
    </row>
    <row r="67" spans="1:17" ht="11.4" customHeight="1" x14ac:dyDescent="0.3">
      <c r="A67" s="116" t="s">
        <v>18</v>
      </c>
      <c r="B67" s="115">
        <f t="shared" ref="B67:Q67" si="13">IF(B16=0,0,B16/B$8)</f>
        <v>0.24425645823079348</v>
      </c>
      <c r="C67" s="115">
        <f t="shared" si="13"/>
        <v>0.24025371869794282</v>
      </c>
      <c r="D67" s="115">
        <f t="shared" si="13"/>
        <v>0.24246957845755163</v>
      </c>
      <c r="E67" s="115">
        <f t="shared" si="13"/>
        <v>0.26636100881281582</v>
      </c>
      <c r="F67" s="115">
        <f t="shared" si="13"/>
        <v>0.28116384456428528</v>
      </c>
      <c r="G67" s="115">
        <f t="shared" si="13"/>
        <v>0.30948459762995889</v>
      </c>
      <c r="H67" s="115">
        <f t="shared" si="13"/>
        <v>0.2964994495488914</v>
      </c>
      <c r="I67" s="115">
        <f t="shared" si="13"/>
        <v>0.29334791476978544</v>
      </c>
      <c r="J67" s="115">
        <f t="shared" si="13"/>
        <v>0.29380541297073609</v>
      </c>
      <c r="K67" s="115">
        <f t="shared" si="13"/>
        <v>0.28516157538578124</v>
      </c>
      <c r="L67" s="115">
        <f t="shared" si="13"/>
        <v>0.28215195732627202</v>
      </c>
      <c r="M67" s="115">
        <f t="shared" si="13"/>
        <v>0.29957730686075457</v>
      </c>
      <c r="N67" s="115">
        <f t="shared" si="13"/>
        <v>0.28078325955990674</v>
      </c>
      <c r="O67" s="115">
        <f t="shared" si="13"/>
        <v>0.25809423681949206</v>
      </c>
      <c r="P67" s="115">
        <f t="shared" si="13"/>
        <v>0.25407818753304146</v>
      </c>
      <c r="Q67" s="115">
        <f t="shared" si="13"/>
        <v>0.25303092979780045</v>
      </c>
    </row>
    <row r="68" spans="1:17" ht="11.4" customHeight="1" x14ac:dyDescent="0.3">
      <c r="A68" s="93" t="s">
        <v>17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178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" customHeight="1" x14ac:dyDescent="0.3">
      <c r="A4" s="130" t="s">
        <v>54</v>
      </c>
      <c r="B4" s="132">
        <f t="shared" ref="B4:Q4" si="0">SUM(B5:B7)</f>
        <v>1130957.6696290756</v>
      </c>
      <c r="C4" s="132">
        <f t="shared" si="0"/>
        <v>1101918.5572242734</v>
      </c>
      <c r="D4" s="132">
        <f t="shared" si="0"/>
        <v>1085945.9556826812</v>
      </c>
      <c r="E4" s="132">
        <f t="shared" si="0"/>
        <v>1108841.5446486888</v>
      </c>
      <c r="F4" s="132">
        <f t="shared" si="0"/>
        <v>1246239.9310140004</v>
      </c>
      <c r="G4" s="132">
        <f t="shared" si="0"/>
        <v>1342624.9617049396</v>
      </c>
      <c r="H4" s="132">
        <f t="shared" si="0"/>
        <v>1392959.3701531987</v>
      </c>
      <c r="I4" s="132">
        <f t="shared" si="0"/>
        <v>1518371.3658825643</v>
      </c>
      <c r="J4" s="132">
        <f t="shared" si="0"/>
        <v>1515215.4545028978</v>
      </c>
      <c r="K4" s="132">
        <f t="shared" si="0"/>
        <v>1438136.0292857389</v>
      </c>
      <c r="L4" s="132">
        <f t="shared" si="0"/>
        <v>1425645.2401431219</v>
      </c>
      <c r="M4" s="132">
        <f t="shared" si="0"/>
        <v>1502233.653108523</v>
      </c>
      <c r="N4" s="132">
        <f t="shared" si="0"/>
        <v>1517082.8840823886</v>
      </c>
      <c r="O4" s="132">
        <f t="shared" si="0"/>
        <v>1556679.8936868736</v>
      </c>
      <c r="P4" s="132">
        <f t="shared" si="0"/>
        <v>1623316.4444816671</v>
      </c>
      <c r="Q4" s="132">
        <f t="shared" si="0"/>
        <v>1695992.923032599</v>
      </c>
    </row>
    <row r="5" spans="1:17" ht="11.4" customHeight="1" x14ac:dyDescent="0.3">
      <c r="A5" s="116" t="s">
        <v>24</v>
      </c>
      <c r="B5" s="42">
        <v>92291.247015297515</v>
      </c>
      <c r="C5" s="42">
        <v>91191.361403363655</v>
      </c>
      <c r="D5" s="42">
        <v>90645.116791834196</v>
      </c>
      <c r="E5" s="42">
        <v>93155.477508791126</v>
      </c>
      <c r="F5" s="42">
        <v>97875.061863274284</v>
      </c>
      <c r="G5" s="42">
        <v>102013.17416771677</v>
      </c>
      <c r="H5" s="42">
        <v>105315.34969986466</v>
      </c>
      <c r="I5" s="42">
        <v>110317.55806036395</v>
      </c>
      <c r="J5" s="42">
        <v>105683.32508993952</v>
      </c>
      <c r="K5" s="42">
        <v>100227.37170072366</v>
      </c>
      <c r="L5" s="42">
        <v>101496.75054168</v>
      </c>
      <c r="M5" s="42">
        <v>103148.56484483916</v>
      </c>
      <c r="N5" s="42">
        <v>97889.92472442922</v>
      </c>
      <c r="O5" s="42">
        <v>92393.968620263477</v>
      </c>
      <c r="P5" s="42">
        <v>92761.606924854728</v>
      </c>
      <c r="Q5" s="42">
        <v>97197.878817370787</v>
      </c>
    </row>
    <row r="6" spans="1:17" ht="11.4" customHeight="1" x14ac:dyDescent="0.3">
      <c r="A6" s="116" t="s">
        <v>128</v>
      </c>
      <c r="B6" s="42">
        <v>367222.25298470253</v>
      </c>
      <c r="C6" s="42">
        <v>364300.13859663642</v>
      </c>
      <c r="D6" s="42">
        <v>356802.38320816582</v>
      </c>
      <c r="E6" s="42">
        <v>372391.02249120892</v>
      </c>
      <c r="F6" s="42">
        <v>397836.43813672574</v>
      </c>
      <c r="G6" s="42">
        <v>427885.32583228336</v>
      </c>
      <c r="H6" s="42">
        <v>446704.15030013549</v>
      </c>
      <c r="I6" s="42">
        <v>464828.44193963625</v>
      </c>
      <c r="J6" s="42">
        <v>457093.9368256114</v>
      </c>
      <c r="K6" s="42">
        <v>423949.60263783165</v>
      </c>
      <c r="L6" s="42">
        <v>437227.8501853653</v>
      </c>
      <c r="M6" s="42">
        <v>475752.27325730055</v>
      </c>
      <c r="N6" s="42">
        <v>474017.79948834889</v>
      </c>
      <c r="O6" s="42">
        <v>488888.57258670311</v>
      </c>
      <c r="P6" s="42">
        <v>516633.6663360293</v>
      </c>
      <c r="Q6" s="42">
        <v>551807.58525995351</v>
      </c>
    </row>
    <row r="7" spans="1:17" ht="11.4" customHeight="1" x14ac:dyDescent="0.3">
      <c r="A7" s="116" t="s">
        <v>126</v>
      </c>
      <c r="B7" s="42">
        <v>671444.16962907545</v>
      </c>
      <c r="C7" s="42">
        <v>646427.05722427345</v>
      </c>
      <c r="D7" s="42">
        <v>638498.45568268117</v>
      </c>
      <c r="E7" s="42">
        <v>643295.04464868864</v>
      </c>
      <c r="F7" s="42">
        <v>750528.43101400044</v>
      </c>
      <c r="G7" s="42">
        <v>812726.4617049396</v>
      </c>
      <c r="H7" s="42">
        <v>840939.8701531986</v>
      </c>
      <c r="I7" s="42">
        <v>943225.3658825641</v>
      </c>
      <c r="J7" s="42">
        <v>952438.192587347</v>
      </c>
      <c r="K7" s="42">
        <v>913959.0549471837</v>
      </c>
      <c r="L7" s="42">
        <v>886920.63941607659</v>
      </c>
      <c r="M7" s="42">
        <v>923332.81500638323</v>
      </c>
      <c r="N7" s="42">
        <v>945175.15986961056</v>
      </c>
      <c r="O7" s="42">
        <v>975397.35247990699</v>
      </c>
      <c r="P7" s="42">
        <v>1013921.1712207833</v>
      </c>
      <c r="Q7" s="42">
        <v>1046987.4589552747</v>
      </c>
    </row>
    <row r="8" spans="1:17" ht="11.4" customHeight="1" x14ac:dyDescent="0.3">
      <c r="A8" s="128" t="s">
        <v>52</v>
      </c>
      <c r="B8" s="131">
        <f t="shared" ref="B8:Q8" si="1">SUM(B9:B10)</f>
        <v>22827.113445049567</v>
      </c>
      <c r="C8" s="131">
        <f t="shared" si="1"/>
        <v>22555.824825839878</v>
      </c>
      <c r="D8" s="131">
        <f t="shared" si="1"/>
        <v>22996.330701415063</v>
      </c>
      <c r="E8" s="131">
        <f t="shared" si="1"/>
        <v>24054.310523017546</v>
      </c>
      <c r="F8" s="131">
        <f t="shared" si="1"/>
        <v>26524.541662078322</v>
      </c>
      <c r="G8" s="131">
        <f t="shared" si="1"/>
        <v>27717.838909666614</v>
      </c>
      <c r="H8" s="131">
        <f t="shared" si="1"/>
        <v>29929.498024734345</v>
      </c>
      <c r="I8" s="131">
        <f t="shared" si="1"/>
        <v>32081.573728900501</v>
      </c>
      <c r="J8" s="131">
        <f t="shared" si="1"/>
        <v>33105.081796280283</v>
      </c>
      <c r="K8" s="131">
        <f t="shared" si="1"/>
        <v>28850.754184529273</v>
      </c>
      <c r="L8" s="131">
        <f t="shared" si="1"/>
        <v>34448.125586390997</v>
      </c>
      <c r="M8" s="131">
        <f t="shared" si="1"/>
        <v>35309.0490740686</v>
      </c>
      <c r="N8" s="131">
        <f t="shared" si="1"/>
        <v>34254.352604151609</v>
      </c>
      <c r="O8" s="131">
        <f t="shared" si="1"/>
        <v>34209.993892359576</v>
      </c>
      <c r="P8" s="131">
        <f t="shared" si="1"/>
        <v>35992.406750177317</v>
      </c>
      <c r="Q8" s="131">
        <f t="shared" si="1"/>
        <v>36698.914251144677</v>
      </c>
    </row>
    <row r="9" spans="1:17" ht="11.4" customHeight="1" x14ac:dyDescent="0.3">
      <c r="A9" s="95" t="s">
        <v>127</v>
      </c>
      <c r="B9" s="37">
        <v>2163.7975768716478</v>
      </c>
      <c r="C9" s="37">
        <v>2172.6294037160224</v>
      </c>
      <c r="D9" s="37">
        <v>2119.6384426497771</v>
      </c>
      <c r="E9" s="37">
        <v>2137.3020963385256</v>
      </c>
      <c r="F9" s="37">
        <v>2216.7885379378918</v>
      </c>
      <c r="G9" s="37">
        <v>2278.6113258485107</v>
      </c>
      <c r="H9" s="37">
        <v>2349.2659406035032</v>
      </c>
      <c r="I9" s="37">
        <v>2428.7523822028702</v>
      </c>
      <c r="J9" s="37">
        <v>2382.5351073521597</v>
      </c>
      <c r="K9" s="37">
        <v>2222.9046108357497</v>
      </c>
      <c r="L9" s="37">
        <v>2312.6670753146695</v>
      </c>
      <c r="M9" s="37">
        <v>2283.7075151925301</v>
      </c>
      <c r="N9" s="37">
        <v>2273.3540514378901</v>
      </c>
      <c r="O9" s="37">
        <v>2244.6331580590099</v>
      </c>
      <c r="P9" s="37">
        <v>2537.6028377300099</v>
      </c>
      <c r="Q9" s="37">
        <v>2559.3931595932113</v>
      </c>
    </row>
    <row r="10" spans="1:17" ht="11.4" customHeight="1" x14ac:dyDescent="0.3">
      <c r="A10" s="93" t="s">
        <v>126</v>
      </c>
      <c r="B10" s="36">
        <v>20663.31586817792</v>
      </c>
      <c r="C10" s="36">
        <v>20383.195422123856</v>
      </c>
      <c r="D10" s="36">
        <v>20876.692258765284</v>
      </c>
      <c r="E10" s="36">
        <v>21917.008426679022</v>
      </c>
      <c r="F10" s="36">
        <v>24307.753124140429</v>
      </c>
      <c r="G10" s="36">
        <v>25439.227583818105</v>
      </c>
      <c r="H10" s="36">
        <v>27580.232084130843</v>
      </c>
      <c r="I10" s="36">
        <v>29652.82134669763</v>
      </c>
      <c r="J10" s="36">
        <v>30722.546688928123</v>
      </c>
      <c r="K10" s="36">
        <v>26627.849573693522</v>
      </c>
      <c r="L10" s="36">
        <v>32135.458511076326</v>
      </c>
      <c r="M10" s="36">
        <v>33025.341558876069</v>
      </c>
      <c r="N10" s="36">
        <v>31980.998552713718</v>
      </c>
      <c r="O10" s="36">
        <v>31965.360734300568</v>
      </c>
      <c r="P10" s="36">
        <v>33454.803912447307</v>
      </c>
      <c r="Q10" s="36">
        <v>34139.521091551469</v>
      </c>
    </row>
    <row r="11" spans="1:17" ht="11.4" customHeight="1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" customHeight="1" x14ac:dyDescent="0.3">
      <c r="A12" s="27" t="s">
        <v>116</v>
      </c>
      <c r="B12" s="41">
        <f t="shared" ref="B12" si="2">SUM(B13,B17)</f>
        <v>10885.134413511405</v>
      </c>
      <c r="C12" s="41">
        <f t="shared" ref="C12:Q12" si="3">SUM(C13,C17)</f>
        <v>10930.406395538928</v>
      </c>
      <c r="D12" s="41">
        <f t="shared" si="3"/>
        <v>10815.435047070499</v>
      </c>
      <c r="E12" s="41">
        <f t="shared" si="3"/>
        <v>11151.64247921003</v>
      </c>
      <c r="F12" s="41">
        <f t="shared" si="3"/>
        <v>12111.729538090545</v>
      </c>
      <c r="G12" s="41">
        <f t="shared" si="3"/>
        <v>12689.040774672569</v>
      </c>
      <c r="H12" s="41">
        <f t="shared" si="3"/>
        <v>13082.216657414296</v>
      </c>
      <c r="I12" s="41">
        <f t="shared" si="3"/>
        <v>13691.995560012127</v>
      </c>
      <c r="J12" s="41">
        <f t="shared" si="3"/>
        <v>13643.78804313215</v>
      </c>
      <c r="K12" s="41">
        <f t="shared" si="3"/>
        <v>12416.96773295694</v>
      </c>
      <c r="L12" s="41">
        <f t="shared" si="3"/>
        <v>12300.371761070681</v>
      </c>
      <c r="M12" s="41">
        <f t="shared" si="3"/>
        <v>12709.563065569506</v>
      </c>
      <c r="N12" s="41">
        <f t="shared" si="3"/>
        <v>12341.057271209462</v>
      </c>
      <c r="O12" s="41">
        <f t="shared" si="3"/>
        <v>12346.580967727021</v>
      </c>
      <c r="P12" s="41">
        <f t="shared" si="3"/>
        <v>12541.491096750469</v>
      </c>
      <c r="Q12" s="41">
        <f t="shared" si="3"/>
        <v>12864.767589984302</v>
      </c>
    </row>
    <row r="13" spans="1:17" ht="11.4" customHeight="1" x14ac:dyDescent="0.3">
      <c r="A13" s="130" t="s">
        <v>40</v>
      </c>
      <c r="B13" s="132">
        <f t="shared" ref="B13" si="4">SUM(B14:B16)</f>
        <v>10394.385827745104</v>
      </c>
      <c r="C13" s="132">
        <f t="shared" ref="C13:Q13" si="5">SUM(C14:C16)</f>
        <v>10445.676996535072</v>
      </c>
      <c r="D13" s="132">
        <f t="shared" si="5"/>
        <v>10330.007269074267</v>
      </c>
      <c r="E13" s="132">
        <f t="shared" si="5"/>
        <v>10644.44809093</v>
      </c>
      <c r="F13" s="132">
        <f t="shared" si="5"/>
        <v>11563.951843572073</v>
      </c>
      <c r="G13" s="132">
        <f t="shared" si="5"/>
        <v>12121.439173033636</v>
      </c>
      <c r="H13" s="132">
        <f t="shared" si="5"/>
        <v>12463.296073084624</v>
      </c>
      <c r="I13" s="132">
        <f t="shared" si="5"/>
        <v>13030.420407610716</v>
      </c>
      <c r="J13" s="132">
        <f t="shared" si="5"/>
        <v>12958.651939844687</v>
      </c>
      <c r="K13" s="132">
        <f t="shared" si="5"/>
        <v>11811.593752239529</v>
      </c>
      <c r="L13" s="132">
        <f t="shared" si="5"/>
        <v>11607.178136440052</v>
      </c>
      <c r="M13" s="132">
        <f t="shared" si="5"/>
        <v>11995.087200528174</v>
      </c>
      <c r="N13" s="132">
        <f t="shared" si="5"/>
        <v>11630.972442178172</v>
      </c>
      <c r="O13" s="132">
        <f t="shared" si="5"/>
        <v>11611.261040143883</v>
      </c>
      <c r="P13" s="132">
        <f t="shared" si="5"/>
        <v>11802.755703099498</v>
      </c>
      <c r="Q13" s="132">
        <f t="shared" si="5"/>
        <v>12083.850795290808</v>
      </c>
    </row>
    <row r="14" spans="1:17" ht="11.4" customHeight="1" x14ac:dyDescent="0.3">
      <c r="A14" s="116" t="s">
        <v>24</v>
      </c>
      <c r="B14" s="42">
        <f>B23*B79/1000000</f>
        <v>1291.1158654405392</v>
      </c>
      <c r="C14" s="42">
        <f t="shared" ref="C14:Q14" si="6">C23*C79/1000000</f>
        <v>1297.3397235241605</v>
      </c>
      <c r="D14" s="42">
        <f t="shared" si="6"/>
        <v>1318.9929566684655</v>
      </c>
      <c r="E14" s="42">
        <f t="shared" si="6"/>
        <v>1388.5807471452379</v>
      </c>
      <c r="F14" s="42">
        <f t="shared" si="6"/>
        <v>1454.5080004102506</v>
      </c>
      <c r="G14" s="42">
        <f t="shared" si="6"/>
        <v>1471.1242881071837</v>
      </c>
      <c r="H14" s="42">
        <f t="shared" si="6"/>
        <v>1484.0276766911406</v>
      </c>
      <c r="I14" s="42">
        <f t="shared" si="6"/>
        <v>1521.4489949656211</v>
      </c>
      <c r="J14" s="42">
        <f t="shared" si="6"/>
        <v>1468.0833057842235</v>
      </c>
      <c r="K14" s="42">
        <f t="shared" si="6"/>
        <v>1355.1596223825882</v>
      </c>
      <c r="L14" s="42">
        <f t="shared" si="6"/>
        <v>1357.8736520591733</v>
      </c>
      <c r="M14" s="42">
        <f t="shared" si="6"/>
        <v>1391.6815403024957</v>
      </c>
      <c r="N14" s="42">
        <f t="shared" si="6"/>
        <v>1283.5951152149385</v>
      </c>
      <c r="O14" s="42">
        <f t="shared" si="6"/>
        <v>1187.8341189856076</v>
      </c>
      <c r="P14" s="42">
        <f t="shared" si="6"/>
        <v>1121.9961694372862</v>
      </c>
      <c r="Q14" s="42">
        <f t="shared" si="6"/>
        <v>1127.9663521545619</v>
      </c>
    </row>
    <row r="15" spans="1:17" ht="11.4" customHeight="1" x14ac:dyDescent="0.3">
      <c r="A15" s="116" t="s">
        <v>128</v>
      </c>
      <c r="B15" s="42">
        <f>B24*B80/1000000</f>
        <v>3984.0139769973598</v>
      </c>
      <c r="C15" s="42">
        <f t="shared" ref="C15:Q15" si="7">C24*C80/1000000</f>
        <v>3958.9118102849488</v>
      </c>
      <c r="D15" s="42">
        <f t="shared" si="7"/>
        <v>3798.5406689876863</v>
      </c>
      <c r="E15" s="42">
        <f t="shared" si="7"/>
        <v>3919.6140329758018</v>
      </c>
      <c r="F15" s="42">
        <f t="shared" si="7"/>
        <v>4164.3988050214721</v>
      </c>
      <c r="G15" s="42">
        <f t="shared" si="7"/>
        <v>4331.6312860155022</v>
      </c>
      <c r="H15" s="42">
        <f t="shared" si="7"/>
        <v>4438.2301382024416</v>
      </c>
      <c r="I15" s="42">
        <f t="shared" si="7"/>
        <v>4513.7239271051803</v>
      </c>
      <c r="J15" s="42">
        <f t="shared" si="7"/>
        <v>4456.0717832212649</v>
      </c>
      <c r="K15" s="42">
        <f t="shared" si="7"/>
        <v>4061.1866160200093</v>
      </c>
      <c r="L15" s="42">
        <f t="shared" si="7"/>
        <v>4098.0778820368614</v>
      </c>
      <c r="M15" s="42">
        <f t="shared" si="7"/>
        <v>4318.0504911850967</v>
      </c>
      <c r="N15" s="42">
        <f t="shared" si="7"/>
        <v>4198.1191353438426</v>
      </c>
      <c r="O15" s="42">
        <f t="shared" si="7"/>
        <v>4205.6111654426295</v>
      </c>
      <c r="P15" s="42">
        <f t="shared" si="7"/>
        <v>4319.1492135256631</v>
      </c>
      <c r="Q15" s="42">
        <f t="shared" si="7"/>
        <v>4494.8501678097709</v>
      </c>
    </row>
    <row r="16" spans="1:17" ht="11.4" customHeight="1" x14ac:dyDescent="0.3">
      <c r="A16" s="116" t="s">
        <v>126</v>
      </c>
      <c r="B16" s="42">
        <f>B25*B81/1000000</f>
        <v>5119.2559853072053</v>
      </c>
      <c r="C16" s="42">
        <f t="shared" ref="C16:Q16" si="8">C25*C81/1000000</f>
        <v>5189.4254627259634</v>
      </c>
      <c r="D16" s="42">
        <f t="shared" si="8"/>
        <v>5212.4736434181168</v>
      </c>
      <c r="E16" s="42">
        <f t="shared" si="8"/>
        <v>5336.2533108089601</v>
      </c>
      <c r="F16" s="42">
        <f t="shared" si="8"/>
        <v>5945.0450381403498</v>
      </c>
      <c r="G16" s="42">
        <f t="shared" si="8"/>
        <v>6318.6835989109495</v>
      </c>
      <c r="H16" s="42">
        <f t="shared" si="8"/>
        <v>6541.0382581910426</v>
      </c>
      <c r="I16" s="42">
        <f t="shared" si="8"/>
        <v>6995.247485539915</v>
      </c>
      <c r="J16" s="42">
        <f t="shared" si="8"/>
        <v>7034.4968508391976</v>
      </c>
      <c r="K16" s="42">
        <f t="shared" si="8"/>
        <v>6395.2475138369327</v>
      </c>
      <c r="L16" s="42">
        <f t="shared" si="8"/>
        <v>6151.2266023440179</v>
      </c>
      <c r="M16" s="42">
        <f t="shared" si="8"/>
        <v>6285.355169040583</v>
      </c>
      <c r="N16" s="42">
        <f t="shared" si="8"/>
        <v>6149.2581916193922</v>
      </c>
      <c r="O16" s="42">
        <f t="shared" si="8"/>
        <v>6217.8157557156474</v>
      </c>
      <c r="P16" s="42">
        <f t="shared" si="8"/>
        <v>6361.6103201365477</v>
      </c>
      <c r="Q16" s="42">
        <f t="shared" si="8"/>
        <v>6461.0342753264758</v>
      </c>
    </row>
    <row r="17" spans="1:17" ht="11.4" customHeight="1" x14ac:dyDescent="0.3">
      <c r="A17" s="128" t="s">
        <v>19</v>
      </c>
      <c r="B17" s="131">
        <f t="shared" ref="B17" si="9">SUM(B18:B19)</f>
        <v>490.74858576630106</v>
      </c>
      <c r="C17" s="131">
        <f t="shared" ref="C17:Q17" si="10">SUM(C18:C19)</f>
        <v>484.72939900385552</v>
      </c>
      <c r="D17" s="131">
        <f t="shared" si="10"/>
        <v>485.42777799623127</v>
      </c>
      <c r="E17" s="131">
        <f t="shared" si="10"/>
        <v>507.19438828002939</v>
      </c>
      <c r="F17" s="131">
        <f t="shared" si="10"/>
        <v>547.77769451847314</v>
      </c>
      <c r="G17" s="131">
        <f t="shared" si="10"/>
        <v>567.6016016389334</v>
      </c>
      <c r="H17" s="131">
        <f t="shared" si="10"/>
        <v>618.92058432967178</v>
      </c>
      <c r="I17" s="131">
        <f t="shared" si="10"/>
        <v>661.57515240141061</v>
      </c>
      <c r="J17" s="131">
        <f t="shared" si="10"/>
        <v>685.13610328746279</v>
      </c>
      <c r="K17" s="131">
        <f t="shared" si="10"/>
        <v>605.373980717412</v>
      </c>
      <c r="L17" s="131">
        <f t="shared" si="10"/>
        <v>693.19362463062839</v>
      </c>
      <c r="M17" s="131">
        <f t="shared" si="10"/>
        <v>714.4758650413321</v>
      </c>
      <c r="N17" s="131">
        <f t="shared" si="10"/>
        <v>710.08482903128959</v>
      </c>
      <c r="O17" s="131">
        <f t="shared" si="10"/>
        <v>735.31992758313834</v>
      </c>
      <c r="P17" s="131">
        <f t="shared" si="10"/>
        <v>738.73539365097145</v>
      </c>
      <c r="Q17" s="131">
        <f t="shared" si="10"/>
        <v>780.9167946934931</v>
      </c>
    </row>
    <row r="18" spans="1:17" ht="11.4" customHeight="1" x14ac:dyDescent="0.3">
      <c r="A18" s="95" t="s">
        <v>127</v>
      </c>
      <c r="B18" s="37">
        <f>B27*B83/1000000</f>
        <v>105.84300757747526</v>
      </c>
      <c r="C18" s="37">
        <f t="shared" ref="C18:Q18" si="11">C27*C83/1000000</f>
        <v>103.63493567955096</v>
      </c>
      <c r="D18" s="37">
        <f t="shared" si="11"/>
        <v>99.566037000313969</v>
      </c>
      <c r="E18" s="37">
        <f t="shared" si="11"/>
        <v>98.993273030620387</v>
      </c>
      <c r="F18" s="37">
        <f t="shared" si="11"/>
        <v>101.3717097155286</v>
      </c>
      <c r="G18" s="37">
        <f t="shared" si="11"/>
        <v>105.29510056608822</v>
      </c>
      <c r="H18" s="37">
        <f t="shared" si="11"/>
        <v>113.05237737922131</v>
      </c>
      <c r="I18" s="37">
        <f t="shared" si="11"/>
        <v>118.19846348253799</v>
      </c>
      <c r="J18" s="37">
        <f t="shared" si="11"/>
        <v>118.67423505329769</v>
      </c>
      <c r="K18" s="37">
        <f t="shared" si="11"/>
        <v>109.07331774626633</v>
      </c>
      <c r="L18" s="37">
        <f t="shared" si="11"/>
        <v>109.29624559864774</v>
      </c>
      <c r="M18" s="37">
        <f t="shared" si="11"/>
        <v>104.10050007801073</v>
      </c>
      <c r="N18" s="37">
        <f t="shared" si="11"/>
        <v>104.52767774357093</v>
      </c>
      <c r="O18" s="37">
        <f t="shared" si="11"/>
        <v>102.03337923592311</v>
      </c>
      <c r="P18" s="37">
        <f t="shared" si="11"/>
        <v>106.83166049009358</v>
      </c>
      <c r="Q18" s="37">
        <f t="shared" si="11"/>
        <v>109.17397950590981</v>
      </c>
    </row>
    <row r="19" spans="1:17" ht="11.4" customHeight="1" x14ac:dyDescent="0.3">
      <c r="A19" s="93" t="s">
        <v>126</v>
      </c>
      <c r="B19" s="36">
        <f>B28*B84/1000000</f>
        <v>384.90557818882581</v>
      </c>
      <c r="C19" s="36">
        <f t="shared" ref="C19:Q19" si="12">C28*C84/1000000</f>
        <v>381.09446332430457</v>
      </c>
      <c r="D19" s="36">
        <f t="shared" si="12"/>
        <v>385.86174099591733</v>
      </c>
      <c r="E19" s="36">
        <f t="shared" si="12"/>
        <v>408.20111524940899</v>
      </c>
      <c r="F19" s="36">
        <f t="shared" si="12"/>
        <v>446.40598480294454</v>
      </c>
      <c r="G19" s="36">
        <f t="shared" si="12"/>
        <v>462.30650107284515</v>
      </c>
      <c r="H19" s="36">
        <f t="shared" si="12"/>
        <v>505.86820695045043</v>
      </c>
      <c r="I19" s="36">
        <f t="shared" si="12"/>
        <v>543.37668891887267</v>
      </c>
      <c r="J19" s="36">
        <f t="shared" si="12"/>
        <v>566.46186823416508</v>
      </c>
      <c r="K19" s="36">
        <f t="shared" si="12"/>
        <v>496.3006629711457</v>
      </c>
      <c r="L19" s="36">
        <f t="shared" si="12"/>
        <v>583.89737903198068</v>
      </c>
      <c r="M19" s="36">
        <f t="shared" si="12"/>
        <v>610.37536496332132</v>
      </c>
      <c r="N19" s="36">
        <f t="shared" si="12"/>
        <v>605.55715128771863</v>
      </c>
      <c r="O19" s="36">
        <f t="shared" si="12"/>
        <v>633.28654834721522</v>
      </c>
      <c r="P19" s="36">
        <f t="shared" si="12"/>
        <v>631.90373316087789</v>
      </c>
      <c r="Q19" s="36">
        <f t="shared" si="12"/>
        <v>671.74281518758335</v>
      </c>
    </row>
    <row r="20" spans="1:17" ht="11.4" customHeight="1" x14ac:dyDescent="0.3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" customHeight="1" x14ac:dyDescent="0.3">
      <c r="A21" s="27" t="s">
        <v>141</v>
      </c>
      <c r="B21" s="41">
        <f t="shared" ref="B21" si="13">SUM(B22,B26)</f>
        <v>9152619</v>
      </c>
      <c r="C21" s="41">
        <f t="shared" ref="C21:Q21" si="14">SUM(C22,C26)</f>
        <v>9051896</v>
      </c>
      <c r="D21" s="41">
        <f t="shared" si="14"/>
        <v>8942049</v>
      </c>
      <c r="E21" s="41">
        <f t="shared" si="14"/>
        <v>9352525</v>
      </c>
      <c r="F21" s="41">
        <f t="shared" si="14"/>
        <v>10040618</v>
      </c>
      <c r="G21" s="41">
        <f t="shared" si="14"/>
        <v>10425147</v>
      </c>
      <c r="H21" s="41">
        <f t="shared" si="14"/>
        <v>10848190</v>
      </c>
      <c r="I21" s="41">
        <f t="shared" si="14"/>
        <v>11380808</v>
      </c>
      <c r="J21" s="41">
        <f t="shared" si="14"/>
        <v>11399498</v>
      </c>
      <c r="K21" s="41">
        <f t="shared" si="14"/>
        <v>10374759</v>
      </c>
      <c r="L21" s="41">
        <f t="shared" si="14"/>
        <v>10481201</v>
      </c>
      <c r="M21" s="41">
        <f t="shared" si="14"/>
        <v>10898652</v>
      </c>
      <c r="N21" s="41">
        <f t="shared" si="14"/>
        <v>10569676</v>
      </c>
      <c r="O21" s="41">
        <f t="shared" si="14"/>
        <v>10442220</v>
      </c>
      <c r="P21" s="41">
        <f t="shared" si="14"/>
        <v>10605292</v>
      </c>
      <c r="Q21" s="41">
        <f t="shared" si="14"/>
        <v>10952526</v>
      </c>
    </row>
    <row r="22" spans="1:17" ht="11.4" customHeight="1" x14ac:dyDescent="0.3">
      <c r="A22" s="130" t="s">
        <v>40</v>
      </c>
      <c r="B22" s="132">
        <f t="shared" ref="B22" si="15">SUM(B23:B25)</f>
        <v>8852515</v>
      </c>
      <c r="C22" s="132">
        <f t="shared" ref="C22:Q22" si="16">SUM(C23:C25)</f>
        <v>8760854</v>
      </c>
      <c r="D22" s="132">
        <f t="shared" si="16"/>
        <v>8656196</v>
      </c>
      <c r="E22" s="132">
        <f t="shared" si="16"/>
        <v>9054523</v>
      </c>
      <c r="F22" s="132">
        <f t="shared" si="16"/>
        <v>9721706</v>
      </c>
      <c r="G22" s="132">
        <f t="shared" si="16"/>
        <v>10097146</v>
      </c>
      <c r="H22" s="132">
        <f t="shared" si="16"/>
        <v>10486154</v>
      </c>
      <c r="I22" s="132">
        <f t="shared" si="16"/>
        <v>10998677</v>
      </c>
      <c r="J22" s="132">
        <f t="shared" si="16"/>
        <v>11007170</v>
      </c>
      <c r="K22" s="132">
        <f t="shared" si="16"/>
        <v>10026767</v>
      </c>
      <c r="L22" s="132">
        <f t="shared" si="16"/>
        <v>10106649</v>
      </c>
      <c r="M22" s="132">
        <f t="shared" si="16"/>
        <v>10517161</v>
      </c>
      <c r="N22" s="132">
        <f t="shared" si="16"/>
        <v>10191706</v>
      </c>
      <c r="O22" s="132">
        <f t="shared" si="16"/>
        <v>10059631</v>
      </c>
      <c r="P22" s="132">
        <f t="shared" si="16"/>
        <v>10216965</v>
      </c>
      <c r="Q22" s="132">
        <f t="shared" si="16"/>
        <v>10548285</v>
      </c>
    </row>
    <row r="23" spans="1:17" ht="11.4" customHeight="1" x14ac:dyDescent="0.3">
      <c r="A23" s="116" t="s">
        <v>24</v>
      </c>
      <c r="B23" s="42">
        <f>IF(B32=0,0,B32/B70)</f>
        <v>2143827</v>
      </c>
      <c r="C23" s="42">
        <f t="shared" ref="C23:Q23" si="17">IF(C32=0,0,C32/C70)</f>
        <v>2140888</v>
      </c>
      <c r="D23" s="42">
        <f t="shared" si="17"/>
        <v>2156014</v>
      </c>
      <c r="E23" s="42">
        <f t="shared" si="17"/>
        <v>2273004</v>
      </c>
      <c r="F23" s="42">
        <f t="shared" si="17"/>
        <v>2366395</v>
      </c>
      <c r="G23" s="42">
        <f t="shared" si="17"/>
        <v>2378862</v>
      </c>
      <c r="H23" s="42">
        <f t="shared" si="17"/>
        <v>2396154</v>
      </c>
      <c r="I23" s="42">
        <f t="shared" si="17"/>
        <v>2454881</v>
      </c>
      <c r="J23" s="42">
        <f t="shared" si="17"/>
        <v>2385517</v>
      </c>
      <c r="K23" s="42">
        <f t="shared" si="17"/>
        <v>2214168</v>
      </c>
      <c r="L23" s="42">
        <f t="shared" si="17"/>
        <v>2213628</v>
      </c>
      <c r="M23" s="42">
        <f t="shared" si="17"/>
        <v>2266539</v>
      </c>
      <c r="N23" s="42">
        <f t="shared" si="17"/>
        <v>2108091</v>
      </c>
      <c r="O23" s="42">
        <f t="shared" si="17"/>
        <v>1967042</v>
      </c>
      <c r="P23" s="42">
        <f t="shared" si="17"/>
        <v>1863778</v>
      </c>
      <c r="Q23" s="42">
        <f t="shared" si="17"/>
        <v>1877056</v>
      </c>
    </row>
    <row r="24" spans="1:17" ht="11.4" customHeight="1" x14ac:dyDescent="0.3">
      <c r="A24" s="116" t="s">
        <v>128</v>
      </c>
      <c r="B24" s="42">
        <f t="shared" ref="B24:Q25" si="18">IF(B33=0,0,B33/B71)</f>
        <v>5143451</v>
      </c>
      <c r="C24" s="42">
        <f t="shared" si="18"/>
        <v>5059878</v>
      </c>
      <c r="D24" s="42">
        <f t="shared" si="18"/>
        <v>4936738</v>
      </c>
      <c r="E24" s="42">
        <f t="shared" si="18"/>
        <v>5169792</v>
      </c>
      <c r="F24" s="42">
        <f t="shared" si="18"/>
        <v>5593625</v>
      </c>
      <c r="G24" s="42">
        <f t="shared" si="18"/>
        <v>5848730</v>
      </c>
      <c r="H24" s="42">
        <f t="shared" si="18"/>
        <v>6127935</v>
      </c>
      <c r="I24" s="42">
        <f t="shared" si="18"/>
        <v>6466808</v>
      </c>
      <c r="J24" s="42">
        <f t="shared" si="18"/>
        <v>6470817</v>
      </c>
      <c r="K24" s="42">
        <f t="shared" si="18"/>
        <v>5861189</v>
      </c>
      <c r="L24" s="42">
        <f t="shared" si="18"/>
        <v>5843393</v>
      </c>
      <c r="M24" s="42">
        <f t="shared" si="18"/>
        <v>6153307</v>
      </c>
      <c r="N24" s="42">
        <f t="shared" si="18"/>
        <v>6029569</v>
      </c>
      <c r="O24" s="42">
        <f t="shared" si="18"/>
        <v>6006803</v>
      </c>
      <c r="P24" s="42">
        <f t="shared" si="18"/>
        <v>6195972</v>
      </c>
      <c r="Q24" s="42">
        <f t="shared" si="18"/>
        <v>6486222</v>
      </c>
    </row>
    <row r="25" spans="1:17" ht="11.4" customHeight="1" x14ac:dyDescent="0.3">
      <c r="A25" s="116" t="s">
        <v>126</v>
      </c>
      <c r="B25" s="42">
        <f t="shared" si="18"/>
        <v>1565237.0000000002</v>
      </c>
      <c r="C25" s="42">
        <f t="shared" si="18"/>
        <v>1560087.9999999998</v>
      </c>
      <c r="D25" s="42">
        <f t="shared" si="18"/>
        <v>1563444.0000000002</v>
      </c>
      <c r="E25" s="42">
        <f t="shared" si="18"/>
        <v>1611727</v>
      </c>
      <c r="F25" s="42">
        <f t="shared" si="18"/>
        <v>1761686</v>
      </c>
      <c r="G25" s="42">
        <f t="shared" si="18"/>
        <v>1869553.9999999998</v>
      </c>
      <c r="H25" s="42">
        <f t="shared" si="18"/>
        <v>1962064.9999999998</v>
      </c>
      <c r="I25" s="42">
        <f t="shared" si="18"/>
        <v>2076988</v>
      </c>
      <c r="J25" s="42">
        <f t="shared" si="18"/>
        <v>2150836</v>
      </c>
      <c r="K25" s="42">
        <f t="shared" si="18"/>
        <v>1951410</v>
      </c>
      <c r="L25" s="42">
        <f t="shared" si="18"/>
        <v>2049627.9999999998</v>
      </c>
      <c r="M25" s="42">
        <f t="shared" si="18"/>
        <v>2097315</v>
      </c>
      <c r="N25" s="42">
        <f t="shared" si="18"/>
        <v>2054046</v>
      </c>
      <c r="O25" s="42">
        <f t="shared" si="18"/>
        <v>2085786</v>
      </c>
      <c r="P25" s="42">
        <f t="shared" si="18"/>
        <v>2157215</v>
      </c>
      <c r="Q25" s="42">
        <f t="shared" si="18"/>
        <v>2185007</v>
      </c>
    </row>
    <row r="26" spans="1:17" ht="11.4" customHeight="1" x14ac:dyDescent="0.3">
      <c r="A26" s="128" t="s">
        <v>19</v>
      </c>
      <c r="B26" s="131">
        <f t="shared" ref="B26" si="19">SUM(B27:B28)</f>
        <v>300104</v>
      </c>
      <c r="C26" s="131">
        <f t="shared" ref="C26:Q26" si="20">SUM(C27:C28)</f>
        <v>291042</v>
      </c>
      <c r="D26" s="131">
        <f t="shared" si="20"/>
        <v>285853</v>
      </c>
      <c r="E26" s="131">
        <f t="shared" si="20"/>
        <v>298002</v>
      </c>
      <c r="F26" s="131">
        <f t="shared" si="20"/>
        <v>318912</v>
      </c>
      <c r="G26" s="131">
        <f t="shared" si="20"/>
        <v>328001</v>
      </c>
      <c r="H26" s="131">
        <f t="shared" si="20"/>
        <v>362036</v>
      </c>
      <c r="I26" s="131">
        <f t="shared" si="20"/>
        <v>382131</v>
      </c>
      <c r="J26" s="131">
        <f t="shared" si="20"/>
        <v>392328</v>
      </c>
      <c r="K26" s="131">
        <f t="shared" si="20"/>
        <v>347992</v>
      </c>
      <c r="L26" s="131">
        <f t="shared" si="20"/>
        <v>374552</v>
      </c>
      <c r="M26" s="131">
        <f t="shared" si="20"/>
        <v>381491</v>
      </c>
      <c r="N26" s="131">
        <f t="shared" si="20"/>
        <v>377970</v>
      </c>
      <c r="O26" s="131">
        <f t="shared" si="20"/>
        <v>382589</v>
      </c>
      <c r="P26" s="131">
        <f t="shared" si="20"/>
        <v>388327</v>
      </c>
      <c r="Q26" s="131">
        <f t="shared" si="20"/>
        <v>404241</v>
      </c>
    </row>
    <row r="27" spans="1:17" ht="11.4" customHeight="1" x14ac:dyDescent="0.3">
      <c r="A27" s="95" t="s">
        <v>127</v>
      </c>
      <c r="B27" s="37">
        <f t="shared" ref="B27:Q28" si="21">IF(B36=0,0,B36/B74)</f>
        <v>169997</v>
      </c>
      <c r="C27" s="37">
        <f t="shared" si="21"/>
        <v>162162</v>
      </c>
      <c r="D27" s="37">
        <f t="shared" si="21"/>
        <v>155546</v>
      </c>
      <c r="E27" s="37">
        <f t="shared" si="21"/>
        <v>159534</v>
      </c>
      <c r="F27" s="37">
        <f t="shared" si="21"/>
        <v>167414</v>
      </c>
      <c r="G27" s="37">
        <f t="shared" si="21"/>
        <v>171079</v>
      </c>
      <c r="H27" s="37">
        <f t="shared" si="21"/>
        <v>189862</v>
      </c>
      <c r="I27" s="37">
        <f t="shared" si="21"/>
        <v>199052</v>
      </c>
      <c r="J27" s="37">
        <f t="shared" si="21"/>
        <v>201404</v>
      </c>
      <c r="K27" s="37">
        <f t="shared" si="21"/>
        <v>180995</v>
      </c>
      <c r="L27" s="37">
        <f t="shared" si="21"/>
        <v>180117</v>
      </c>
      <c r="M27" s="37">
        <f t="shared" si="21"/>
        <v>176932</v>
      </c>
      <c r="N27" s="37">
        <f t="shared" si="21"/>
        <v>175915</v>
      </c>
      <c r="O27" s="37">
        <f t="shared" si="21"/>
        <v>172133</v>
      </c>
      <c r="P27" s="37">
        <f t="shared" si="21"/>
        <v>174070</v>
      </c>
      <c r="Q27" s="37">
        <f t="shared" si="21"/>
        <v>179007</v>
      </c>
    </row>
    <row r="28" spans="1:17" ht="11.4" customHeight="1" x14ac:dyDescent="0.3">
      <c r="A28" s="93" t="s">
        <v>126</v>
      </c>
      <c r="B28" s="36">
        <f t="shared" si="21"/>
        <v>130107</v>
      </c>
      <c r="C28" s="36">
        <f t="shared" si="21"/>
        <v>128880</v>
      </c>
      <c r="D28" s="36">
        <f t="shared" si="21"/>
        <v>130307</v>
      </c>
      <c r="E28" s="36">
        <f t="shared" si="21"/>
        <v>138468</v>
      </c>
      <c r="F28" s="36">
        <f t="shared" si="21"/>
        <v>151498</v>
      </c>
      <c r="G28" s="36">
        <f t="shared" si="21"/>
        <v>156922</v>
      </c>
      <c r="H28" s="36">
        <f t="shared" si="21"/>
        <v>172174</v>
      </c>
      <c r="I28" s="36">
        <f t="shared" si="21"/>
        <v>183079</v>
      </c>
      <c r="J28" s="36">
        <f t="shared" si="21"/>
        <v>190924</v>
      </c>
      <c r="K28" s="36">
        <f t="shared" si="21"/>
        <v>166997</v>
      </c>
      <c r="L28" s="36">
        <f t="shared" si="21"/>
        <v>194435</v>
      </c>
      <c r="M28" s="36">
        <f t="shared" si="21"/>
        <v>204559</v>
      </c>
      <c r="N28" s="36">
        <f t="shared" si="21"/>
        <v>202055</v>
      </c>
      <c r="O28" s="36">
        <f t="shared" si="21"/>
        <v>210456</v>
      </c>
      <c r="P28" s="36">
        <f t="shared" si="21"/>
        <v>214257</v>
      </c>
      <c r="Q28" s="36">
        <f t="shared" si="21"/>
        <v>225234</v>
      </c>
    </row>
    <row r="30" spans="1:17" ht="11.4" customHeight="1" x14ac:dyDescent="0.3">
      <c r="A30" s="27" t="s">
        <v>140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" customHeight="1" x14ac:dyDescent="0.3">
      <c r="A31" s="130" t="s">
        <v>139</v>
      </c>
      <c r="B31" s="132">
        <f t="shared" ref="B31:Q31" si="22">SUM(B32:B34)</f>
        <v>832633942</v>
      </c>
      <c r="C31" s="132">
        <f t="shared" si="22"/>
        <v>810430843</v>
      </c>
      <c r="D31" s="132">
        <f t="shared" si="22"/>
        <v>803395607</v>
      </c>
      <c r="E31" s="132">
        <f t="shared" si="22"/>
        <v>837952011</v>
      </c>
      <c r="F31" s="132">
        <f t="shared" si="22"/>
        <v>916013967</v>
      </c>
      <c r="G31" s="132">
        <f t="shared" si="22"/>
        <v>983172940</v>
      </c>
      <c r="H31" s="132">
        <f t="shared" si="22"/>
        <v>1039067013</v>
      </c>
      <c r="I31" s="132">
        <f t="shared" si="22"/>
        <v>1124015283</v>
      </c>
      <c r="J31" s="132">
        <f t="shared" si="22"/>
        <v>1126702106</v>
      </c>
      <c r="K31" s="132">
        <f t="shared" si="22"/>
        <v>1054492714</v>
      </c>
      <c r="L31" s="132">
        <f t="shared" si="22"/>
        <v>1084426488</v>
      </c>
      <c r="M31" s="132">
        <f t="shared" si="22"/>
        <v>1154047847</v>
      </c>
      <c r="N31" s="132">
        <f t="shared" si="22"/>
        <v>1157296536</v>
      </c>
      <c r="O31" s="132">
        <f t="shared" si="22"/>
        <v>1178474911</v>
      </c>
      <c r="P31" s="132">
        <f t="shared" si="22"/>
        <v>1239037573</v>
      </c>
      <c r="Q31" s="132">
        <f t="shared" si="22"/>
        <v>1312097321</v>
      </c>
    </row>
    <row r="32" spans="1:17" ht="11.4" customHeight="1" x14ac:dyDescent="0.3">
      <c r="A32" s="116" t="s">
        <v>24</v>
      </c>
      <c r="B32" s="42">
        <v>153244548</v>
      </c>
      <c r="C32" s="42">
        <v>150485249</v>
      </c>
      <c r="D32" s="42">
        <v>148167691</v>
      </c>
      <c r="E32" s="42">
        <v>152488628</v>
      </c>
      <c r="F32" s="42">
        <v>159236702</v>
      </c>
      <c r="G32" s="42">
        <v>164959049</v>
      </c>
      <c r="H32" s="42">
        <v>170045209</v>
      </c>
      <c r="I32" s="42">
        <v>177999051</v>
      </c>
      <c r="J32" s="42">
        <v>171726882</v>
      </c>
      <c r="K32" s="42">
        <v>163759483</v>
      </c>
      <c r="L32" s="42">
        <v>165461675</v>
      </c>
      <c r="M32" s="42">
        <v>167991195</v>
      </c>
      <c r="N32" s="42">
        <v>160767883</v>
      </c>
      <c r="O32" s="42">
        <v>153003533</v>
      </c>
      <c r="P32" s="42">
        <v>154088799</v>
      </c>
      <c r="Q32" s="42">
        <v>161747610</v>
      </c>
    </row>
    <row r="33" spans="1:17" ht="11.4" customHeight="1" x14ac:dyDescent="0.3">
      <c r="A33" s="116" t="s">
        <v>128</v>
      </c>
      <c r="B33" s="42">
        <v>474092128</v>
      </c>
      <c r="C33" s="42">
        <v>465611346</v>
      </c>
      <c r="D33" s="42">
        <v>463714894</v>
      </c>
      <c r="E33" s="42">
        <v>491166761</v>
      </c>
      <c r="F33" s="42">
        <v>534374336</v>
      </c>
      <c r="G33" s="42">
        <v>577746714</v>
      </c>
      <c r="H33" s="42">
        <v>616771531</v>
      </c>
      <c r="I33" s="42">
        <v>665959269</v>
      </c>
      <c r="J33" s="42">
        <v>663762022</v>
      </c>
      <c r="K33" s="42">
        <v>611852885</v>
      </c>
      <c r="L33" s="42">
        <v>623437190</v>
      </c>
      <c r="M33" s="42">
        <v>677956360</v>
      </c>
      <c r="N33" s="42">
        <v>680810367</v>
      </c>
      <c r="O33" s="42">
        <v>698271245</v>
      </c>
      <c r="P33" s="42">
        <v>741129230</v>
      </c>
      <c r="Q33" s="42">
        <v>796277154</v>
      </c>
    </row>
    <row r="34" spans="1:17" ht="11.4" customHeight="1" x14ac:dyDescent="0.3">
      <c r="A34" s="116" t="s">
        <v>126</v>
      </c>
      <c r="B34" s="42">
        <v>205297266</v>
      </c>
      <c r="C34" s="42">
        <v>194334248</v>
      </c>
      <c r="D34" s="42">
        <v>191513022</v>
      </c>
      <c r="E34" s="42">
        <v>194296622</v>
      </c>
      <c r="F34" s="42">
        <v>222402929</v>
      </c>
      <c r="G34" s="42">
        <v>240467177</v>
      </c>
      <c r="H34" s="42">
        <v>252250273</v>
      </c>
      <c r="I34" s="42">
        <v>280056963</v>
      </c>
      <c r="J34" s="42">
        <v>291213202</v>
      </c>
      <c r="K34" s="42">
        <v>278880346</v>
      </c>
      <c r="L34" s="42">
        <v>295527623</v>
      </c>
      <c r="M34" s="42">
        <v>308100292</v>
      </c>
      <c r="N34" s="42">
        <v>315718286</v>
      </c>
      <c r="O34" s="42">
        <v>327200133</v>
      </c>
      <c r="P34" s="42">
        <v>343819544</v>
      </c>
      <c r="Q34" s="42">
        <v>354072557</v>
      </c>
    </row>
    <row r="35" spans="1:17" ht="11.4" customHeight="1" x14ac:dyDescent="0.3">
      <c r="A35" s="128" t="s">
        <v>138</v>
      </c>
      <c r="B35" s="131">
        <f t="shared" ref="B35:Q35" si="23">SUM(B36:B37)</f>
        <v>10460006.662032075</v>
      </c>
      <c r="C35" s="131">
        <f t="shared" si="23"/>
        <v>10292873.69628167</v>
      </c>
      <c r="D35" s="131">
        <f t="shared" si="23"/>
        <v>10361522.583363034</v>
      </c>
      <c r="E35" s="131">
        <f t="shared" si="23"/>
        <v>10878980.386933841</v>
      </c>
      <c r="F35" s="131">
        <f t="shared" si="23"/>
        <v>11910383.694724271</v>
      </c>
      <c r="G35" s="131">
        <f t="shared" si="23"/>
        <v>12337099.539371319</v>
      </c>
      <c r="H35" s="131">
        <f t="shared" si="23"/>
        <v>13332423.118183384</v>
      </c>
      <c r="I35" s="131">
        <f t="shared" si="23"/>
        <v>14081013.49016693</v>
      </c>
      <c r="J35" s="131">
        <f t="shared" si="23"/>
        <v>14398366.964709423</v>
      </c>
      <c r="K35" s="131">
        <f t="shared" si="23"/>
        <v>12648495.035410319</v>
      </c>
      <c r="L35" s="131">
        <f t="shared" si="23"/>
        <v>14512159.444659544</v>
      </c>
      <c r="M35" s="131">
        <f t="shared" si="23"/>
        <v>14949444.445574932</v>
      </c>
      <c r="N35" s="13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</c>
      <c r="Q35" s="131">
        <f t="shared" si="23"/>
        <v>15643418.288663374</v>
      </c>
    </row>
    <row r="36" spans="1:17" ht="11.4" customHeight="1" x14ac:dyDescent="0.3">
      <c r="A36" s="95" t="s">
        <v>127</v>
      </c>
      <c r="B36" s="37">
        <v>3475327.3276574044</v>
      </c>
      <c r="C36" s="37">
        <v>3399605.8091336889</v>
      </c>
      <c r="D36" s="37">
        <v>3311382.9889539802</v>
      </c>
      <c r="E36" s="37">
        <v>3444399.2222764632</v>
      </c>
      <c r="F36" s="37">
        <v>3660996.1233936273</v>
      </c>
      <c r="G36" s="37">
        <v>3702190.7469490105</v>
      </c>
      <c r="H36" s="37">
        <v>3945395.4030412324</v>
      </c>
      <c r="I36" s="37">
        <v>4090137.9335922389</v>
      </c>
      <c r="J36" s="37">
        <v>4043439.5936544128</v>
      </c>
      <c r="K36" s="37">
        <v>3688662.1618511169</v>
      </c>
      <c r="L36" s="37">
        <v>3811207.3596204668</v>
      </c>
      <c r="M36" s="37">
        <v>3881450.4999999995</v>
      </c>
      <c r="N36" s="37">
        <v>3825944.348823857</v>
      </c>
      <c r="O36" s="37">
        <v>3786755.2980166269</v>
      </c>
      <c r="P36" s="37">
        <v>4134734.2532846169</v>
      </c>
      <c r="Q36" s="37">
        <v>4196506.2865048479</v>
      </c>
    </row>
    <row r="37" spans="1:17" ht="11.4" customHeight="1" x14ac:dyDescent="0.3">
      <c r="A37" s="93" t="s">
        <v>126</v>
      </c>
      <c r="B37" s="36">
        <v>6984679.3343746699</v>
      </c>
      <c r="C37" s="36">
        <v>6893267.8871479807</v>
      </c>
      <c r="D37" s="36">
        <v>7050139.5944090541</v>
      </c>
      <c r="E37" s="36">
        <v>7434581.1646573767</v>
      </c>
      <c r="F37" s="36">
        <v>8249387.5713306442</v>
      </c>
      <c r="G37" s="36">
        <v>8634908.7924223095</v>
      </c>
      <c r="H37" s="36">
        <v>9387027.7151421513</v>
      </c>
      <c r="I37" s="36">
        <v>9990875.5565746911</v>
      </c>
      <c r="J37" s="36">
        <v>10354927.371055011</v>
      </c>
      <c r="K37" s="36">
        <v>8959832.8735592011</v>
      </c>
      <c r="L37" s="36">
        <v>10700952.085039077</v>
      </c>
      <c r="M37" s="36">
        <v>11067993.945574932</v>
      </c>
      <c r="N37" s="36">
        <v>10671033.524791643</v>
      </c>
      <c r="O37" s="36">
        <v>10622840.444432665</v>
      </c>
      <c r="P37" s="36">
        <v>11343382.774483977</v>
      </c>
      <c r="Q37" s="36">
        <v>11446912.002158526</v>
      </c>
    </row>
    <row r="39" spans="1:17" ht="11.4" customHeight="1" x14ac:dyDescent="0.3">
      <c r="A39" s="27" t="s">
        <v>137</v>
      </c>
      <c r="B39" s="41">
        <f t="shared" ref="B39:Q39" si="24">SUM(B40,B44)</f>
        <v>7198.9502021702829</v>
      </c>
      <c r="C39" s="41">
        <f t="shared" si="24"/>
        <v>7295.6914828231411</v>
      </c>
      <c r="D39" s="41">
        <f t="shared" si="24"/>
        <v>7339.3004804114635</v>
      </c>
      <c r="E39" s="41">
        <f t="shared" si="24"/>
        <v>7548.5400039049709</v>
      </c>
      <c r="F39" s="41">
        <f t="shared" si="24"/>
        <v>8100.8522706658759</v>
      </c>
      <c r="G39" s="41">
        <f t="shared" si="24"/>
        <v>8409.3922004646265</v>
      </c>
      <c r="H39" s="41">
        <f t="shared" si="24"/>
        <v>8716.8017091609181</v>
      </c>
      <c r="I39" s="41">
        <f t="shared" si="24"/>
        <v>9131.3463005401809</v>
      </c>
      <c r="J39" s="41">
        <f t="shared" si="24"/>
        <v>9188.3333624242205</v>
      </c>
      <c r="K39" s="41">
        <f t="shared" si="24"/>
        <v>8971.4177299160347</v>
      </c>
      <c r="L39" s="41">
        <f t="shared" si="24"/>
        <v>8822.8407649430101</v>
      </c>
      <c r="M39" s="41">
        <f t="shared" si="24"/>
        <v>8887.8446865576552</v>
      </c>
      <c r="N39" s="41">
        <f t="shared" si="24"/>
        <v>8730.2189274821467</v>
      </c>
      <c r="O39" s="41">
        <f t="shared" si="24"/>
        <v>8638.446531378484</v>
      </c>
      <c r="P39" s="41">
        <f t="shared" si="24"/>
        <v>8695.5593745664737</v>
      </c>
      <c r="Q39" s="41">
        <f t="shared" si="24"/>
        <v>8854.0777976351601</v>
      </c>
    </row>
    <row r="40" spans="1:17" ht="11.4" customHeight="1" x14ac:dyDescent="0.3">
      <c r="A40" s="130" t="s">
        <v>40</v>
      </c>
      <c r="B40" s="132">
        <f t="shared" ref="B40:Q40" si="25">SUM(B41:B43)</f>
        <v>6846.4107876743574</v>
      </c>
      <c r="C40" s="132">
        <f t="shared" si="25"/>
        <v>6942.6317707120143</v>
      </c>
      <c r="D40" s="132">
        <f t="shared" si="25"/>
        <v>6984.5529161419572</v>
      </c>
      <c r="E40" s="132">
        <f t="shared" si="25"/>
        <v>7186.1700293099775</v>
      </c>
      <c r="F40" s="132">
        <f t="shared" si="25"/>
        <v>7714.2695837251576</v>
      </c>
      <c r="G40" s="132">
        <f t="shared" si="25"/>
        <v>8012.4535038319264</v>
      </c>
      <c r="H40" s="132">
        <f t="shared" si="25"/>
        <v>8286.4971496422313</v>
      </c>
      <c r="I40" s="132">
        <f t="shared" si="25"/>
        <v>8674.1248041338531</v>
      </c>
      <c r="J40" s="132">
        <f t="shared" si="25"/>
        <v>8712.1586892027863</v>
      </c>
      <c r="K40" s="132">
        <f t="shared" si="25"/>
        <v>8503.9625597515696</v>
      </c>
      <c r="L40" s="132">
        <f t="shared" si="25"/>
        <v>8335.4076947710928</v>
      </c>
      <c r="M40" s="132">
        <f t="shared" si="25"/>
        <v>8382.0216212866271</v>
      </c>
      <c r="N40" s="132">
        <f t="shared" si="25"/>
        <v>8227.9638826424234</v>
      </c>
      <c r="O40" s="132">
        <f t="shared" si="25"/>
        <v>8140.4790264708236</v>
      </c>
      <c r="P40" s="132">
        <f t="shared" si="25"/>
        <v>8197.3767479121143</v>
      </c>
      <c r="Q40" s="132">
        <f t="shared" si="25"/>
        <v>8346.0790641255444</v>
      </c>
    </row>
    <row r="41" spans="1:17" ht="11.4" customHeight="1" x14ac:dyDescent="0.3">
      <c r="A41" s="116" t="s">
        <v>24</v>
      </c>
      <c r="B41" s="42">
        <v>1111.6791794580779</v>
      </c>
      <c r="C41" s="42">
        <v>1119.964493997719</v>
      </c>
      <c r="D41" s="42">
        <v>1129.4020207510389</v>
      </c>
      <c r="E41" s="42">
        <v>1193.9831382658069</v>
      </c>
      <c r="F41" s="42">
        <v>1258.975034828434</v>
      </c>
      <c r="G41" s="42">
        <v>1260.9413055768091</v>
      </c>
      <c r="H41" s="42">
        <v>1258.9480599795561</v>
      </c>
      <c r="I41" s="42">
        <v>1286.9801684753788</v>
      </c>
      <c r="J41" s="42">
        <v>1269.600597225279</v>
      </c>
      <c r="K41" s="42">
        <v>1238.5895395428481</v>
      </c>
      <c r="L41" s="42">
        <v>1217.7525983914409</v>
      </c>
      <c r="M41" s="42">
        <v>1227.9394435907052</v>
      </c>
      <c r="N41" s="42">
        <v>1204.5762137365803</v>
      </c>
      <c r="O41" s="42">
        <v>1173.5918106400793</v>
      </c>
      <c r="P41" s="42">
        <v>1137.2300000561672</v>
      </c>
      <c r="Q41" s="42">
        <v>1103.3234132134789</v>
      </c>
    </row>
    <row r="42" spans="1:17" ht="11.4" customHeight="1" x14ac:dyDescent="0.3">
      <c r="A42" s="116" t="s">
        <v>128</v>
      </c>
      <c r="B42" s="42">
        <v>3042.9247642298865</v>
      </c>
      <c r="C42" s="42">
        <v>3069.2690704615593</v>
      </c>
      <c r="D42" s="42">
        <v>3045.004728029151</v>
      </c>
      <c r="E42" s="42">
        <v>3120.6763645017113</v>
      </c>
      <c r="F42" s="42">
        <v>3315.9883565960808</v>
      </c>
      <c r="G42" s="42">
        <v>3430.4186741452613</v>
      </c>
      <c r="H42" s="42">
        <v>3574.0013321521365</v>
      </c>
      <c r="I42" s="42">
        <v>3714.792039380402</v>
      </c>
      <c r="J42" s="42">
        <v>3711.0011143054735</v>
      </c>
      <c r="K42" s="42">
        <v>3617.2940198872575</v>
      </c>
      <c r="L42" s="42">
        <v>3539.6684446958561</v>
      </c>
      <c r="M42" s="42">
        <v>3612.3144757361515</v>
      </c>
      <c r="N42" s="42">
        <v>3549.5668684052744</v>
      </c>
      <c r="O42" s="42">
        <v>3515.7424981324807</v>
      </c>
      <c r="P42" s="42">
        <v>3591.9803187576567</v>
      </c>
      <c r="Q42" s="42">
        <v>3725.516078160827</v>
      </c>
    </row>
    <row r="43" spans="1:17" ht="11.4" customHeight="1" x14ac:dyDescent="0.3">
      <c r="A43" s="116" t="s">
        <v>126</v>
      </c>
      <c r="B43" s="42">
        <v>2691.8068439863928</v>
      </c>
      <c r="C43" s="42">
        <v>2753.3982062527357</v>
      </c>
      <c r="D43" s="42">
        <v>2810.1461673617678</v>
      </c>
      <c r="E43" s="42">
        <v>2871.510526542459</v>
      </c>
      <c r="F43" s="42">
        <v>3139.306192300643</v>
      </c>
      <c r="G43" s="42">
        <v>3321.0935241098559</v>
      </c>
      <c r="H43" s="42">
        <v>3453.5477575105388</v>
      </c>
      <c r="I43" s="42">
        <v>3672.3525962780718</v>
      </c>
      <c r="J43" s="42">
        <v>3731.556977672034</v>
      </c>
      <c r="K43" s="42">
        <v>3648.0790003214634</v>
      </c>
      <c r="L43" s="42">
        <v>3577.9866516837956</v>
      </c>
      <c r="M43" s="42">
        <v>3541.76770195977</v>
      </c>
      <c r="N43" s="42">
        <v>3473.8208005005699</v>
      </c>
      <c r="O43" s="42">
        <v>3451.1447176982638</v>
      </c>
      <c r="P43" s="42">
        <v>3468.1664290982899</v>
      </c>
      <c r="Q43" s="42">
        <v>3517.239572751238</v>
      </c>
    </row>
    <row r="44" spans="1:17" ht="11.4" customHeight="1" x14ac:dyDescent="0.3">
      <c r="A44" s="128" t="s">
        <v>19</v>
      </c>
      <c r="B44" s="131">
        <f t="shared" ref="B44:Q44" si="26">SUM(B45:B46)</f>
        <v>352.53941449592503</v>
      </c>
      <c r="C44" s="131">
        <f t="shared" si="26"/>
        <v>353.059712111127</v>
      </c>
      <c r="D44" s="131">
        <f t="shared" si="26"/>
        <v>354.74756426950603</v>
      </c>
      <c r="E44" s="131">
        <f t="shared" si="26"/>
        <v>362.36997459499298</v>
      </c>
      <c r="F44" s="131">
        <f t="shared" si="26"/>
        <v>386.58268694071796</v>
      </c>
      <c r="G44" s="131">
        <f t="shared" si="26"/>
        <v>396.93869663270004</v>
      </c>
      <c r="H44" s="131">
        <f t="shared" si="26"/>
        <v>430.30455951868606</v>
      </c>
      <c r="I44" s="131">
        <f t="shared" si="26"/>
        <v>457.22149640632699</v>
      </c>
      <c r="J44" s="131">
        <f t="shared" si="26"/>
        <v>476.17467322143403</v>
      </c>
      <c r="K44" s="131">
        <f t="shared" si="26"/>
        <v>467.45517016446502</v>
      </c>
      <c r="L44" s="131">
        <f t="shared" si="26"/>
        <v>487.43307017191796</v>
      </c>
      <c r="M44" s="131">
        <f t="shared" si="26"/>
        <v>505.82306527102799</v>
      </c>
      <c r="N44" s="131">
        <f t="shared" si="26"/>
        <v>502.25504483972304</v>
      </c>
      <c r="O44" s="131">
        <f t="shared" si="26"/>
        <v>497.96750490765999</v>
      </c>
      <c r="P44" s="131">
        <f t="shared" si="26"/>
        <v>498.18262665435998</v>
      </c>
      <c r="Q44" s="131">
        <f t="shared" si="26"/>
        <v>507.99873350961605</v>
      </c>
    </row>
    <row r="45" spans="1:17" ht="11.4" customHeight="1" x14ac:dyDescent="0.3">
      <c r="A45" s="95" t="s">
        <v>127</v>
      </c>
      <c r="B45" s="37">
        <v>140.764184698516</v>
      </c>
      <c r="C45" s="37">
        <v>142.68345777006499</v>
      </c>
      <c r="D45" s="37">
        <v>140.45306990332801</v>
      </c>
      <c r="E45" s="37">
        <v>139.37869245377499</v>
      </c>
      <c r="F45" s="37">
        <v>143.15455148988497</v>
      </c>
      <c r="G45" s="37">
        <v>144.714912287858</v>
      </c>
      <c r="H45" s="37">
        <v>156.82535164983102</v>
      </c>
      <c r="I45" s="37">
        <v>163.54681008544298</v>
      </c>
      <c r="J45" s="37">
        <v>169.86667752545799</v>
      </c>
      <c r="K45" s="37">
        <v>167.69270879818097</v>
      </c>
      <c r="L45" s="37">
        <v>171.04420395342299</v>
      </c>
      <c r="M45" s="37">
        <v>171.92107161284099</v>
      </c>
      <c r="N45" s="37">
        <v>170.28510664713701</v>
      </c>
      <c r="O45" s="37">
        <v>167.11369318372999</v>
      </c>
      <c r="P45" s="37">
        <v>164.35412550582097</v>
      </c>
      <c r="Q45" s="37">
        <v>165.67674900357699</v>
      </c>
    </row>
    <row r="46" spans="1:17" ht="11.4" customHeight="1" x14ac:dyDescent="0.3">
      <c r="A46" s="93" t="s">
        <v>126</v>
      </c>
      <c r="B46" s="36">
        <v>211.775229797409</v>
      </c>
      <c r="C46" s="36">
        <v>210.37625434106201</v>
      </c>
      <c r="D46" s="36">
        <v>214.29449436617801</v>
      </c>
      <c r="E46" s="36">
        <v>222.99128214121797</v>
      </c>
      <c r="F46" s="36">
        <v>243.428135450833</v>
      </c>
      <c r="G46" s="36">
        <v>252.22378434484202</v>
      </c>
      <c r="H46" s="36">
        <v>273.47920786885504</v>
      </c>
      <c r="I46" s="36">
        <v>293.67468632088401</v>
      </c>
      <c r="J46" s="36">
        <v>306.30799569597605</v>
      </c>
      <c r="K46" s="36">
        <v>299.76246136628401</v>
      </c>
      <c r="L46" s="36">
        <v>316.38886621849497</v>
      </c>
      <c r="M46" s="36">
        <v>333.901993658187</v>
      </c>
      <c r="N46" s="36">
        <v>331.96993819258603</v>
      </c>
      <c r="O46" s="36">
        <v>330.85381172392999</v>
      </c>
      <c r="P46" s="36">
        <v>333.82850114853898</v>
      </c>
      <c r="Q46" s="36">
        <v>342.32198450603903</v>
      </c>
    </row>
    <row r="48" spans="1:17" ht="11.4" customHeight="1" x14ac:dyDescent="0.3">
      <c r="A48" s="27" t="s">
        <v>136</v>
      </c>
      <c r="B48" s="41">
        <f t="shared" ref="B48:Q48" si="27">SUM(B49,B53)</f>
        <v>7198.9502021702829</v>
      </c>
      <c r="C48" s="41">
        <f t="shared" si="27"/>
        <v>7193.1673034437617</v>
      </c>
      <c r="D48" s="41">
        <f t="shared" si="27"/>
        <v>7126.6208315165804</v>
      </c>
      <c r="E48" s="41">
        <f t="shared" si="27"/>
        <v>7383.8458705790817</v>
      </c>
      <c r="F48" s="41">
        <f t="shared" si="27"/>
        <v>8004.7802315202098</v>
      </c>
      <c r="G48" s="41">
        <f t="shared" si="27"/>
        <v>8351.4992702445779</v>
      </c>
      <c r="H48" s="41">
        <f t="shared" si="27"/>
        <v>8651.5308105536988</v>
      </c>
      <c r="I48" s="41">
        <f t="shared" si="27"/>
        <v>9078.5662398143668</v>
      </c>
      <c r="J48" s="41">
        <f t="shared" si="27"/>
        <v>9081.843379290096</v>
      </c>
      <c r="K48" s="41">
        <f t="shared" si="27"/>
        <v>8216.8009958065868</v>
      </c>
      <c r="L48" s="41">
        <f t="shared" si="27"/>
        <v>8240.4874881122487</v>
      </c>
      <c r="M48" s="41">
        <f t="shared" si="27"/>
        <v>8538.5336416947957</v>
      </c>
      <c r="N48" s="41">
        <f t="shared" si="27"/>
        <v>8297.1556305189497</v>
      </c>
      <c r="O48" s="41">
        <f t="shared" si="27"/>
        <v>8248.8054351592127</v>
      </c>
      <c r="P48" s="41">
        <f t="shared" si="27"/>
        <v>8384.7041770782653</v>
      </c>
      <c r="Q48" s="41">
        <f t="shared" si="27"/>
        <v>8612.9011000189075</v>
      </c>
    </row>
    <row r="49" spans="1:17" ht="11.4" customHeight="1" x14ac:dyDescent="0.3">
      <c r="A49" s="130" t="s">
        <v>40</v>
      </c>
      <c r="B49" s="132">
        <f t="shared" ref="B49:Q49" si="28">SUM(B50:B52)</f>
        <v>6846.4107876743574</v>
      </c>
      <c r="C49" s="132">
        <f t="shared" si="28"/>
        <v>6847.6810359648898</v>
      </c>
      <c r="D49" s="132">
        <f t="shared" si="28"/>
        <v>6783.9392160372954</v>
      </c>
      <c r="E49" s="132">
        <f t="shared" si="28"/>
        <v>7028.6800352469745</v>
      </c>
      <c r="F49" s="132">
        <f t="shared" si="28"/>
        <v>7623.6788613715435</v>
      </c>
      <c r="G49" s="132">
        <f t="shared" si="28"/>
        <v>7958.5877405939746</v>
      </c>
      <c r="H49" s="132">
        <f t="shared" si="28"/>
        <v>8223.6924747096382</v>
      </c>
      <c r="I49" s="132">
        <f t="shared" si="28"/>
        <v>8624.9897999421264</v>
      </c>
      <c r="J49" s="132">
        <f t="shared" si="28"/>
        <v>8615.9450952865627</v>
      </c>
      <c r="K49" s="132">
        <f t="shared" si="28"/>
        <v>7801.9638571463984</v>
      </c>
      <c r="L49" s="132">
        <f t="shared" si="28"/>
        <v>7780.3159608840833</v>
      </c>
      <c r="M49" s="132">
        <f t="shared" si="28"/>
        <v>8064.3489871164311</v>
      </c>
      <c r="N49" s="132">
        <f t="shared" si="28"/>
        <v>7839.9819864612191</v>
      </c>
      <c r="O49" s="132">
        <f t="shared" si="28"/>
        <v>7795.5053450579162</v>
      </c>
      <c r="P49" s="132">
        <f t="shared" si="28"/>
        <v>7926.7874702636218</v>
      </c>
      <c r="Q49" s="132">
        <f t="shared" si="28"/>
        <v>8133.2936821917501</v>
      </c>
    </row>
    <row r="50" spans="1:17" ht="11.4" customHeight="1" x14ac:dyDescent="0.3">
      <c r="A50" s="116" t="s">
        <v>24</v>
      </c>
      <c r="B50" s="42">
        <v>1111.6791794580779</v>
      </c>
      <c r="C50" s="42">
        <v>1111.3303753552129</v>
      </c>
      <c r="D50" s="42">
        <v>1121.075933179681</v>
      </c>
      <c r="E50" s="42">
        <v>1175.6699169023807</v>
      </c>
      <c r="F50" s="42">
        <v>1232.616104774833</v>
      </c>
      <c r="G50" s="42">
        <v>1236.9099832824461</v>
      </c>
      <c r="H50" s="42">
        <v>1247.1269186623708</v>
      </c>
      <c r="I50" s="42">
        <v>1278.3386900827127</v>
      </c>
      <c r="J50" s="42">
        <v>1239.3324381821158</v>
      </c>
      <c r="K50" s="42">
        <v>1145.1260185636779</v>
      </c>
      <c r="L50" s="42">
        <v>1148.110038231117</v>
      </c>
      <c r="M50" s="42">
        <v>1177.521673352174</v>
      </c>
      <c r="N50" s="42">
        <v>1092.7312277253068</v>
      </c>
      <c r="O50" s="42">
        <v>1016.4839816498602</v>
      </c>
      <c r="P50" s="42">
        <v>962.76172049801505</v>
      </c>
      <c r="Q50" s="42">
        <v>969.40515697466606</v>
      </c>
    </row>
    <row r="51" spans="1:17" ht="11.4" customHeight="1" x14ac:dyDescent="0.3">
      <c r="A51" s="116" t="s">
        <v>128</v>
      </c>
      <c r="B51" s="42">
        <v>3042.9247642298865</v>
      </c>
      <c r="C51" s="42">
        <v>3001.2438662289724</v>
      </c>
      <c r="D51" s="42">
        <v>2917.7427452622378</v>
      </c>
      <c r="E51" s="42">
        <v>3039.3372286000781</v>
      </c>
      <c r="F51" s="42">
        <v>3269.5183326029855</v>
      </c>
      <c r="G51" s="42">
        <v>3411.119135573862</v>
      </c>
      <c r="H51" s="42">
        <v>3540.8683573484709</v>
      </c>
      <c r="I51" s="42">
        <v>3687.8485103105941</v>
      </c>
      <c r="J51" s="42">
        <v>3671.6840468435398</v>
      </c>
      <c r="K51" s="42">
        <v>3332.1112547990506</v>
      </c>
      <c r="L51" s="42">
        <v>3335.5732429045902</v>
      </c>
      <c r="M51" s="42">
        <v>3513.7832811200269</v>
      </c>
      <c r="N51" s="42">
        <v>3433.2161009851006</v>
      </c>
      <c r="O51" s="42">
        <v>3425.7714872456627</v>
      </c>
      <c r="P51" s="42">
        <v>3527.2494310077209</v>
      </c>
      <c r="Q51" s="42">
        <v>3684.2379381093169</v>
      </c>
    </row>
    <row r="52" spans="1:17" ht="11.4" customHeight="1" x14ac:dyDescent="0.3">
      <c r="A52" s="116" t="s">
        <v>126</v>
      </c>
      <c r="B52" s="42">
        <v>2691.8068439863928</v>
      </c>
      <c r="C52" s="42">
        <v>2735.1067943807047</v>
      </c>
      <c r="D52" s="42">
        <v>2745.1205375953764</v>
      </c>
      <c r="E52" s="42">
        <v>2813.6728897445159</v>
      </c>
      <c r="F52" s="42">
        <v>3121.5444239937256</v>
      </c>
      <c r="G52" s="42">
        <v>3310.5586217376667</v>
      </c>
      <c r="H52" s="42">
        <v>3435.6971986987955</v>
      </c>
      <c r="I52" s="42">
        <v>3658.8025995488201</v>
      </c>
      <c r="J52" s="42">
        <v>3704.9286102609085</v>
      </c>
      <c r="K52" s="42">
        <v>3324.7265837836694</v>
      </c>
      <c r="L52" s="42">
        <v>3296.6326797483757</v>
      </c>
      <c r="M52" s="42">
        <v>3373.0440326442304</v>
      </c>
      <c r="N52" s="42">
        <v>3314.0346577508117</v>
      </c>
      <c r="O52" s="42">
        <v>3353.2498761623933</v>
      </c>
      <c r="P52" s="42">
        <v>3436.7763187578857</v>
      </c>
      <c r="Q52" s="42">
        <v>3479.6505871077675</v>
      </c>
    </row>
    <row r="53" spans="1:17" ht="11.4" customHeight="1" x14ac:dyDescent="0.3">
      <c r="A53" s="128" t="s">
        <v>19</v>
      </c>
      <c r="B53" s="131">
        <f t="shared" ref="B53:Q53" si="29">SUM(B54:B55)</f>
        <v>352.53941449592503</v>
      </c>
      <c r="C53" s="131">
        <f t="shared" si="29"/>
        <v>345.48626747887204</v>
      </c>
      <c r="D53" s="131">
        <f t="shared" si="29"/>
        <v>342.68161547928503</v>
      </c>
      <c r="E53" s="131">
        <f t="shared" si="29"/>
        <v>355.16583533210701</v>
      </c>
      <c r="F53" s="131">
        <f t="shared" si="29"/>
        <v>381.10137014866604</v>
      </c>
      <c r="G53" s="131">
        <f t="shared" si="29"/>
        <v>392.911529650604</v>
      </c>
      <c r="H53" s="131">
        <f t="shared" si="29"/>
        <v>427.83833584406102</v>
      </c>
      <c r="I53" s="131">
        <f t="shared" si="29"/>
        <v>453.576439872241</v>
      </c>
      <c r="J53" s="131">
        <f t="shared" si="29"/>
        <v>465.898284003534</v>
      </c>
      <c r="K53" s="131">
        <f t="shared" si="29"/>
        <v>414.83713866018894</v>
      </c>
      <c r="L53" s="131">
        <f t="shared" si="29"/>
        <v>460.17152722816598</v>
      </c>
      <c r="M53" s="131">
        <f t="shared" si="29"/>
        <v>474.18465457836498</v>
      </c>
      <c r="N53" s="131">
        <f t="shared" si="29"/>
        <v>457.17364405773105</v>
      </c>
      <c r="O53" s="131">
        <f t="shared" si="29"/>
        <v>453.30009010129601</v>
      </c>
      <c r="P53" s="131">
        <f t="shared" si="29"/>
        <v>457.91670681464404</v>
      </c>
      <c r="Q53" s="131">
        <f t="shared" si="29"/>
        <v>479.60741782715701</v>
      </c>
    </row>
    <row r="54" spans="1:17" ht="11.4" customHeight="1" x14ac:dyDescent="0.3">
      <c r="A54" s="95" t="s">
        <v>127</v>
      </c>
      <c r="B54" s="37">
        <v>140.764184698516</v>
      </c>
      <c r="C54" s="37">
        <v>135.69234488207402</v>
      </c>
      <c r="D54" s="37">
        <v>130.476400744828</v>
      </c>
      <c r="E54" s="37">
        <v>132.17455319088901</v>
      </c>
      <c r="F54" s="37">
        <v>137.73580367474301</v>
      </c>
      <c r="G54" s="37">
        <v>141.15556560205999</v>
      </c>
      <c r="H54" s="37">
        <v>154.35912797520601</v>
      </c>
      <c r="I54" s="37">
        <v>161.11055254948201</v>
      </c>
      <c r="J54" s="37">
        <v>162.24819489311</v>
      </c>
      <c r="K54" s="37">
        <v>148.08890865661101</v>
      </c>
      <c r="L54" s="37">
        <v>148.46848724271501</v>
      </c>
      <c r="M54" s="37">
        <v>145.34066023647298</v>
      </c>
      <c r="N54" s="37">
        <v>145.24041263113801</v>
      </c>
      <c r="O54" s="37">
        <v>142.33993723863699</v>
      </c>
      <c r="P54" s="37">
        <v>144.14401843601897</v>
      </c>
      <c r="Q54" s="37">
        <v>148.64270326571301</v>
      </c>
    </row>
    <row r="55" spans="1:17" ht="11.4" customHeight="1" x14ac:dyDescent="0.3">
      <c r="A55" s="93" t="s">
        <v>126</v>
      </c>
      <c r="B55" s="36">
        <v>211.775229797409</v>
      </c>
      <c r="C55" s="36">
        <v>209.79392259679798</v>
      </c>
      <c r="D55" s="36">
        <v>212.205214734457</v>
      </c>
      <c r="E55" s="36">
        <v>222.99128214121797</v>
      </c>
      <c r="F55" s="36">
        <v>243.36556647392302</v>
      </c>
      <c r="G55" s="36">
        <v>251.755964048544</v>
      </c>
      <c r="H55" s="36">
        <v>273.47920786885504</v>
      </c>
      <c r="I55" s="36">
        <v>292.46588732275899</v>
      </c>
      <c r="J55" s="36">
        <v>303.65008911042401</v>
      </c>
      <c r="K55" s="36">
        <v>266.74823000357793</v>
      </c>
      <c r="L55" s="36">
        <v>311.70303998545097</v>
      </c>
      <c r="M55" s="36">
        <v>328.84399434189203</v>
      </c>
      <c r="N55" s="36">
        <v>311.93323142659301</v>
      </c>
      <c r="O55" s="36">
        <v>310.96015286265902</v>
      </c>
      <c r="P55" s="36">
        <v>313.77268837862505</v>
      </c>
      <c r="Q55" s="36">
        <v>330.964714561444</v>
      </c>
    </row>
    <row r="57" spans="1:17" ht="11.4" customHeight="1" x14ac:dyDescent="0.3">
      <c r="A57" s="27" t="s">
        <v>135</v>
      </c>
      <c r="B57" s="41"/>
      <c r="C57" s="41">
        <f t="shared" ref="C57:Q57" si="30">SUM(C58,C62)</f>
        <v>336.7062873918631</v>
      </c>
      <c r="D57" s="41">
        <f t="shared" si="30"/>
        <v>283.57400432732692</v>
      </c>
      <c r="E57" s="41">
        <f t="shared" si="30"/>
        <v>449.20453023251099</v>
      </c>
      <c r="F57" s="41">
        <f t="shared" si="30"/>
        <v>792.27727349991017</v>
      </c>
      <c r="G57" s="41">
        <f t="shared" si="30"/>
        <v>548.504936537753</v>
      </c>
      <c r="H57" s="41">
        <f t="shared" si="30"/>
        <v>547.37451543529698</v>
      </c>
      <c r="I57" s="41">
        <f t="shared" si="30"/>
        <v>654.5095981182651</v>
      </c>
      <c r="J57" s="41">
        <f t="shared" si="30"/>
        <v>296.95206862304508</v>
      </c>
      <c r="K57" s="41">
        <f t="shared" si="30"/>
        <v>23.049374230817019</v>
      </c>
      <c r="L57" s="41">
        <f t="shared" si="30"/>
        <v>91.388041765981058</v>
      </c>
      <c r="M57" s="41">
        <f t="shared" si="30"/>
        <v>304.96892835364707</v>
      </c>
      <c r="N57" s="41">
        <f t="shared" si="30"/>
        <v>82.339247663497019</v>
      </c>
      <c r="O57" s="41">
        <f t="shared" si="30"/>
        <v>148.19261063534108</v>
      </c>
      <c r="P57" s="41">
        <f t="shared" si="30"/>
        <v>297.077849926993</v>
      </c>
      <c r="Q57" s="41">
        <f t="shared" si="30"/>
        <v>398.4834298076907</v>
      </c>
    </row>
    <row r="58" spans="1:17" ht="11.4" customHeight="1" x14ac:dyDescent="0.3">
      <c r="A58" s="130" t="s">
        <v>40</v>
      </c>
      <c r="B58" s="132"/>
      <c r="C58" s="132">
        <f t="shared" ref="C58:Q58" si="31">SUM(C59:C61)</f>
        <v>324.4346759601371</v>
      </c>
      <c r="D58" s="132">
        <f t="shared" si="31"/>
        <v>270.13483835242391</v>
      </c>
      <c r="E58" s="132">
        <f t="shared" si="31"/>
        <v>429.8308060905</v>
      </c>
      <c r="F58" s="132">
        <f t="shared" si="31"/>
        <v>756.3132473376611</v>
      </c>
      <c r="G58" s="132">
        <f t="shared" si="31"/>
        <v>526.39761302924705</v>
      </c>
      <c r="H58" s="132">
        <f t="shared" si="31"/>
        <v>502.25733873278693</v>
      </c>
      <c r="I58" s="132">
        <f t="shared" si="31"/>
        <v>615.84134741410003</v>
      </c>
      <c r="J58" s="132">
        <f t="shared" si="31"/>
        <v>266.24757799141412</v>
      </c>
      <c r="K58" s="132">
        <f t="shared" si="31"/>
        <v>20.017563471262008</v>
      </c>
      <c r="L58" s="132">
        <f t="shared" si="31"/>
        <v>59.658827942004052</v>
      </c>
      <c r="M58" s="132">
        <f t="shared" si="31"/>
        <v>274.82761943801307</v>
      </c>
      <c r="N58" s="132">
        <f t="shared" si="31"/>
        <v>74.155954278278017</v>
      </c>
      <c r="O58" s="132">
        <f t="shared" si="31"/>
        <v>140.72883675088008</v>
      </c>
      <c r="P58" s="132">
        <f t="shared" si="31"/>
        <v>285.11141436376897</v>
      </c>
      <c r="Q58" s="132">
        <f t="shared" si="31"/>
        <v>376.91600913591071</v>
      </c>
    </row>
    <row r="59" spans="1:17" ht="11.4" customHeight="1" x14ac:dyDescent="0.3">
      <c r="A59" s="116" t="s">
        <v>24</v>
      </c>
      <c r="B59" s="42"/>
      <c r="C59" s="42">
        <v>45.341287188244053</v>
      </c>
      <c r="D59" s="42">
        <v>46.493499401922975</v>
      </c>
      <c r="E59" s="42">
        <v>101.63709016337107</v>
      </c>
      <c r="F59" s="42">
        <v>102.04786921122999</v>
      </c>
      <c r="G59" s="42">
        <v>39.02224339697802</v>
      </c>
      <c r="H59" s="42">
        <v>35.062727051349988</v>
      </c>
      <c r="I59" s="42">
        <v>65.088081144426013</v>
      </c>
      <c r="J59" s="42">
        <v>19.67640139850306</v>
      </c>
      <c r="K59" s="42">
        <v>6.0449149661720076</v>
      </c>
      <c r="L59" s="42">
        <v>16.219031497195935</v>
      </c>
      <c r="M59" s="42">
        <v>47.242817847867094</v>
      </c>
      <c r="N59" s="42">
        <v>13.692742794477983</v>
      </c>
      <c r="O59" s="42">
        <v>6.0715695521020674</v>
      </c>
      <c r="P59" s="42">
        <v>0.69416206469100494</v>
      </c>
      <c r="Q59" s="42">
        <v>3.1493858059149993</v>
      </c>
    </row>
    <row r="60" spans="1:17" ht="11.4" customHeight="1" x14ac:dyDescent="0.3">
      <c r="A60" s="116" t="s">
        <v>128</v>
      </c>
      <c r="B60" s="42"/>
      <c r="C60" s="42">
        <v>127.77513170600713</v>
      </c>
      <c r="D60" s="42">
        <v>77.166483041923954</v>
      </c>
      <c r="E60" s="42">
        <v>177.10246194689398</v>
      </c>
      <c r="F60" s="42">
        <v>296.74281756870209</v>
      </c>
      <c r="G60" s="42">
        <v>215.86114302351206</v>
      </c>
      <c r="H60" s="42">
        <v>245.01348348120993</v>
      </c>
      <c r="I60" s="42">
        <v>242.22153270259795</v>
      </c>
      <c r="J60" s="42">
        <v>97.639900399405079</v>
      </c>
      <c r="K60" s="42">
        <v>7.7237310561170052</v>
      </c>
      <c r="L60" s="42">
        <v>23.805250282931105</v>
      </c>
      <c r="M60" s="42">
        <v>174.07685651462799</v>
      </c>
      <c r="N60" s="42">
        <v>38.68321814345606</v>
      </c>
      <c r="O60" s="42">
        <v>67.606455201540058</v>
      </c>
      <c r="P60" s="42">
        <v>177.66864609950898</v>
      </c>
      <c r="Q60" s="42">
        <v>234.96658487750295</v>
      </c>
    </row>
    <row r="61" spans="1:17" ht="11.4" customHeight="1" x14ac:dyDescent="0.3">
      <c r="A61" s="116" t="s">
        <v>126</v>
      </c>
      <c r="B61" s="42"/>
      <c r="C61" s="42">
        <v>151.31825706588592</v>
      </c>
      <c r="D61" s="42">
        <v>146.47485590857696</v>
      </c>
      <c r="E61" s="42">
        <v>151.09125398023494</v>
      </c>
      <c r="F61" s="42">
        <v>357.52256055772898</v>
      </c>
      <c r="G61" s="42">
        <v>271.51422660875699</v>
      </c>
      <c r="H61" s="42">
        <v>222.18112820022705</v>
      </c>
      <c r="I61" s="42">
        <v>308.53173356707606</v>
      </c>
      <c r="J61" s="42">
        <v>148.93127619350599</v>
      </c>
      <c r="K61" s="42">
        <v>6.2489174489729944</v>
      </c>
      <c r="L61" s="42">
        <v>19.634546161877008</v>
      </c>
      <c r="M61" s="42">
        <v>53.507945075517981</v>
      </c>
      <c r="N61" s="42">
        <v>21.779993340343985</v>
      </c>
      <c r="O61" s="42">
        <v>67.050811997237957</v>
      </c>
      <c r="P61" s="42">
        <v>106.74860619956902</v>
      </c>
      <c r="Q61" s="42">
        <v>138.80003845249277</v>
      </c>
    </row>
    <row r="62" spans="1:17" ht="11.4" customHeight="1" x14ac:dyDescent="0.3">
      <c r="A62" s="128" t="s">
        <v>19</v>
      </c>
      <c r="B62" s="131"/>
      <c r="C62" s="131">
        <f t="shared" ref="C62:Q62" si="32">SUM(C63:C64)</f>
        <v>12.271611431725999</v>
      </c>
      <c r="D62" s="131">
        <f t="shared" si="32"/>
        <v>13.439165974903009</v>
      </c>
      <c r="E62" s="131">
        <f t="shared" si="32"/>
        <v>19.373724142010996</v>
      </c>
      <c r="F62" s="131">
        <f t="shared" si="32"/>
        <v>35.964026162249034</v>
      </c>
      <c r="G62" s="131">
        <f t="shared" si="32"/>
        <v>22.107323508505988</v>
      </c>
      <c r="H62" s="131">
        <f t="shared" si="32"/>
        <v>45.117176702510008</v>
      </c>
      <c r="I62" s="131">
        <f t="shared" si="32"/>
        <v>38.668250704165018</v>
      </c>
      <c r="J62" s="131">
        <f t="shared" si="32"/>
        <v>30.704490631630986</v>
      </c>
      <c r="K62" s="131">
        <f t="shared" si="32"/>
        <v>3.0318107595550106</v>
      </c>
      <c r="L62" s="131">
        <f t="shared" si="32"/>
        <v>31.729213823977005</v>
      </c>
      <c r="M62" s="131">
        <f t="shared" si="32"/>
        <v>30.141308915634013</v>
      </c>
      <c r="N62" s="131">
        <f t="shared" si="32"/>
        <v>8.1832933852190095</v>
      </c>
      <c r="O62" s="131">
        <f t="shared" si="32"/>
        <v>7.4637738844610011</v>
      </c>
      <c r="P62" s="131">
        <f t="shared" si="32"/>
        <v>11.966435563224005</v>
      </c>
      <c r="Q62" s="131">
        <f t="shared" si="32"/>
        <v>21.567420671780006</v>
      </c>
    </row>
    <row r="63" spans="1:17" ht="11.4" customHeight="1" x14ac:dyDescent="0.3">
      <c r="A63" s="95" t="s">
        <v>127</v>
      </c>
      <c r="B63" s="37"/>
      <c r="C63" s="37">
        <v>6.6114125614970023</v>
      </c>
      <c r="D63" s="37">
        <v>2.4617516232110006</v>
      </c>
      <c r="E63" s="37">
        <v>3.6177620403950002</v>
      </c>
      <c r="F63" s="37">
        <v>8.4679985260580004</v>
      </c>
      <c r="G63" s="37">
        <v>6.2525002879210012</v>
      </c>
      <c r="H63" s="37">
        <v>16.802578851920991</v>
      </c>
      <c r="I63" s="37">
        <v>11.41359792556</v>
      </c>
      <c r="J63" s="37">
        <v>11.012006929962997</v>
      </c>
      <c r="K63" s="37">
        <v>2.518170762671005</v>
      </c>
      <c r="L63" s="37">
        <v>8.0436346451900054</v>
      </c>
      <c r="M63" s="37">
        <v>5.5690071493660049</v>
      </c>
      <c r="N63" s="37">
        <v>3.0561745242440042</v>
      </c>
      <c r="O63" s="37">
        <v>1.5207260265410081</v>
      </c>
      <c r="P63" s="37">
        <v>1.9325718120390025</v>
      </c>
      <c r="Q63" s="37">
        <v>6.014762987704005</v>
      </c>
    </row>
    <row r="64" spans="1:17" ht="11.4" customHeight="1" x14ac:dyDescent="0.3">
      <c r="A64" s="93" t="s">
        <v>126</v>
      </c>
      <c r="B64" s="36"/>
      <c r="C64" s="36">
        <v>5.6601988702289967</v>
      </c>
      <c r="D64" s="36">
        <v>10.977414351692008</v>
      </c>
      <c r="E64" s="36">
        <v>15.755962101615996</v>
      </c>
      <c r="F64" s="36">
        <v>27.496027636191034</v>
      </c>
      <c r="G64" s="36">
        <v>15.854823220584986</v>
      </c>
      <c r="H64" s="36">
        <v>28.314597850589017</v>
      </c>
      <c r="I64" s="36">
        <v>27.254652778605021</v>
      </c>
      <c r="J64" s="36">
        <v>19.692483701667989</v>
      </c>
      <c r="K64" s="36">
        <v>0.51363999688400552</v>
      </c>
      <c r="L64" s="36">
        <v>23.685579178786998</v>
      </c>
      <c r="M64" s="36">
        <v>24.572301766268009</v>
      </c>
      <c r="N64" s="36">
        <v>5.1271188609750054</v>
      </c>
      <c r="O64" s="36">
        <v>5.9430478579199928</v>
      </c>
      <c r="P64" s="36">
        <v>10.033863751185002</v>
      </c>
      <c r="Q64" s="36">
        <v>15.552657684076001</v>
      </c>
    </row>
    <row r="66" spans="1:17" ht="11.4" customHeight="1" x14ac:dyDescent="0.3">
      <c r="A66" s="35" t="s">
        <v>46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" customHeight="1" x14ac:dyDescent="0.3">
      <c r="A68" s="27" t="s">
        <v>16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" customHeight="1" x14ac:dyDescent="0.3">
      <c r="A69" s="130" t="s">
        <v>134</v>
      </c>
      <c r="B69" s="134">
        <f t="shared" ref="B69:Q69" si="33">IF(B31=0,"",B31/B22)</f>
        <v>94.056202333461172</v>
      </c>
      <c r="C69" s="134">
        <f t="shared" si="33"/>
        <v>92.50591814450965</v>
      </c>
      <c r="D69" s="134">
        <f t="shared" si="33"/>
        <v>92.811623835689488</v>
      </c>
      <c r="E69" s="134">
        <f t="shared" si="33"/>
        <v>92.54513031774286</v>
      </c>
      <c r="F69" s="134">
        <f t="shared" si="33"/>
        <v>94.22358246587585</v>
      </c>
      <c r="G69" s="134">
        <f t="shared" si="33"/>
        <v>97.371370088141745</v>
      </c>
      <c r="H69" s="134">
        <f t="shared" si="33"/>
        <v>99.089429069990771</v>
      </c>
      <c r="I69" s="134">
        <f t="shared" si="33"/>
        <v>102.19549887681946</v>
      </c>
      <c r="J69" s="134">
        <f t="shared" si="33"/>
        <v>102.36074358804306</v>
      </c>
      <c r="K69" s="134">
        <f t="shared" si="33"/>
        <v>105.16776883316427</v>
      </c>
      <c r="L69" s="134">
        <f t="shared" si="33"/>
        <v>107.29832291593385</v>
      </c>
      <c r="M69" s="134">
        <f t="shared" si="33"/>
        <v>109.72997817566927</v>
      </c>
      <c r="N69" s="134">
        <f t="shared" si="33"/>
        <v>113.55277870064148</v>
      </c>
      <c r="O69" s="134">
        <f t="shared" si="33"/>
        <v>117.14892037292421</v>
      </c>
      <c r="P69" s="134">
        <f t="shared" si="33"/>
        <v>121.27256704902092</v>
      </c>
      <c r="Q69" s="134">
        <f t="shared" si="33"/>
        <v>124.38963499753751</v>
      </c>
    </row>
    <row r="70" spans="1:17" ht="11.4" customHeight="1" x14ac:dyDescent="0.3">
      <c r="A70" s="116" t="s">
        <v>24</v>
      </c>
      <c r="B70" s="77">
        <f>TrAvia_png!B13*TrAvia_png!B19</f>
        <v>71.481769751010688</v>
      </c>
      <c r="C70" s="77">
        <f>TrAvia_png!C13*TrAvia_png!C19</f>
        <v>70.291042315151472</v>
      </c>
      <c r="D70" s="77">
        <f>TrAvia_png!D13*TrAvia_png!D19</f>
        <v>68.722972578100141</v>
      </c>
      <c r="E70" s="77">
        <f>TrAvia_png!E13*TrAvia_png!E19</f>
        <v>67.086827827843678</v>
      </c>
      <c r="F70" s="77">
        <f>TrAvia_png!F13*TrAvia_png!F19</f>
        <v>67.29083775109396</v>
      </c>
      <c r="G70" s="77">
        <f>TrAvia_png!G13*TrAvia_png!G19</f>
        <v>69.343681558661245</v>
      </c>
      <c r="H70" s="77">
        <f>TrAvia_png!H13*TrAvia_png!H19</f>
        <v>70.965893260616809</v>
      </c>
      <c r="I70" s="77">
        <f>TrAvia_png!I13*TrAvia_png!I19</f>
        <v>72.508219746700547</v>
      </c>
      <c r="J70" s="77">
        <f>TrAvia_png!J13*TrAvia_png!J19</f>
        <v>71.987280744593306</v>
      </c>
      <c r="K70" s="77">
        <f>TrAvia_png!K13*TrAvia_png!K19</f>
        <v>73.959827348240964</v>
      </c>
      <c r="L70" s="77">
        <f>TrAvia_png!L13*TrAvia_png!L19</f>
        <v>74.746829638945655</v>
      </c>
      <c r="M70" s="77">
        <f>TrAvia_png!M13*TrAvia_png!M19</f>
        <v>74.117937083809281</v>
      </c>
      <c r="N70" s="77">
        <f>TrAvia_png!N13*TrAvia_png!N19</f>
        <v>76.262306987696448</v>
      </c>
      <c r="O70" s="77">
        <f>TrAvia_png!O13*TrAvia_png!O19</f>
        <v>77.783561815151884</v>
      </c>
      <c r="P70" s="77">
        <f>TrAvia_png!P13*TrAvia_png!P19</f>
        <v>82.675511246511121</v>
      </c>
      <c r="Q70" s="77">
        <f>TrAvia_png!Q13*TrAvia_png!Q19</f>
        <v>86.170902732790069</v>
      </c>
    </row>
    <row r="71" spans="1:17" ht="11.4" customHeight="1" x14ac:dyDescent="0.3">
      <c r="A71" s="116" t="s">
        <v>128</v>
      </c>
      <c r="B71" s="77">
        <f>TrAvia_png!B14*TrAvia_png!B20</f>
        <v>92.173936915117878</v>
      </c>
      <c r="C71" s="77">
        <f>TrAvia_png!C14*TrAvia_png!C20</f>
        <v>92.020271239741348</v>
      </c>
      <c r="D71" s="77">
        <f>TrAvia_png!D14*TrAvia_png!D20</f>
        <v>93.931436912390325</v>
      </c>
      <c r="E71" s="77">
        <f>TrAvia_png!E14*TrAvia_png!E20</f>
        <v>95.007064307422809</v>
      </c>
      <c r="F71" s="77">
        <f>TrAvia_png!F14*TrAvia_png!F20</f>
        <v>95.532742362957833</v>
      </c>
      <c r="G71" s="77">
        <f>TrAvia_png!G14*TrAvia_png!G20</f>
        <v>98.78156693846357</v>
      </c>
      <c r="H71" s="77">
        <f>TrAvia_png!H14*TrAvia_png!H20</f>
        <v>100.64916338048624</v>
      </c>
      <c r="I71" s="77">
        <f>TrAvia_png!I14*TrAvia_png!I20</f>
        <v>102.98114139154897</v>
      </c>
      <c r="J71" s="77">
        <f>TrAvia_png!J14*TrAvia_png!J20</f>
        <v>102.57777680932716</v>
      </c>
      <c r="K71" s="77">
        <f>TrAvia_png!K14*TrAvia_png!K20</f>
        <v>104.39057416507129</v>
      </c>
      <c r="L71" s="77">
        <f>TrAvia_png!L14*TrAvia_png!L20</f>
        <v>106.69095677802264</v>
      </c>
      <c r="M71" s="77">
        <f>TrAvia_png!M14*TrAvia_png!M20</f>
        <v>110.17756143160092</v>
      </c>
      <c r="N71" s="77">
        <f>TrAvia_png!N14*TrAvia_png!N20</f>
        <v>112.91194561335976</v>
      </c>
      <c r="O71" s="77">
        <f>TrAvia_png!O14*TrAvia_png!O20</f>
        <v>116.24673640870193</v>
      </c>
      <c r="P71" s="77">
        <f>TrAvia_png!P14*TrAvia_png!P20</f>
        <v>119.6146835395641</v>
      </c>
      <c r="Q71" s="77">
        <f>TrAvia_png!Q14*TrAvia_png!Q20</f>
        <v>122.76440029342197</v>
      </c>
    </row>
    <row r="72" spans="1:17" ht="11.4" customHeight="1" x14ac:dyDescent="0.3">
      <c r="A72" s="116" t="s">
        <v>126</v>
      </c>
      <c r="B72" s="135">
        <f>TrAvia_png!B15*TrAvia_png!B21</f>
        <v>131.16049901708175</v>
      </c>
      <c r="C72" s="135">
        <f>TrAvia_png!C15*TrAvia_png!C21</f>
        <v>124.56620908564133</v>
      </c>
      <c r="D72" s="135">
        <f>TrAvia_png!D15*TrAvia_png!D21</f>
        <v>122.49432790685178</v>
      </c>
      <c r="E72" s="135">
        <f>TrAvia_png!E15*TrAvia_png!E21</f>
        <v>120.55181925971334</v>
      </c>
      <c r="F72" s="135">
        <f>TrAvia_png!F15*TrAvia_png!F21</f>
        <v>126.244364205653</v>
      </c>
      <c r="G72" s="135">
        <f>TrAvia_png!G15*TrAvia_png!G21</f>
        <v>128.62275013184964</v>
      </c>
      <c r="H72" s="135">
        <f>TrAvia_png!H15*TrAvia_png!H21</f>
        <v>128.56366787033051</v>
      </c>
      <c r="I72" s="135">
        <f>TrAvia_png!I15*TrAvia_png!I21</f>
        <v>134.83802650761584</v>
      </c>
      <c r="J72" s="135">
        <f>TrAvia_png!J15*TrAvia_png!J21</f>
        <v>135.39535417856126</v>
      </c>
      <c r="K72" s="135">
        <f>TrAvia_png!K15*TrAvia_png!K21</f>
        <v>142.91222551898372</v>
      </c>
      <c r="L72" s="135">
        <f>TrAvia_png!L15*TrAvia_png!L21</f>
        <v>144.18598057793903</v>
      </c>
      <c r="M72" s="135">
        <f>TrAvia_png!M15*TrAvia_png!M21</f>
        <v>146.90224978126795</v>
      </c>
      <c r="N72" s="135">
        <f>TrAvia_png!N15*TrAvia_png!N21</f>
        <v>153.70555771389735</v>
      </c>
      <c r="O72" s="135">
        <f>TrAvia_png!O15*TrAvia_png!O21</f>
        <v>156.87138229904699</v>
      </c>
      <c r="P72" s="135">
        <f>TrAvia_png!P15*TrAvia_png!P21</f>
        <v>159.38121327730431</v>
      </c>
      <c r="Q72" s="135">
        <f>TrAvia_png!Q15*TrAvia_png!Q21</f>
        <v>162.04641770026367</v>
      </c>
    </row>
    <row r="73" spans="1:17" ht="11.4" customHeight="1" x14ac:dyDescent="0.3">
      <c r="A73" s="128" t="s">
        <v>133</v>
      </c>
      <c r="B73" s="133">
        <f t="shared" ref="B73:Q73" si="34">IF(B35=0,"",B35/B26)</f>
        <v>34.85460594337988</v>
      </c>
      <c r="C73" s="133">
        <f t="shared" si="34"/>
        <v>35.365595674444478</v>
      </c>
      <c r="D73" s="133">
        <f t="shared" si="34"/>
        <v>36.247730768482519</v>
      </c>
      <c r="E73" s="133">
        <f t="shared" si="34"/>
        <v>36.506400584337825</v>
      </c>
      <c r="F73" s="133">
        <f t="shared" si="34"/>
        <v>37.346928603264445</v>
      </c>
      <c r="G73" s="133">
        <f t="shared" si="34"/>
        <v>37.612993677980612</v>
      </c>
      <c r="H73" s="133">
        <f t="shared" si="34"/>
        <v>36.826235838931446</v>
      </c>
      <c r="I73" s="133">
        <f t="shared" si="34"/>
        <v>36.848655278338924</v>
      </c>
      <c r="J73" s="133">
        <f t="shared" si="34"/>
        <v>36.699819958579106</v>
      </c>
      <c r="K73" s="133">
        <f t="shared" si="34"/>
        <v>36.347085666941531</v>
      </c>
      <c r="L73" s="133">
        <f t="shared" si="34"/>
        <v>38.745379665999764</v>
      </c>
      <c r="M73" s="133">
        <f t="shared" si="34"/>
        <v>39.186886310751582</v>
      </c>
      <c r="N73" s="133">
        <f t="shared" si="34"/>
        <v>38.354837351153527</v>
      </c>
      <c r="O73" s="133">
        <f t="shared" si="34"/>
        <v>37.663382225963872</v>
      </c>
      <c r="P73" s="133">
        <f t="shared" si="34"/>
        <v>39.85846214084674</v>
      </c>
      <c r="Q73" s="133">
        <f t="shared" si="34"/>
        <v>38.69824755198848</v>
      </c>
    </row>
    <row r="74" spans="1:17" ht="11.4" customHeight="1" x14ac:dyDescent="0.3">
      <c r="A74" s="95" t="s">
        <v>127</v>
      </c>
      <c r="B74" s="75">
        <v>20.443462694385222</v>
      </c>
      <c r="C74" s="75">
        <v>20.964256787247869</v>
      </c>
      <c r="D74" s="75">
        <v>21.288769810563949</v>
      </c>
      <c r="E74" s="75">
        <v>21.590377112568248</v>
      </c>
      <c r="F74" s="75">
        <v>21.867920982675447</v>
      </c>
      <c r="G74" s="75">
        <v>21.640240748128118</v>
      </c>
      <c r="H74" s="75">
        <v>20.780332046650894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21.937526846472089</v>
      </c>
      <c r="N74" s="75">
        <v>21.748823857111997</v>
      </c>
      <c r="O74" s="75">
        <v>21.999008313435699</v>
      </c>
      <c r="P74" s="75">
        <v>23.753284617019688</v>
      </c>
      <c r="Q74" s="75">
        <v>23.443252423116682</v>
      </c>
    </row>
    <row r="75" spans="1:17" ht="11.4" customHeight="1" x14ac:dyDescent="0.3">
      <c r="A75" s="93" t="s">
        <v>126</v>
      </c>
      <c r="B75" s="74">
        <v>53.684116414756083</v>
      </c>
      <c r="C75" s="74">
        <v>53.485939534047027</v>
      </c>
      <c r="D75" s="74">
        <v>54.10407418180953</v>
      </c>
      <c r="E75" s="74">
        <v>53.691691688024498</v>
      </c>
      <c r="F75" s="74">
        <v>54.452121950987106</v>
      </c>
      <c r="G75" s="74">
        <v>55.02675719416213</v>
      </c>
      <c r="H75" s="74">
        <v>54.520587981589273</v>
      </c>
      <c r="I75" s="74">
        <v>54.571390255434487</v>
      </c>
      <c r="J75" s="74">
        <v>54.235860190730399</v>
      </c>
      <c r="K75" s="74">
        <v>53.652657673845646</v>
      </c>
      <c r="L75" s="74">
        <v>55.036141049909105</v>
      </c>
      <c r="M75" s="74">
        <v>54.106609562888615</v>
      </c>
      <c r="N75" s="74">
        <v>52.812518991322378</v>
      </c>
      <c r="O75" s="74">
        <v>50.475350878248491</v>
      </c>
      <c r="P75" s="74">
        <v>52.942880626929231</v>
      </c>
      <c r="Q75" s="74">
        <v>50.82230925241538</v>
      </c>
    </row>
    <row r="77" spans="1:17" ht="11.4" customHeight="1" x14ac:dyDescent="0.3">
      <c r="A77" s="27" t="s">
        <v>132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" customHeight="1" x14ac:dyDescent="0.3">
      <c r="A78" s="130" t="s">
        <v>40</v>
      </c>
      <c r="B78" s="134">
        <f>IF(B13=0,0,B13*1000000/B22)</f>
        <v>1174.1731957240518</v>
      </c>
      <c r="C78" s="134">
        <f t="shared" ref="C78:Q78" si="35">IF(C13=0,0,C13*1000000/C22)</f>
        <v>1192.312644011083</v>
      </c>
      <c r="D78" s="134">
        <f t="shared" si="35"/>
        <v>1193.3656850046218</v>
      </c>
      <c r="E78" s="134">
        <f t="shared" si="35"/>
        <v>1175.5945720089287</v>
      </c>
      <c r="F78" s="134">
        <f t="shared" si="35"/>
        <v>1189.4982057235709</v>
      </c>
      <c r="G78" s="134">
        <f t="shared" si="35"/>
        <v>1200.4817176094746</v>
      </c>
      <c r="H78" s="134">
        <f t="shared" si="35"/>
        <v>1188.5478768559594</v>
      </c>
      <c r="I78" s="134">
        <f t="shared" si="35"/>
        <v>1184.7261636659314</v>
      </c>
      <c r="J78" s="134">
        <f t="shared" si="35"/>
        <v>1177.2918870013534</v>
      </c>
      <c r="K78" s="134">
        <f t="shared" si="35"/>
        <v>1178.0062060123196</v>
      </c>
      <c r="L78" s="134">
        <f t="shared" si="35"/>
        <v>1148.4695012600173</v>
      </c>
      <c r="M78" s="134">
        <f t="shared" si="35"/>
        <v>1140.5252045231764</v>
      </c>
      <c r="N78" s="134">
        <f t="shared" si="35"/>
        <v>1141.2193838968835</v>
      </c>
      <c r="O78" s="134">
        <f t="shared" si="35"/>
        <v>1154.2432361727665</v>
      </c>
      <c r="P78" s="134">
        <f t="shared" si="35"/>
        <v>1155.2115234905373</v>
      </c>
      <c r="Q78" s="134">
        <f t="shared" si="35"/>
        <v>1145.5749247665196</v>
      </c>
    </row>
    <row r="79" spans="1:17" ht="11.4" customHeight="1" x14ac:dyDescent="0.3">
      <c r="A79" s="116" t="s">
        <v>24</v>
      </c>
      <c r="B79" s="77">
        <v>602.24815968850987</v>
      </c>
      <c r="C79" s="77">
        <v>605.98206142692209</v>
      </c>
      <c r="D79" s="77">
        <v>611.77383665804837</v>
      </c>
      <c r="E79" s="77">
        <v>610.9011454204383</v>
      </c>
      <c r="F79" s="77">
        <v>614.65140029887266</v>
      </c>
      <c r="G79" s="77">
        <v>618.41514476551549</v>
      </c>
      <c r="H79" s="77">
        <v>619.33735339679367</v>
      </c>
      <c r="I79" s="77">
        <v>619.76486638888855</v>
      </c>
      <c r="J79" s="77">
        <v>615.41515142596916</v>
      </c>
      <c r="K79" s="77">
        <v>612.04010824047145</v>
      </c>
      <c r="L79" s="77">
        <v>613.4154664013887</v>
      </c>
      <c r="M79" s="77">
        <v>614.01173344138169</v>
      </c>
      <c r="N79" s="77">
        <v>608.88980372049332</v>
      </c>
      <c r="O79" s="77">
        <v>603.86820362026208</v>
      </c>
      <c r="P79" s="77">
        <v>602.00097298996241</v>
      </c>
      <c r="Q79" s="77">
        <v>600.92312224811724</v>
      </c>
    </row>
    <row r="80" spans="1:17" ht="11.4" customHeight="1" x14ac:dyDescent="0.3">
      <c r="A80" s="116" t="s">
        <v>128</v>
      </c>
      <c r="B80" s="77">
        <v>774.57994194896764</v>
      </c>
      <c r="C80" s="77">
        <v>782.41250288741128</v>
      </c>
      <c r="D80" s="77">
        <v>769.44343997750866</v>
      </c>
      <c r="E80" s="77">
        <v>758.17635080401726</v>
      </c>
      <c r="F80" s="77">
        <v>744.49016604106862</v>
      </c>
      <c r="G80" s="77">
        <v>740.61057460602592</v>
      </c>
      <c r="H80" s="77">
        <v>724.26194765486923</v>
      </c>
      <c r="I80" s="77">
        <v>697.98329053610075</v>
      </c>
      <c r="J80" s="77">
        <v>688.6412926252226</v>
      </c>
      <c r="K80" s="77">
        <v>692.89466966856207</v>
      </c>
      <c r="L80" s="77">
        <v>701.31820365956241</v>
      </c>
      <c r="M80" s="77">
        <v>701.74468642391753</v>
      </c>
      <c r="N80" s="77">
        <v>696.25526059057336</v>
      </c>
      <c r="O80" s="77">
        <v>700.14135063903871</v>
      </c>
      <c r="P80" s="77">
        <v>697.08985346054874</v>
      </c>
      <c r="Q80" s="77">
        <v>692.98432397314957</v>
      </c>
    </row>
    <row r="81" spans="1:17" ht="11.4" customHeight="1" x14ac:dyDescent="0.3">
      <c r="A81" s="116" t="s">
        <v>126</v>
      </c>
      <c r="B81" s="77">
        <v>3270.5947951059197</v>
      </c>
      <c r="C81" s="77">
        <v>3326.3671425752677</v>
      </c>
      <c r="D81" s="77">
        <v>3333.9688811483597</v>
      </c>
      <c r="E81" s="77">
        <v>3310.891553475843</v>
      </c>
      <c r="F81" s="77">
        <v>3374.6337532002576</v>
      </c>
      <c r="G81" s="77">
        <v>3379.781273453963</v>
      </c>
      <c r="H81" s="77">
        <v>3333.7520715119244</v>
      </c>
      <c r="I81" s="77">
        <v>3367.976842206077</v>
      </c>
      <c r="J81" s="77">
        <v>3270.5872743617815</v>
      </c>
      <c r="K81" s="77">
        <v>3277.2444098559158</v>
      </c>
      <c r="L81" s="77">
        <v>3001.1429402525819</v>
      </c>
      <c r="M81" s="77">
        <v>2996.8579679450072</v>
      </c>
      <c r="N81" s="77">
        <v>2993.7295423858045</v>
      </c>
      <c r="O81" s="77">
        <v>2981.0420415688127</v>
      </c>
      <c r="P81" s="77">
        <v>2948.9922516469373</v>
      </c>
      <c r="Q81" s="77">
        <v>2956.9856185021267</v>
      </c>
    </row>
    <row r="82" spans="1:17" ht="11.4" customHeight="1" x14ac:dyDescent="0.3">
      <c r="A82" s="128" t="s">
        <v>19</v>
      </c>
      <c r="B82" s="133">
        <f>IF(B17=0,0,B17*1000000/B26)</f>
        <v>1635.2617284884607</v>
      </c>
      <c r="C82" s="133">
        <f t="shared" ref="C82:Q82" si="36">IF(C17=0,0,C17*1000000/C26)</f>
        <v>1665.496385414667</v>
      </c>
      <c r="D82" s="133">
        <f t="shared" si="36"/>
        <v>1698.1727601117752</v>
      </c>
      <c r="E82" s="133">
        <f t="shared" si="36"/>
        <v>1701.9831688378918</v>
      </c>
      <c r="F82" s="133">
        <f t="shared" si="36"/>
        <v>1717.6452893540322</v>
      </c>
      <c r="G82" s="133">
        <f t="shared" si="36"/>
        <v>1730.4874120473212</v>
      </c>
      <c r="H82" s="133">
        <f t="shared" si="36"/>
        <v>1709.5553600461603</v>
      </c>
      <c r="I82" s="133">
        <f t="shared" si="36"/>
        <v>1731.2784160442638</v>
      </c>
      <c r="J82" s="133">
        <f t="shared" si="36"/>
        <v>1746.334962805262</v>
      </c>
      <c r="K82" s="133">
        <f t="shared" si="36"/>
        <v>1739.6203956338422</v>
      </c>
      <c r="L82" s="133">
        <f t="shared" si="36"/>
        <v>1850.7273346040827</v>
      </c>
      <c r="M82" s="133">
        <f t="shared" si="36"/>
        <v>1872.8511682879337</v>
      </c>
      <c r="N82" s="133">
        <f t="shared" si="36"/>
        <v>1878.680395352249</v>
      </c>
      <c r="O82" s="133">
        <f t="shared" si="36"/>
        <v>1921.9578387855854</v>
      </c>
      <c r="P82" s="133">
        <f t="shared" si="36"/>
        <v>1902.3539276202052</v>
      </c>
      <c r="Q82" s="133">
        <f t="shared" si="36"/>
        <v>1931.8099715107896</v>
      </c>
    </row>
    <row r="83" spans="1:17" ht="11.4" customHeight="1" x14ac:dyDescent="0.3">
      <c r="A83" s="95" t="s">
        <v>127</v>
      </c>
      <c r="B83" s="75">
        <v>622.61691428363599</v>
      </c>
      <c r="C83" s="75">
        <v>639.08274243997334</v>
      </c>
      <c r="D83" s="75">
        <v>640.10670155654259</v>
      </c>
      <c r="E83" s="75">
        <v>620.51520698171157</v>
      </c>
      <c r="F83" s="75">
        <v>605.51512845716957</v>
      </c>
      <c r="G83" s="75">
        <v>615.47647908912393</v>
      </c>
      <c r="H83" s="75">
        <v>595.44499362284876</v>
      </c>
      <c r="I83" s="75">
        <v>593.80696241453484</v>
      </c>
      <c r="J83" s="75">
        <v>589.23474734016054</v>
      </c>
      <c r="K83" s="75">
        <v>602.6316624562354</v>
      </c>
      <c r="L83" s="75">
        <v>606.80693992598003</v>
      </c>
      <c r="M83" s="75">
        <v>588.36445684223725</v>
      </c>
      <c r="N83" s="75">
        <v>594.19422871029155</v>
      </c>
      <c r="O83" s="75">
        <v>592.75896682171992</v>
      </c>
      <c r="P83" s="75">
        <v>613.72815815530294</v>
      </c>
      <c r="Q83" s="75">
        <v>609.886649717105</v>
      </c>
    </row>
    <row r="84" spans="1:17" ht="11.4" customHeight="1" x14ac:dyDescent="0.3">
      <c r="A84" s="93" t="s">
        <v>126</v>
      </c>
      <c r="B84" s="74">
        <v>2958.3771679373576</v>
      </c>
      <c r="C84" s="74">
        <v>2956.9713169173228</v>
      </c>
      <c r="D84" s="74">
        <v>2961.1743114024366</v>
      </c>
      <c r="E84" s="74">
        <v>2947.9815932158258</v>
      </c>
      <c r="F84" s="74">
        <v>2946.6130562974067</v>
      </c>
      <c r="G84" s="74">
        <v>2946.0910584420612</v>
      </c>
      <c r="H84" s="74">
        <v>2938.1219403071918</v>
      </c>
      <c r="I84" s="74">
        <v>2967.9902605917268</v>
      </c>
      <c r="J84" s="74">
        <v>2966.9495099315177</v>
      </c>
      <c r="K84" s="74">
        <v>2971.9136449825187</v>
      </c>
      <c r="L84" s="74">
        <v>3003.0466687169524</v>
      </c>
      <c r="M84" s="74">
        <v>2983.8597419977677</v>
      </c>
      <c r="N84" s="74">
        <v>2996.9916670595562</v>
      </c>
      <c r="O84" s="74">
        <v>3009.1161494431863</v>
      </c>
      <c r="P84" s="74">
        <v>2949.2792915091595</v>
      </c>
      <c r="Q84" s="74">
        <v>2982.4219042754794</v>
      </c>
    </row>
    <row r="86" spans="1:17" ht="11.4" customHeight="1" x14ac:dyDescent="0.3">
      <c r="A86" s="27" t="s">
        <v>131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" customHeight="1" x14ac:dyDescent="0.3">
      <c r="A87" s="130" t="s">
        <v>130</v>
      </c>
      <c r="B87" s="132">
        <f t="shared" ref="B87:Q87" si="37">IF(B4=0,"",B4*1000000/B22)</f>
        <v>127755.52141160741</v>
      </c>
      <c r="C87" s="132">
        <f t="shared" si="37"/>
        <v>125777.52776433364</v>
      </c>
      <c r="D87" s="132">
        <f t="shared" si="37"/>
        <v>125453.02297714622</v>
      </c>
      <c r="E87" s="132">
        <f t="shared" si="37"/>
        <v>122462.723287432</v>
      </c>
      <c r="F87" s="132">
        <f t="shared" si="37"/>
        <v>128191.48522018672</v>
      </c>
      <c r="G87" s="132">
        <f t="shared" si="37"/>
        <v>132970.73863297011</v>
      </c>
      <c r="H87" s="132">
        <f t="shared" si="37"/>
        <v>132837.96615548452</v>
      </c>
      <c r="I87" s="132">
        <f t="shared" si="37"/>
        <v>138050.36422858536</v>
      </c>
      <c r="J87" s="132">
        <f t="shared" si="37"/>
        <v>137657.13207871758</v>
      </c>
      <c r="K87" s="132">
        <f t="shared" si="37"/>
        <v>143429.68469155999</v>
      </c>
      <c r="L87" s="132">
        <f t="shared" si="37"/>
        <v>141060.13181452348</v>
      </c>
      <c r="M87" s="132">
        <f t="shared" si="37"/>
        <v>142836.42259622374</v>
      </c>
      <c r="N87" s="132">
        <f t="shared" si="37"/>
        <v>148854.65535234127</v>
      </c>
      <c r="O87" s="132">
        <f t="shared" si="37"/>
        <v>154745.22809901016</v>
      </c>
      <c r="P87" s="132">
        <f t="shared" si="37"/>
        <v>158884.40887109502</v>
      </c>
      <c r="Q87" s="132">
        <f t="shared" si="37"/>
        <v>160783.75992235696</v>
      </c>
    </row>
    <row r="88" spans="1:17" ht="11.4" customHeight="1" x14ac:dyDescent="0.3">
      <c r="A88" s="116" t="s">
        <v>24</v>
      </c>
      <c r="B88" s="42">
        <f t="shared" ref="B88:Q88" si="38">IF(B5=0,"",B5*1000000/B23)</f>
        <v>43049.764283823984</v>
      </c>
      <c r="C88" s="42">
        <f t="shared" si="38"/>
        <v>42595.110721982492</v>
      </c>
      <c r="D88" s="42">
        <f t="shared" si="38"/>
        <v>42042.916600650184</v>
      </c>
      <c r="E88" s="42">
        <f t="shared" si="38"/>
        <v>40983.419962653439</v>
      </c>
      <c r="F88" s="42">
        <f t="shared" si="38"/>
        <v>41360.407650994144</v>
      </c>
      <c r="G88" s="42">
        <f t="shared" si="38"/>
        <v>42883.182869673299</v>
      </c>
      <c r="H88" s="42">
        <f t="shared" si="38"/>
        <v>43951.828513469773</v>
      </c>
      <c r="I88" s="42">
        <f t="shared" si="38"/>
        <v>44938.047123410033</v>
      </c>
      <c r="J88" s="42">
        <f t="shared" si="38"/>
        <v>44302.063280177637</v>
      </c>
      <c r="K88" s="42">
        <f t="shared" si="38"/>
        <v>45266.380735663981</v>
      </c>
      <c r="L88" s="42">
        <f t="shared" si="38"/>
        <v>45850.861364998993</v>
      </c>
      <c r="M88" s="42">
        <f t="shared" si="38"/>
        <v>45509.283027928992</v>
      </c>
      <c r="N88" s="42">
        <f t="shared" si="38"/>
        <v>46435.341133010486</v>
      </c>
      <c r="O88" s="42">
        <f t="shared" si="38"/>
        <v>46971.019744501376</v>
      </c>
      <c r="P88" s="42">
        <f t="shared" si="38"/>
        <v>49770.738212842261</v>
      </c>
      <c r="Q88" s="42">
        <f t="shared" si="38"/>
        <v>51782.087917127028</v>
      </c>
    </row>
    <row r="89" spans="1:17" ht="11.4" customHeight="1" x14ac:dyDescent="0.3">
      <c r="A89" s="116" t="s">
        <v>128</v>
      </c>
      <c r="B89" s="42">
        <f t="shared" ref="B89:Q89" si="39">IF(B6=0,"",B6*1000000/B24)</f>
        <v>71396.082704919812</v>
      </c>
      <c r="C89" s="42">
        <f t="shared" si="39"/>
        <v>71997.810737064487</v>
      </c>
      <c r="D89" s="42">
        <f t="shared" si="39"/>
        <v>72274.92793989995</v>
      </c>
      <c r="E89" s="42">
        <f t="shared" si="39"/>
        <v>72032.109317204435</v>
      </c>
      <c r="F89" s="42">
        <f t="shared" si="39"/>
        <v>71123.187224157096</v>
      </c>
      <c r="G89" s="42">
        <f t="shared" si="39"/>
        <v>73158.673050779122</v>
      </c>
      <c r="H89" s="42">
        <f t="shared" si="39"/>
        <v>72896.359099784109</v>
      </c>
      <c r="I89" s="42">
        <f t="shared" si="39"/>
        <v>71879.115931636785</v>
      </c>
      <c r="J89" s="42">
        <f t="shared" si="39"/>
        <v>70639.29281659663</v>
      </c>
      <c r="K89" s="42">
        <f t="shared" si="39"/>
        <v>72331.672402618598</v>
      </c>
      <c r="L89" s="42">
        <f t="shared" si="39"/>
        <v>74824.310154282852</v>
      </c>
      <c r="M89" s="42">
        <f t="shared" si="39"/>
        <v>77316.518297770701</v>
      </c>
      <c r="N89" s="42">
        <f t="shared" si="39"/>
        <v>78615.536116818446</v>
      </c>
      <c r="O89" s="42">
        <f t="shared" si="39"/>
        <v>81389.147036568887</v>
      </c>
      <c r="P89" s="42">
        <f t="shared" si="39"/>
        <v>83382.182220324641</v>
      </c>
      <c r="Q89" s="42">
        <f t="shared" si="39"/>
        <v>85073.804945306139</v>
      </c>
    </row>
    <row r="90" spans="1:17" ht="11.4" customHeight="1" x14ac:dyDescent="0.3">
      <c r="A90" s="116" t="s">
        <v>126</v>
      </c>
      <c r="B90" s="42">
        <f t="shared" ref="B90:Q90" si="40">IF(B7=0,"",B7*1000000/B25)</f>
        <v>428972.84540876257</v>
      </c>
      <c r="C90" s="42">
        <f t="shared" si="40"/>
        <v>414352.94497763814</v>
      </c>
      <c r="D90" s="42">
        <f t="shared" si="40"/>
        <v>408392.27735862689</v>
      </c>
      <c r="E90" s="42">
        <f t="shared" si="40"/>
        <v>399134.0001431313</v>
      </c>
      <c r="F90" s="42">
        <f t="shared" si="40"/>
        <v>426028.49259970308</v>
      </c>
      <c r="G90" s="42">
        <f t="shared" si="40"/>
        <v>434716.76223577373</v>
      </c>
      <c r="H90" s="42">
        <f t="shared" si="40"/>
        <v>428599.39408388548</v>
      </c>
      <c r="I90" s="42">
        <f t="shared" si="40"/>
        <v>454131.35072641924</v>
      </c>
      <c r="J90" s="42">
        <f t="shared" si="40"/>
        <v>442822.32238410879</v>
      </c>
      <c r="K90" s="42">
        <f t="shared" si="40"/>
        <v>468358.2921821574</v>
      </c>
      <c r="L90" s="42">
        <f t="shared" si="40"/>
        <v>432722.73769487761</v>
      </c>
      <c r="M90" s="42">
        <f t="shared" si="40"/>
        <v>440245.17776604049</v>
      </c>
      <c r="N90" s="42">
        <f t="shared" si="40"/>
        <v>460152.86895698082</v>
      </c>
      <c r="O90" s="42">
        <f t="shared" si="40"/>
        <v>467640.18575247267</v>
      </c>
      <c r="P90" s="42">
        <f t="shared" si="40"/>
        <v>470013.96301285835</v>
      </c>
      <c r="Q90" s="42">
        <f t="shared" si="40"/>
        <v>479168.92666946817</v>
      </c>
    </row>
    <row r="91" spans="1:17" ht="11.4" customHeight="1" x14ac:dyDescent="0.3">
      <c r="A91" s="128" t="s">
        <v>129</v>
      </c>
      <c r="B91" s="131">
        <f t="shared" ref="B91:Q91" si="41">IF(B8=0,"",B8*1000000/B26)</f>
        <v>76064.009293610114</v>
      </c>
      <c r="C91" s="131">
        <f t="shared" si="41"/>
        <v>77500.239916712628</v>
      </c>
      <c r="D91" s="131">
        <f t="shared" si="41"/>
        <v>80448.099902450078</v>
      </c>
      <c r="E91" s="131">
        <f t="shared" si="41"/>
        <v>80718.621093205904</v>
      </c>
      <c r="F91" s="131">
        <f t="shared" si="41"/>
        <v>83171.977417213289</v>
      </c>
      <c r="G91" s="131">
        <f t="shared" si="41"/>
        <v>84505.348793651894</v>
      </c>
      <c r="H91" s="131">
        <f t="shared" si="41"/>
        <v>82669.950018048883</v>
      </c>
      <c r="I91" s="131">
        <f t="shared" si="41"/>
        <v>83954.386660335076</v>
      </c>
      <c r="J91" s="131">
        <f t="shared" si="41"/>
        <v>84381.134653351997</v>
      </c>
      <c r="K91" s="131">
        <f t="shared" si="41"/>
        <v>82906.371941105754</v>
      </c>
      <c r="L91" s="131">
        <f t="shared" si="41"/>
        <v>91971.543567758272</v>
      </c>
      <c r="M91" s="131">
        <f t="shared" si="41"/>
        <v>92555.392064474931</v>
      </c>
      <c r="N91" s="131">
        <f t="shared" si="41"/>
        <v>90627.173067046606</v>
      </c>
      <c r="O91" s="131">
        <f t="shared" si="41"/>
        <v>89417.086984622074</v>
      </c>
      <c r="P91" s="131">
        <f t="shared" si="41"/>
        <v>92685.820842169909</v>
      </c>
      <c r="Q91" s="131">
        <f t="shared" si="41"/>
        <v>90784.740417584253</v>
      </c>
    </row>
    <row r="92" spans="1:17" ht="11.4" customHeight="1" x14ac:dyDescent="0.3">
      <c r="A92" s="95" t="s">
        <v>127</v>
      </c>
      <c r="B92" s="37">
        <f t="shared" ref="B92:Q92" si="42">IF(B9=0,"",B9*1000000/B27)</f>
        <v>12728.445660050753</v>
      </c>
      <c r="C92" s="37">
        <f t="shared" si="42"/>
        <v>13397.894720810193</v>
      </c>
      <c r="D92" s="37">
        <f t="shared" si="42"/>
        <v>13627.084223636592</v>
      </c>
      <c r="E92" s="37">
        <f t="shared" si="42"/>
        <v>13397.157322818493</v>
      </c>
      <c r="F92" s="37">
        <f t="shared" si="42"/>
        <v>13241.356982915957</v>
      </c>
      <c r="G92" s="37">
        <f t="shared" si="42"/>
        <v>13319.059182298884</v>
      </c>
      <c r="H92" s="37">
        <f t="shared" si="42"/>
        <v>12373.544682998721</v>
      </c>
      <c r="I92" s="37">
        <f t="shared" si="42"/>
        <v>12201.597483084171</v>
      </c>
      <c r="J92" s="37">
        <f t="shared" si="42"/>
        <v>11829.631523466065</v>
      </c>
      <c r="K92" s="37">
        <f t="shared" si="42"/>
        <v>12281.580214015579</v>
      </c>
      <c r="L92" s="37">
        <f t="shared" si="42"/>
        <v>12839.804545460282</v>
      </c>
      <c r="M92" s="37">
        <f t="shared" si="42"/>
        <v>12907.26106748655</v>
      </c>
      <c r="N92" s="37">
        <f t="shared" si="42"/>
        <v>12923.025617132649</v>
      </c>
      <c r="O92" s="37">
        <f t="shared" si="42"/>
        <v>13040.109438974572</v>
      </c>
      <c r="P92" s="37">
        <f t="shared" si="42"/>
        <v>14578.059618142184</v>
      </c>
      <c r="Q92" s="37">
        <f t="shared" si="42"/>
        <v>14297.726678807036</v>
      </c>
    </row>
    <row r="93" spans="1:17" ht="11.4" customHeight="1" x14ac:dyDescent="0.3">
      <c r="A93" s="93" t="s">
        <v>126</v>
      </c>
      <c r="B93" s="36">
        <f t="shared" ref="B93:Q93" si="43">IF(B10=0,"",B10*1000000/B28)</f>
        <v>158817.8642823055</v>
      </c>
      <c r="C93" s="36">
        <f t="shared" si="43"/>
        <v>158156.38906055133</v>
      </c>
      <c r="D93" s="36">
        <f t="shared" si="43"/>
        <v>160211.59460938617</v>
      </c>
      <c r="E93" s="36">
        <f t="shared" si="43"/>
        <v>158282.11880491537</v>
      </c>
      <c r="F93" s="36">
        <f t="shared" si="43"/>
        <v>160449.33348387721</v>
      </c>
      <c r="G93" s="36">
        <f t="shared" si="43"/>
        <v>162113.83734478342</v>
      </c>
      <c r="H93" s="36">
        <f t="shared" si="43"/>
        <v>160188.13574715605</v>
      </c>
      <c r="I93" s="36">
        <f t="shared" si="43"/>
        <v>161967.35478507983</v>
      </c>
      <c r="J93" s="36">
        <f t="shared" si="43"/>
        <v>160915.05881360188</v>
      </c>
      <c r="K93" s="36">
        <f t="shared" si="43"/>
        <v>159451.06543047793</v>
      </c>
      <c r="L93" s="36">
        <f t="shared" si="43"/>
        <v>165276.10003896584</v>
      </c>
      <c r="M93" s="36">
        <f t="shared" si="43"/>
        <v>161446.53405069475</v>
      </c>
      <c r="N93" s="36">
        <f t="shared" si="43"/>
        <v>158278.67933341773</v>
      </c>
      <c r="O93" s="36">
        <f t="shared" si="43"/>
        <v>151886.19347654885</v>
      </c>
      <c r="P93" s="36">
        <f t="shared" si="43"/>
        <v>156143.34146584387</v>
      </c>
      <c r="Q93" s="36">
        <f t="shared" si="43"/>
        <v>151573.56834026598</v>
      </c>
    </row>
    <row r="95" spans="1:17" ht="11.4" customHeight="1" x14ac:dyDescent="0.3">
      <c r="A95" s="27" t="s">
        <v>15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" customHeight="1" x14ac:dyDescent="0.3">
      <c r="A96" s="130" t="s">
        <v>40</v>
      </c>
      <c r="B96" s="132">
        <f t="shared" ref="B96:Q96" si="44">IF(B22=0,0,B22/B49)</f>
        <v>1293.01546088021</v>
      </c>
      <c r="C96" s="132">
        <f t="shared" si="44"/>
        <v>1279.3899064496263</v>
      </c>
      <c r="D96" s="132">
        <f t="shared" si="44"/>
        <v>1275.9837204225935</v>
      </c>
      <c r="E96" s="132">
        <f t="shared" si="44"/>
        <v>1288.2252364019928</v>
      </c>
      <c r="F96" s="132">
        <f t="shared" si="44"/>
        <v>1275.1987822124777</v>
      </c>
      <c r="G96" s="132">
        <f t="shared" si="44"/>
        <v>1268.7107724525029</v>
      </c>
      <c r="H96" s="132">
        <f t="shared" si="44"/>
        <v>1275.115045005406</v>
      </c>
      <c r="I96" s="132">
        <f t="shared" si="44"/>
        <v>1275.2104356197385</v>
      </c>
      <c r="J96" s="132">
        <f t="shared" si="44"/>
        <v>1277.5348355018627</v>
      </c>
      <c r="K96" s="132">
        <f t="shared" si="44"/>
        <v>1285.1593757148387</v>
      </c>
      <c r="L96" s="132">
        <f t="shared" si="44"/>
        <v>1299.0023863827214</v>
      </c>
      <c r="M96" s="132">
        <f t="shared" si="44"/>
        <v>1304.1549933915521</v>
      </c>
      <c r="N96" s="132">
        <f t="shared" si="44"/>
        <v>1299.9654868595296</v>
      </c>
      <c r="O96" s="132">
        <f t="shared" si="44"/>
        <v>1290.4398823069837</v>
      </c>
      <c r="P96" s="132">
        <f t="shared" si="44"/>
        <v>1288.916227201461</v>
      </c>
      <c r="Q96" s="132">
        <f t="shared" si="44"/>
        <v>1296.9266095845023</v>
      </c>
    </row>
    <row r="97" spans="1:17" ht="11.4" customHeight="1" x14ac:dyDescent="0.3">
      <c r="A97" s="116" t="s">
        <v>24</v>
      </c>
      <c r="B97" s="42">
        <f t="shared" ref="B97:Q97" si="45">IF(B23=0,0,B23/B50)</f>
        <v>1928.458353465857</v>
      </c>
      <c r="C97" s="42">
        <f t="shared" si="45"/>
        <v>1926.4190446659131</v>
      </c>
      <c r="D97" s="42">
        <f t="shared" si="45"/>
        <v>1923.1650026461177</v>
      </c>
      <c r="E97" s="42">
        <f t="shared" si="45"/>
        <v>1933.3691942963394</v>
      </c>
      <c r="F97" s="42">
        <f t="shared" si="45"/>
        <v>1919.8150915221727</v>
      </c>
      <c r="G97" s="42">
        <f t="shared" si="45"/>
        <v>1923.2296870036591</v>
      </c>
      <c r="H97" s="42">
        <f t="shared" si="45"/>
        <v>1921.3393313409028</v>
      </c>
      <c r="I97" s="42">
        <f t="shared" si="45"/>
        <v>1920.3682240433177</v>
      </c>
      <c r="J97" s="42">
        <f t="shared" si="45"/>
        <v>1924.840282159593</v>
      </c>
      <c r="K97" s="42">
        <f t="shared" si="45"/>
        <v>1933.5583718351038</v>
      </c>
      <c r="L97" s="42">
        <f t="shared" si="45"/>
        <v>1928.0625778784386</v>
      </c>
      <c r="M97" s="42">
        <f t="shared" si="45"/>
        <v>1924.8384563042534</v>
      </c>
      <c r="N97" s="42">
        <f t="shared" si="45"/>
        <v>1929.1944318168023</v>
      </c>
      <c r="O97" s="42">
        <f t="shared" si="45"/>
        <v>1935.1431360554097</v>
      </c>
      <c r="P97" s="42">
        <f t="shared" si="45"/>
        <v>1935.8663315320737</v>
      </c>
      <c r="Q97" s="42">
        <f t="shared" si="45"/>
        <v>1936.2966933845742</v>
      </c>
    </row>
    <row r="98" spans="1:17" ht="11.4" customHeight="1" x14ac:dyDescent="0.3">
      <c r="A98" s="116" t="s">
        <v>128</v>
      </c>
      <c r="B98" s="42">
        <f t="shared" ref="B98:Q98" si="46">IF(B24=0,0,B24/B51)</f>
        <v>1690.2984459103843</v>
      </c>
      <c r="C98" s="42">
        <f t="shared" si="46"/>
        <v>1685.9269774560762</v>
      </c>
      <c r="D98" s="42">
        <f t="shared" si="46"/>
        <v>1691.9716476088097</v>
      </c>
      <c r="E98" s="42">
        <f t="shared" si="46"/>
        <v>1700.9603117917954</v>
      </c>
      <c r="F98" s="42">
        <f t="shared" si="46"/>
        <v>1710.8406899638658</v>
      </c>
      <c r="G98" s="42">
        <f t="shared" si="46"/>
        <v>1714.6073671261711</v>
      </c>
      <c r="H98" s="42">
        <f t="shared" si="46"/>
        <v>1730.6305633426082</v>
      </c>
      <c r="I98" s="42">
        <f t="shared" si="46"/>
        <v>1753.544914309769</v>
      </c>
      <c r="J98" s="42">
        <f t="shared" si="46"/>
        <v>1762.3567053823188</v>
      </c>
      <c r="K98" s="42">
        <f t="shared" si="46"/>
        <v>1759.0015914259952</v>
      </c>
      <c r="L98" s="42">
        <f t="shared" si="46"/>
        <v>1751.8407105675246</v>
      </c>
      <c r="M98" s="42">
        <f t="shared" si="46"/>
        <v>1751.1913819678198</v>
      </c>
      <c r="N98" s="42">
        <f t="shared" si="46"/>
        <v>1756.2451132248627</v>
      </c>
      <c r="O98" s="42">
        <f t="shared" si="46"/>
        <v>1753.4161348366815</v>
      </c>
      <c r="P98" s="42">
        <f t="shared" si="46"/>
        <v>1756.6016016706355</v>
      </c>
      <c r="Q98" s="42">
        <f t="shared" si="46"/>
        <v>1760.5328724584519</v>
      </c>
    </row>
    <row r="99" spans="1:17" ht="11.4" customHeight="1" x14ac:dyDescent="0.3">
      <c r="A99" s="116" t="s">
        <v>126</v>
      </c>
      <c r="B99" s="42">
        <f t="shared" ref="B99:Q99" si="47">IF(B25=0,0,B25/B52)</f>
        <v>581.48191557533335</v>
      </c>
      <c r="C99" s="42">
        <f t="shared" si="47"/>
        <v>570.39381540977161</v>
      </c>
      <c r="D99" s="42">
        <f t="shared" si="47"/>
        <v>569.53564646364089</v>
      </c>
      <c r="E99" s="42">
        <f t="shared" si="47"/>
        <v>572.81960738028306</v>
      </c>
      <c r="F99" s="42">
        <f t="shared" si="47"/>
        <v>564.36358440354559</v>
      </c>
      <c r="G99" s="42">
        <f t="shared" si="47"/>
        <v>564.72463218872008</v>
      </c>
      <c r="H99" s="42">
        <f t="shared" si="47"/>
        <v>571.08205017109606</v>
      </c>
      <c r="I99" s="42">
        <f t="shared" si="47"/>
        <v>567.66877782805796</v>
      </c>
      <c r="J99" s="42">
        <f t="shared" si="47"/>
        <v>580.53372311768612</v>
      </c>
      <c r="K99" s="42">
        <f t="shared" si="47"/>
        <v>586.93848977476478</v>
      </c>
      <c r="L99" s="42">
        <f t="shared" si="47"/>
        <v>621.73381116771645</v>
      </c>
      <c r="M99" s="42">
        <f t="shared" si="47"/>
        <v>621.78702077477828</v>
      </c>
      <c r="N99" s="42">
        <f t="shared" si="47"/>
        <v>619.80220852429227</v>
      </c>
      <c r="O99" s="42">
        <f t="shared" si="47"/>
        <v>622.01925804201187</v>
      </c>
      <c r="P99" s="42">
        <f t="shared" si="47"/>
        <v>627.68559833991674</v>
      </c>
      <c r="Q99" s="42">
        <f t="shared" si="47"/>
        <v>627.93862352028407</v>
      </c>
    </row>
    <row r="100" spans="1:17" ht="11.4" customHeight="1" x14ac:dyDescent="0.3">
      <c r="A100" s="128" t="s">
        <v>19</v>
      </c>
      <c r="B100" s="131">
        <f t="shared" ref="B100:Q100" si="48">IF(B26=0,0,B26/B53)</f>
        <v>851.26368190376877</v>
      </c>
      <c r="C100" s="131">
        <f t="shared" si="48"/>
        <v>842.41264384784404</v>
      </c>
      <c r="D100" s="131">
        <f t="shared" si="48"/>
        <v>834.16497147125096</v>
      </c>
      <c r="E100" s="131">
        <f t="shared" si="48"/>
        <v>839.05029807088715</v>
      </c>
      <c r="F100" s="131">
        <f t="shared" si="48"/>
        <v>836.81672379082181</v>
      </c>
      <c r="G100" s="131">
        <f t="shared" si="48"/>
        <v>834.79606793843493</v>
      </c>
      <c r="H100" s="131">
        <f t="shared" si="48"/>
        <v>846.19813062276694</v>
      </c>
      <c r="I100" s="131">
        <f t="shared" si="48"/>
        <v>842.48423508865437</v>
      </c>
      <c r="J100" s="131">
        <f t="shared" si="48"/>
        <v>842.08938618246566</v>
      </c>
      <c r="K100" s="131">
        <f t="shared" si="48"/>
        <v>838.86414105525716</v>
      </c>
      <c r="L100" s="131">
        <f t="shared" si="48"/>
        <v>813.93997202761875</v>
      </c>
      <c r="M100" s="131">
        <f t="shared" si="48"/>
        <v>804.51991922685431</v>
      </c>
      <c r="N100" s="131">
        <f t="shared" si="48"/>
        <v>826.75369613448368</v>
      </c>
      <c r="O100" s="131">
        <f t="shared" si="48"/>
        <v>844.00821520795489</v>
      </c>
      <c r="P100" s="131">
        <f t="shared" si="48"/>
        <v>848.02977096266409</v>
      </c>
      <c r="Q100" s="131">
        <f t="shared" si="48"/>
        <v>842.85810638917621</v>
      </c>
    </row>
    <row r="101" spans="1:17" ht="11.4" customHeight="1" x14ac:dyDescent="0.3">
      <c r="A101" s="95" t="s">
        <v>127</v>
      </c>
      <c r="B101" s="37">
        <f t="shared" ref="B101:Q101" si="49">IF(B27=0,0,B27/B54)</f>
        <v>1207.6722524560764</v>
      </c>
      <c r="C101" s="37">
        <f t="shared" si="49"/>
        <v>1195.0711010332227</v>
      </c>
      <c r="D101" s="37">
        <f t="shared" si="49"/>
        <v>1192.138954723318</v>
      </c>
      <c r="E101" s="37">
        <f t="shared" si="49"/>
        <v>1206.9948121526686</v>
      </c>
      <c r="F101" s="37">
        <f t="shared" si="49"/>
        <v>1215.4719073287636</v>
      </c>
      <c r="G101" s="37">
        <f t="shared" si="49"/>
        <v>1211.9890510183561</v>
      </c>
      <c r="H101" s="37">
        <f t="shared" si="49"/>
        <v>1230.0017659499647</v>
      </c>
      <c r="I101" s="37">
        <f t="shared" si="49"/>
        <v>1235.4994558091719</v>
      </c>
      <c r="J101" s="37">
        <f t="shared" si="49"/>
        <v>1241.332762639893</v>
      </c>
      <c r="K101" s="37">
        <f t="shared" si="49"/>
        <v>1222.2049689061571</v>
      </c>
      <c r="L101" s="37">
        <f t="shared" si="49"/>
        <v>1213.1665334849561</v>
      </c>
      <c r="M101" s="37">
        <f t="shared" si="49"/>
        <v>1217.3606457554761</v>
      </c>
      <c r="N101" s="37">
        <f t="shared" si="49"/>
        <v>1211.1987071171793</v>
      </c>
      <c r="O101" s="37">
        <f t="shared" si="49"/>
        <v>1209.3092307004049</v>
      </c>
      <c r="P101" s="37">
        <f t="shared" si="49"/>
        <v>1207.6116781582875</v>
      </c>
      <c r="Q101" s="37">
        <f t="shared" si="49"/>
        <v>1204.2770756127054</v>
      </c>
    </row>
    <row r="102" spans="1:17" ht="11.4" customHeight="1" x14ac:dyDescent="0.3">
      <c r="A102" s="93" t="s">
        <v>126</v>
      </c>
      <c r="B102" s="36">
        <f t="shared" ref="B102:Q102" si="50">IF(B28=0,0,B28/B55)</f>
        <v>614.36363508831766</v>
      </c>
      <c r="C102" s="36">
        <f t="shared" si="50"/>
        <v>614.3171279927584</v>
      </c>
      <c r="D102" s="36">
        <f t="shared" si="50"/>
        <v>614.06125275036084</v>
      </c>
      <c r="E102" s="36">
        <f t="shared" si="50"/>
        <v>620.95701083197378</v>
      </c>
      <c r="F102" s="36">
        <f t="shared" si="50"/>
        <v>622.512059512056</v>
      </c>
      <c r="G102" s="36">
        <f t="shared" si="50"/>
        <v>623.30996047323845</v>
      </c>
      <c r="H102" s="36">
        <f t="shared" si="50"/>
        <v>629.56888511453053</v>
      </c>
      <c r="I102" s="36">
        <f t="shared" si="50"/>
        <v>625.98411621919513</v>
      </c>
      <c r="J102" s="36">
        <f t="shared" si="50"/>
        <v>628.76319437064103</v>
      </c>
      <c r="K102" s="36">
        <f t="shared" si="50"/>
        <v>626.0472656098226</v>
      </c>
      <c r="L102" s="36">
        <f t="shared" si="50"/>
        <v>623.78281587845743</v>
      </c>
      <c r="M102" s="36">
        <f t="shared" si="50"/>
        <v>622.05484521430674</v>
      </c>
      <c r="N102" s="36">
        <f t="shared" si="50"/>
        <v>647.75079934870428</v>
      </c>
      <c r="O102" s="36">
        <f t="shared" si="50"/>
        <v>676.7941103146793</v>
      </c>
      <c r="P102" s="36">
        <f t="shared" si="50"/>
        <v>682.84145795844131</v>
      </c>
      <c r="Q102" s="36">
        <f t="shared" si="50"/>
        <v>680.53780385154937</v>
      </c>
    </row>
    <row r="104" spans="1:17" ht="11.4" customHeight="1" x14ac:dyDescent="0.3">
      <c r="A104" s="27" t="s">
        <v>45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" customHeight="1" x14ac:dyDescent="0.3">
      <c r="A105" s="130" t="s">
        <v>44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" customHeight="1" x14ac:dyDescent="0.3">
      <c r="A106" s="116" t="s">
        <v>24</v>
      </c>
      <c r="B106" s="52">
        <f t="shared" ref="B106:Q106" si="52">IF(B5=0,0,B5/B$4)</f>
        <v>8.1604510490270274E-2</v>
      </c>
      <c r="C106" s="52">
        <f t="shared" si="52"/>
        <v>8.2756897781151972E-2</v>
      </c>
      <c r="D106" s="52">
        <f t="shared" si="52"/>
        <v>8.3471112275426307E-2</v>
      </c>
      <c r="E106" s="52">
        <f t="shared" si="52"/>
        <v>8.40115325389484E-2</v>
      </c>
      <c r="F106" s="52">
        <f t="shared" si="52"/>
        <v>7.8536290988235669E-2</v>
      </c>
      <c r="G106" s="52">
        <f t="shared" si="52"/>
        <v>7.5980394434328691E-2</v>
      </c>
      <c r="H106" s="52">
        <f t="shared" si="52"/>
        <v>7.5605471312693059E-2</v>
      </c>
      <c r="I106" s="52">
        <f t="shared" si="52"/>
        <v>7.2655188670685364E-2</v>
      </c>
      <c r="J106" s="52">
        <f t="shared" si="52"/>
        <v>6.9748051193558758E-2</v>
      </c>
      <c r="K106" s="52">
        <f t="shared" si="52"/>
        <v>6.9692553179758893E-2</v>
      </c>
      <c r="L106" s="52">
        <f t="shared" si="52"/>
        <v>7.1193553405678012E-2</v>
      </c>
      <c r="M106" s="52">
        <f t="shared" si="52"/>
        <v>6.8663462991524121E-2</v>
      </c>
      <c r="N106" s="52">
        <f t="shared" si="52"/>
        <v>6.4525099947744899E-2</v>
      </c>
      <c r="O106" s="52">
        <f t="shared" si="52"/>
        <v>5.9353222839819461E-2</v>
      </c>
      <c r="P106" s="52">
        <f t="shared" si="52"/>
        <v>5.7143268178050127E-2</v>
      </c>
      <c r="Q106" s="52">
        <f t="shared" si="52"/>
        <v>5.7310309198443821E-2</v>
      </c>
    </row>
    <row r="107" spans="1:17" ht="11.4" customHeight="1" x14ac:dyDescent="0.3">
      <c r="A107" s="116" t="s">
        <v>128</v>
      </c>
      <c r="B107" s="52">
        <f t="shared" ref="B107:Q107" si="53">IF(B6=0,0,B6/B$4)</f>
        <v>0.32470026318946293</v>
      </c>
      <c r="C107" s="52">
        <f t="shared" si="53"/>
        <v>0.33060532124470832</v>
      </c>
      <c r="D107" s="52">
        <f t="shared" si="53"/>
        <v>0.32856366501578027</v>
      </c>
      <c r="E107" s="52">
        <f t="shared" si="53"/>
        <v>0.33583790604562219</v>
      </c>
      <c r="F107" s="52">
        <f t="shared" si="53"/>
        <v>0.3192294101931295</v>
      </c>
      <c r="G107" s="52">
        <f t="shared" si="53"/>
        <v>0.31869311091083163</v>
      </c>
      <c r="H107" s="52">
        <f t="shared" si="53"/>
        <v>0.32068713551279432</v>
      </c>
      <c r="I107" s="52">
        <f t="shared" si="53"/>
        <v>0.3061362011851767</v>
      </c>
      <c r="J107" s="52">
        <f t="shared" si="53"/>
        <v>0.30166926787027254</v>
      </c>
      <c r="K107" s="52">
        <f t="shared" si="53"/>
        <v>0.29479103089322461</v>
      </c>
      <c r="L107" s="52">
        <f t="shared" si="53"/>
        <v>0.30668769331525392</v>
      </c>
      <c r="M107" s="52">
        <f t="shared" si="53"/>
        <v>0.3166965886251063</v>
      </c>
      <c r="N107" s="52">
        <f t="shared" si="53"/>
        <v>0.31245346214228747</v>
      </c>
      <c r="O107" s="52">
        <f t="shared" si="53"/>
        <v>0.31405851297327997</v>
      </c>
      <c r="P107" s="52">
        <f t="shared" si="53"/>
        <v>0.3182581363555354</v>
      </c>
      <c r="Q107" s="52">
        <f t="shared" si="53"/>
        <v>0.32535960366701783</v>
      </c>
    </row>
    <row r="108" spans="1:17" ht="11.4" customHeight="1" x14ac:dyDescent="0.3">
      <c r="A108" s="116" t="s">
        <v>126</v>
      </c>
      <c r="B108" s="52">
        <f t="shared" ref="B108:Q108" si="54">IF(B7=0,0,B7/B$4)</f>
        <v>0.59369522632026672</v>
      </c>
      <c r="C108" s="52">
        <f t="shared" si="54"/>
        <v>0.58663778097413977</v>
      </c>
      <c r="D108" s="52">
        <f t="shared" si="54"/>
        <v>0.58796522270879348</v>
      </c>
      <c r="E108" s="52">
        <f t="shared" si="54"/>
        <v>0.58015056141542931</v>
      </c>
      <c r="F108" s="52">
        <f t="shared" si="54"/>
        <v>0.60223429881863488</v>
      </c>
      <c r="G108" s="52">
        <f t="shared" si="54"/>
        <v>0.60532649465483979</v>
      </c>
      <c r="H108" s="52">
        <f t="shared" si="54"/>
        <v>0.60370739317451261</v>
      </c>
      <c r="I108" s="52">
        <f t="shared" si="54"/>
        <v>0.62120861014413797</v>
      </c>
      <c r="J108" s="52">
        <f t="shared" si="54"/>
        <v>0.62858268093616876</v>
      </c>
      <c r="K108" s="52">
        <f t="shared" si="54"/>
        <v>0.63551641592701658</v>
      </c>
      <c r="L108" s="52">
        <f t="shared" si="54"/>
        <v>0.62211875327906807</v>
      </c>
      <c r="M108" s="52">
        <f t="shared" si="54"/>
        <v>0.61463994838336955</v>
      </c>
      <c r="N108" s="52">
        <f t="shared" si="54"/>
        <v>0.62302143790996767</v>
      </c>
      <c r="O108" s="52">
        <f t="shared" si="54"/>
        <v>0.6265882641869005</v>
      </c>
      <c r="P108" s="52">
        <f t="shared" si="54"/>
        <v>0.62459859546641461</v>
      </c>
      <c r="Q108" s="52">
        <f t="shared" si="54"/>
        <v>0.6173300871345383</v>
      </c>
    </row>
    <row r="109" spans="1:17" ht="11.4" customHeight="1" x14ac:dyDescent="0.3">
      <c r="A109" s="128" t="s">
        <v>43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" customHeight="1" x14ac:dyDescent="0.3">
      <c r="A110" s="95" t="s">
        <v>127</v>
      </c>
      <c r="B110" s="48">
        <f t="shared" ref="B110:Q110" si="56">IF(B9=0,0,B9/B$8)</f>
        <v>9.4790678728628425E-2</v>
      </c>
      <c r="C110" s="48">
        <f t="shared" si="56"/>
        <v>9.6322321196033817E-2</v>
      </c>
      <c r="D110" s="48">
        <f t="shared" si="56"/>
        <v>9.2172897936249748E-2</v>
      </c>
      <c r="E110" s="48">
        <f t="shared" si="56"/>
        <v>8.8853184725180265E-2</v>
      </c>
      <c r="F110" s="48">
        <f t="shared" si="56"/>
        <v>8.3574998813540136E-2</v>
      </c>
      <c r="G110" s="48">
        <f t="shared" si="56"/>
        <v>8.2207394785523608E-2</v>
      </c>
      <c r="H110" s="48">
        <f t="shared" si="56"/>
        <v>7.8493329178525556E-2</v>
      </c>
      <c r="I110" s="48">
        <f t="shared" si="56"/>
        <v>7.5705525007177019E-2</v>
      </c>
      <c r="J110" s="48">
        <f t="shared" si="56"/>
        <v>7.196886333082142E-2</v>
      </c>
      <c r="K110" s="48">
        <f t="shared" si="56"/>
        <v>7.70484056194186E-2</v>
      </c>
      <c r="L110" s="48">
        <f t="shared" si="56"/>
        <v>6.7134772529635303E-2</v>
      </c>
      <c r="M110" s="48">
        <f t="shared" si="56"/>
        <v>6.4677683910488351E-2</v>
      </c>
      <c r="N110" s="48">
        <f t="shared" si="56"/>
        <v>6.6366866649301692E-2</v>
      </c>
      <c r="O110" s="48">
        <f t="shared" si="56"/>
        <v>6.5613375001517441E-2</v>
      </c>
      <c r="P110" s="48">
        <f t="shared" si="56"/>
        <v>7.0503838638618088E-2</v>
      </c>
      <c r="Q110" s="48">
        <f t="shared" si="56"/>
        <v>6.9740296458862705E-2</v>
      </c>
    </row>
    <row r="111" spans="1:17" ht="11.4" customHeight="1" x14ac:dyDescent="0.3">
      <c r="A111" s="93" t="s">
        <v>126</v>
      </c>
      <c r="B111" s="46">
        <f t="shared" ref="B111:Q111" si="57">IF(B10=0,0,B10/B$8)</f>
        <v>0.90520932127137166</v>
      </c>
      <c r="C111" s="46">
        <f t="shared" si="57"/>
        <v>0.90367767880396621</v>
      </c>
      <c r="D111" s="46">
        <f t="shared" si="57"/>
        <v>0.90782710206375017</v>
      </c>
      <c r="E111" s="46">
        <f t="shared" si="57"/>
        <v>0.91114681527481978</v>
      </c>
      <c r="F111" s="46">
        <f t="shared" si="57"/>
        <v>0.91642500118645975</v>
      </c>
      <c r="G111" s="46">
        <f t="shared" si="57"/>
        <v>0.91779260521447648</v>
      </c>
      <c r="H111" s="46">
        <f t="shared" si="57"/>
        <v>0.92150667082147453</v>
      </c>
      <c r="I111" s="46">
        <f t="shared" si="57"/>
        <v>0.92429447499282291</v>
      </c>
      <c r="J111" s="46">
        <f t="shared" si="57"/>
        <v>0.92803113666917858</v>
      </c>
      <c r="K111" s="46">
        <f t="shared" si="57"/>
        <v>0.92295159438058139</v>
      </c>
      <c r="L111" s="46">
        <f t="shared" si="57"/>
        <v>0.9328652274703646</v>
      </c>
      <c r="M111" s="46">
        <f t="shared" si="57"/>
        <v>0.93532231608951166</v>
      </c>
      <c r="N111" s="46">
        <f t="shared" si="57"/>
        <v>0.93363313335069831</v>
      </c>
      <c r="O111" s="46">
        <f t="shared" si="57"/>
        <v>0.93438662499848257</v>
      </c>
      <c r="P111" s="46">
        <f t="shared" si="57"/>
        <v>0.92949616136138191</v>
      </c>
      <c r="Q111" s="46">
        <f t="shared" si="57"/>
        <v>0.93025970354113741</v>
      </c>
    </row>
    <row r="113" spans="1:17" ht="11.4" customHeight="1" x14ac:dyDescent="0.3">
      <c r="A113" s="27" t="s">
        <v>62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" customHeight="1" x14ac:dyDescent="0.3">
      <c r="A114" s="130" t="s">
        <v>40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" customHeight="1" x14ac:dyDescent="0.3">
      <c r="A115" s="116" t="s">
        <v>24</v>
      </c>
      <c r="B115" s="52">
        <f t="shared" ref="B115:Q115" si="59">IF(B14=0,0,B14/B$13)</f>
        <v>0.12421280937967898</v>
      </c>
      <c r="C115" s="52">
        <f t="shared" si="59"/>
        <v>0.12419872105508337</v>
      </c>
      <c r="D115" s="52">
        <f t="shared" si="59"/>
        <v>0.12768557875242117</v>
      </c>
      <c r="E115" s="52">
        <f t="shared" si="59"/>
        <v>0.13045117372768533</v>
      </c>
      <c r="F115" s="52">
        <f t="shared" si="59"/>
        <v>0.12577949303885697</v>
      </c>
      <c r="G115" s="52">
        <f t="shared" si="59"/>
        <v>0.12136548037793808</v>
      </c>
      <c r="H115" s="52">
        <f t="shared" si="59"/>
        <v>0.11907184648337162</v>
      </c>
      <c r="I115" s="52">
        <f t="shared" si="59"/>
        <v>0.11676131294098414</v>
      </c>
      <c r="J115" s="52">
        <f t="shared" si="59"/>
        <v>0.11328981691916781</v>
      </c>
      <c r="K115" s="52">
        <f t="shared" si="59"/>
        <v>0.11473130983070291</v>
      </c>
      <c r="L115" s="52">
        <f t="shared" si="59"/>
        <v>0.11698568214406987</v>
      </c>
      <c r="M115" s="52">
        <f t="shared" si="59"/>
        <v>0.11602096066806554</v>
      </c>
      <c r="N115" s="52">
        <f t="shared" si="59"/>
        <v>0.11036008567608258</v>
      </c>
      <c r="O115" s="52">
        <f t="shared" si="59"/>
        <v>0.10230018211449049</v>
      </c>
      <c r="P115" s="52">
        <f t="shared" si="59"/>
        <v>9.5062220862763516E-2</v>
      </c>
      <c r="Q115" s="52">
        <f t="shared" si="59"/>
        <v>9.3344942043983303E-2</v>
      </c>
    </row>
    <row r="116" spans="1:17" ht="11.4" customHeight="1" x14ac:dyDescent="0.3">
      <c r="A116" s="116" t="s">
        <v>128</v>
      </c>
      <c r="B116" s="52">
        <f t="shared" ref="B116:Q116" si="60">IF(B15=0,0,B15/B$13)</f>
        <v>0.38328517365240311</v>
      </c>
      <c r="C116" s="52">
        <f t="shared" si="60"/>
        <v>0.37900002188447496</v>
      </c>
      <c r="D116" s="52">
        <f t="shared" si="60"/>
        <v>0.36771907028174783</v>
      </c>
      <c r="E116" s="52">
        <f t="shared" si="60"/>
        <v>0.36823083728649636</v>
      </c>
      <c r="F116" s="52">
        <f t="shared" si="60"/>
        <v>0.36011900268646402</v>
      </c>
      <c r="G116" s="52">
        <f t="shared" si="60"/>
        <v>0.35735288724230124</v>
      </c>
      <c r="H116" s="52">
        <f t="shared" si="60"/>
        <v>0.35610404440179477</v>
      </c>
      <c r="I116" s="52">
        <f t="shared" si="60"/>
        <v>0.34639894845363822</v>
      </c>
      <c r="J116" s="52">
        <f t="shared" si="60"/>
        <v>0.34386846748464117</v>
      </c>
      <c r="K116" s="52">
        <f t="shared" si="60"/>
        <v>0.34383053643797989</v>
      </c>
      <c r="L116" s="52">
        <f t="shared" si="60"/>
        <v>0.35306409825581869</v>
      </c>
      <c r="M116" s="52">
        <f t="shared" si="60"/>
        <v>0.3599849187419798</v>
      </c>
      <c r="N116" s="52">
        <f t="shared" si="60"/>
        <v>0.36094309020283832</v>
      </c>
      <c r="O116" s="52">
        <f t="shared" si="60"/>
        <v>0.36220106936726959</v>
      </c>
      <c r="P116" s="52">
        <f t="shared" si="60"/>
        <v>0.36594413391030539</v>
      </c>
      <c r="Q116" s="52">
        <f t="shared" si="60"/>
        <v>0.37197167061690772</v>
      </c>
    </row>
    <row r="117" spans="1:17" ht="11.4" customHeight="1" x14ac:dyDescent="0.3">
      <c r="A117" s="116" t="s">
        <v>126</v>
      </c>
      <c r="B117" s="52">
        <f t="shared" ref="B117:Q117" si="61">IF(B16=0,0,B16/B$13)</f>
        <v>0.49250201696791801</v>
      </c>
      <c r="C117" s="52">
        <f t="shared" si="61"/>
        <v>0.49680125706044176</v>
      </c>
      <c r="D117" s="52">
        <f t="shared" si="61"/>
        <v>0.50459535096583119</v>
      </c>
      <c r="E117" s="52">
        <f t="shared" si="61"/>
        <v>0.50131798898581825</v>
      </c>
      <c r="F117" s="52">
        <f t="shared" si="61"/>
        <v>0.51410150427467893</v>
      </c>
      <c r="G117" s="52">
        <f t="shared" si="61"/>
        <v>0.52128163237976066</v>
      </c>
      <c r="H117" s="52">
        <f t="shared" si="61"/>
        <v>0.52482410911483368</v>
      </c>
      <c r="I117" s="52">
        <f t="shared" si="61"/>
        <v>0.53683973860537759</v>
      </c>
      <c r="J117" s="52">
        <f t="shared" si="61"/>
        <v>0.54284171559619088</v>
      </c>
      <c r="K117" s="52">
        <f t="shared" si="61"/>
        <v>0.54143815373131732</v>
      </c>
      <c r="L117" s="52">
        <f t="shared" si="61"/>
        <v>0.52995021960011146</v>
      </c>
      <c r="M117" s="52">
        <f t="shared" si="61"/>
        <v>0.52399412058995476</v>
      </c>
      <c r="N117" s="52">
        <f t="shared" si="61"/>
        <v>0.52869682412107921</v>
      </c>
      <c r="O117" s="52">
        <f t="shared" si="61"/>
        <v>0.53549874851823998</v>
      </c>
      <c r="P117" s="52">
        <f t="shared" si="61"/>
        <v>0.53899364522693105</v>
      </c>
      <c r="Q117" s="52">
        <f t="shared" si="61"/>
        <v>0.53468338733910903</v>
      </c>
    </row>
    <row r="118" spans="1:17" ht="11.4" customHeight="1" x14ac:dyDescent="0.3">
      <c r="A118" s="128" t="s">
        <v>19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" customHeight="1" x14ac:dyDescent="0.3">
      <c r="A119" s="95" t="s">
        <v>127</v>
      </c>
      <c r="B119" s="48">
        <f t="shared" ref="B119:Q119" si="63">IF(B18=0,0,B18/B$17)</f>
        <v>0.21567664308640241</v>
      </c>
      <c r="C119" s="48">
        <f t="shared" si="63"/>
        <v>0.2137995671245157</v>
      </c>
      <c r="D119" s="48">
        <f t="shared" si="63"/>
        <v>0.20510988763623447</v>
      </c>
      <c r="E119" s="48">
        <f t="shared" si="63"/>
        <v>0.19517817096975601</v>
      </c>
      <c r="F119" s="48">
        <f t="shared" si="63"/>
        <v>0.18505994444450669</v>
      </c>
      <c r="G119" s="48">
        <f t="shared" si="63"/>
        <v>0.18550881509504488</v>
      </c>
      <c r="H119" s="48">
        <f t="shared" si="63"/>
        <v>0.18266055491055261</v>
      </c>
      <c r="I119" s="48">
        <f t="shared" si="63"/>
        <v>0.17866218683319154</v>
      </c>
      <c r="J119" s="48">
        <f t="shared" si="63"/>
        <v>0.17321264269079906</v>
      </c>
      <c r="K119" s="48">
        <f t="shared" si="63"/>
        <v>0.18017510038506535</v>
      </c>
      <c r="L119" s="48">
        <f t="shared" si="63"/>
        <v>0.15767058685354585</v>
      </c>
      <c r="M119" s="48">
        <f t="shared" si="63"/>
        <v>0.1457019126489158</v>
      </c>
      <c r="N119" s="48">
        <f t="shared" si="63"/>
        <v>0.14720449370277275</v>
      </c>
      <c r="O119" s="48">
        <f t="shared" si="63"/>
        <v>0.13876052505647182</v>
      </c>
      <c r="P119" s="48">
        <f t="shared" si="63"/>
        <v>0.14461424402871928</v>
      </c>
      <c r="Q119" s="48">
        <f t="shared" si="63"/>
        <v>0.1398023198473535</v>
      </c>
    </row>
    <row r="120" spans="1:17" ht="11.4" customHeight="1" x14ac:dyDescent="0.3">
      <c r="A120" s="93" t="s">
        <v>126</v>
      </c>
      <c r="B120" s="46">
        <f t="shared" ref="B120:Q120" si="64">IF(B19=0,0,B19/B$17)</f>
        <v>0.78432335691359756</v>
      </c>
      <c r="C120" s="46">
        <f t="shared" si="64"/>
        <v>0.78620043287548436</v>
      </c>
      <c r="D120" s="46">
        <f t="shared" si="64"/>
        <v>0.79489011236376561</v>
      </c>
      <c r="E120" s="46">
        <f t="shared" si="64"/>
        <v>0.80482182903024402</v>
      </c>
      <c r="F120" s="46">
        <f t="shared" si="64"/>
        <v>0.81494005555549331</v>
      </c>
      <c r="G120" s="46">
        <f t="shared" si="64"/>
        <v>0.81449118490495509</v>
      </c>
      <c r="H120" s="46">
        <f t="shared" si="64"/>
        <v>0.81733944508944734</v>
      </c>
      <c r="I120" s="46">
        <f t="shared" si="64"/>
        <v>0.82133781316680854</v>
      </c>
      <c r="J120" s="46">
        <f t="shared" si="64"/>
        <v>0.82678735730920094</v>
      </c>
      <c r="K120" s="46">
        <f t="shared" si="64"/>
        <v>0.81982489961493465</v>
      </c>
      <c r="L120" s="46">
        <f t="shared" si="64"/>
        <v>0.84232941314645415</v>
      </c>
      <c r="M120" s="46">
        <f t="shared" si="64"/>
        <v>0.85429808735108415</v>
      </c>
      <c r="N120" s="46">
        <f t="shared" si="64"/>
        <v>0.85279550629722722</v>
      </c>
      <c r="O120" s="46">
        <f t="shared" si="64"/>
        <v>0.86123947494352815</v>
      </c>
      <c r="P120" s="46">
        <f t="shared" si="64"/>
        <v>0.85538575597128075</v>
      </c>
      <c r="Q120" s="46">
        <f t="shared" si="64"/>
        <v>0.86019768015264653</v>
      </c>
    </row>
    <row r="122" spans="1:17" ht="11.4" customHeight="1" x14ac:dyDescent="0.3">
      <c r="A122" s="126" t="s">
        <v>125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Q81"/>
  <sheetViews>
    <sheetView showGridLines="0" zoomScaleNormal="100" workbookViewId="0">
      <pane xSplit="1" ySplit="1" topLeftCell="B6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48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" customHeight="1" x14ac:dyDescent="0.3">
      <c r="A4" s="97" t="s">
        <v>93</v>
      </c>
      <c r="B4" s="100">
        <v>44942.583010291106</v>
      </c>
      <c r="C4" s="100">
        <v>43706.451610000004</v>
      </c>
      <c r="D4" s="100">
        <v>43126.167369999996</v>
      </c>
      <c r="E4" s="100">
        <v>44427.945620000013</v>
      </c>
      <c r="F4" s="100">
        <v>47637.009150000005</v>
      </c>
      <c r="G4" s="100">
        <v>50066.056725579867</v>
      </c>
      <c r="H4" s="100">
        <v>51683.193450000013</v>
      </c>
      <c r="I4" s="100">
        <v>53505.580400000006</v>
      </c>
      <c r="J4" s="100">
        <v>53492.077320000004</v>
      </c>
      <c r="K4" s="100">
        <v>49263.053420000004</v>
      </c>
      <c r="L4" s="100">
        <v>49274.4985334175</v>
      </c>
      <c r="M4" s="100">
        <v>50631.392204519725</v>
      </c>
      <c r="N4" s="100">
        <v>49344.47329343282</v>
      </c>
      <c r="O4" s="100">
        <v>49123.359627995611</v>
      </c>
      <c r="P4" s="100">
        <v>49533.643705461771</v>
      </c>
      <c r="Q4" s="100">
        <v>51313.60080887346</v>
      </c>
    </row>
    <row r="5" spans="1:17" ht="11.4" customHeight="1" x14ac:dyDescent="0.3">
      <c r="A5" s="141" t="s">
        <v>92</v>
      </c>
      <c r="B5" s="140">
        <f t="shared" ref="B5:Q5" si="0">B4</f>
        <v>44942.583010291106</v>
      </c>
      <c r="C5" s="140">
        <f t="shared" si="0"/>
        <v>43706.451610000004</v>
      </c>
      <c r="D5" s="140">
        <f t="shared" si="0"/>
        <v>43126.167369999996</v>
      </c>
      <c r="E5" s="140">
        <f t="shared" si="0"/>
        <v>44427.945620000013</v>
      </c>
      <c r="F5" s="140">
        <f t="shared" si="0"/>
        <v>47637.009150000005</v>
      </c>
      <c r="G5" s="140">
        <f t="shared" si="0"/>
        <v>50066.056725579867</v>
      </c>
      <c r="H5" s="140">
        <f t="shared" si="0"/>
        <v>51683.193450000013</v>
      </c>
      <c r="I5" s="140">
        <f t="shared" si="0"/>
        <v>53505.580400000006</v>
      </c>
      <c r="J5" s="140">
        <f t="shared" si="0"/>
        <v>53492.077320000004</v>
      </c>
      <c r="K5" s="140">
        <f t="shared" si="0"/>
        <v>49263.053420000004</v>
      </c>
      <c r="L5" s="140">
        <f t="shared" si="0"/>
        <v>49274.4985334175</v>
      </c>
      <c r="M5" s="140">
        <f t="shared" si="0"/>
        <v>50631.392204519725</v>
      </c>
      <c r="N5" s="140">
        <f t="shared" si="0"/>
        <v>49344.47329343282</v>
      </c>
      <c r="O5" s="140">
        <f t="shared" si="0"/>
        <v>49123.359627995611</v>
      </c>
      <c r="P5" s="140">
        <f t="shared" si="0"/>
        <v>49533.643705461771</v>
      </c>
      <c r="Q5" s="140">
        <f t="shared" si="0"/>
        <v>51313.60080887346</v>
      </c>
    </row>
    <row r="7" spans="1:17" ht="11.4" customHeight="1" x14ac:dyDescent="0.3">
      <c r="A7" s="27" t="s">
        <v>82</v>
      </c>
      <c r="B7" s="71">
        <f t="shared" ref="B7:Q7" si="1">SUM(B8,B12)</f>
        <v>44942.583010291128</v>
      </c>
      <c r="C7" s="71">
        <f t="shared" si="1"/>
        <v>43706.451609999996</v>
      </c>
      <c r="D7" s="71">
        <f t="shared" si="1"/>
        <v>43126.167370000003</v>
      </c>
      <c r="E7" s="71">
        <f t="shared" si="1"/>
        <v>44427.945620000006</v>
      </c>
      <c r="F7" s="71">
        <f t="shared" si="1"/>
        <v>47637.009149999998</v>
      </c>
      <c r="G7" s="71">
        <f t="shared" si="1"/>
        <v>50066.05672557986</v>
      </c>
      <c r="H7" s="71">
        <f t="shared" si="1"/>
        <v>51683.193449999999</v>
      </c>
      <c r="I7" s="71">
        <f t="shared" si="1"/>
        <v>53505.580399999999</v>
      </c>
      <c r="J7" s="71">
        <f t="shared" si="1"/>
        <v>53492.077319999997</v>
      </c>
      <c r="K7" s="71">
        <f t="shared" si="1"/>
        <v>49263.053419999997</v>
      </c>
      <c r="L7" s="71">
        <f t="shared" si="1"/>
        <v>49274.4985334175</v>
      </c>
      <c r="M7" s="71">
        <f t="shared" si="1"/>
        <v>50631.392204519732</v>
      </c>
      <c r="N7" s="71">
        <f t="shared" si="1"/>
        <v>49344.473293432813</v>
      </c>
      <c r="O7" s="71">
        <f t="shared" si="1"/>
        <v>49123.359627995618</v>
      </c>
      <c r="P7" s="71">
        <f t="shared" si="1"/>
        <v>49533.643705461778</v>
      </c>
      <c r="Q7" s="71">
        <f t="shared" si="1"/>
        <v>51313.600808873467</v>
      </c>
    </row>
    <row r="8" spans="1:17" ht="11.4" customHeight="1" x14ac:dyDescent="0.3">
      <c r="A8" s="130" t="s">
        <v>40</v>
      </c>
      <c r="B8" s="139">
        <f t="shared" ref="B8:Q8" si="2">SUM(B9:B11)</f>
        <v>42441.835269609684</v>
      </c>
      <c r="C8" s="139">
        <f t="shared" si="2"/>
        <v>41125.860415361174</v>
      </c>
      <c r="D8" s="139">
        <f t="shared" si="2"/>
        <v>40516.77344003391</v>
      </c>
      <c r="E8" s="139">
        <f t="shared" si="2"/>
        <v>41700.440698321632</v>
      </c>
      <c r="F8" s="139">
        <f t="shared" si="2"/>
        <v>44744.362651913856</v>
      </c>
      <c r="G8" s="139">
        <f t="shared" si="2"/>
        <v>47116.06214576777</v>
      </c>
      <c r="H8" s="139">
        <f t="shared" si="2"/>
        <v>48560.965252600021</v>
      </c>
      <c r="I8" s="139">
        <f t="shared" si="2"/>
        <v>50180.14256844949</v>
      </c>
      <c r="J8" s="139">
        <f t="shared" si="2"/>
        <v>50056.929771906507</v>
      </c>
      <c r="K8" s="139">
        <f t="shared" si="2"/>
        <v>46186.826145254352</v>
      </c>
      <c r="L8" s="139">
        <f t="shared" si="2"/>
        <v>45896.412760047322</v>
      </c>
      <c r="M8" s="139">
        <f t="shared" si="2"/>
        <v>47188.223788809533</v>
      </c>
      <c r="N8" s="139">
        <f t="shared" si="2"/>
        <v>45955.179924264281</v>
      </c>
      <c r="O8" s="139">
        <f t="shared" si="2"/>
        <v>45690.487057232778</v>
      </c>
      <c r="P8" s="139">
        <f t="shared" si="2"/>
        <v>46169.562363821555</v>
      </c>
      <c r="Q8" s="139">
        <f t="shared" si="2"/>
        <v>47786.545244531197</v>
      </c>
    </row>
    <row r="9" spans="1:17" ht="11.4" customHeight="1" x14ac:dyDescent="0.3">
      <c r="A9" s="116" t="s">
        <v>24</v>
      </c>
      <c r="B9" s="70">
        <v>7467.431103086401</v>
      </c>
      <c r="C9" s="70">
        <v>7202.5388100000009</v>
      </c>
      <c r="D9" s="70">
        <v>7075.9241000000002</v>
      </c>
      <c r="E9" s="70">
        <v>7345.6093499999988</v>
      </c>
      <c r="F9" s="70">
        <v>7444.0966000000008</v>
      </c>
      <c r="G9" s="70">
        <v>7709.9328270269898</v>
      </c>
      <c r="H9" s="70">
        <v>7852.2258000000002</v>
      </c>
      <c r="I9" s="70">
        <v>8017.0406799999992</v>
      </c>
      <c r="J9" s="70">
        <v>7870.9934700000003</v>
      </c>
      <c r="K9" s="70">
        <v>7183.3091100000001</v>
      </c>
      <c r="L9" s="70">
        <v>7577.970174477874</v>
      </c>
      <c r="M9" s="70">
        <v>7331.5310637230668</v>
      </c>
      <c r="N9" s="70">
        <v>6883.178488672761</v>
      </c>
      <c r="O9" s="70">
        <v>6522.4798627233895</v>
      </c>
      <c r="P9" s="70">
        <v>6541.2126553370454</v>
      </c>
      <c r="Q9" s="70">
        <v>6786.2375882900124</v>
      </c>
    </row>
    <row r="10" spans="1:17" ht="11.4" customHeight="1" x14ac:dyDescent="0.3">
      <c r="A10" s="116" t="s">
        <v>128</v>
      </c>
      <c r="B10" s="70">
        <v>16481.774006908778</v>
      </c>
      <c r="C10" s="70">
        <v>17028.070266407896</v>
      </c>
      <c r="D10" s="70">
        <v>16683.303044355438</v>
      </c>
      <c r="E10" s="70">
        <v>17429.72245543138</v>
      </c>
      <c r="F10" s="70">
        <v>18271.22927621394</v>
      </c>
      <c r="G10" s="70">
        <v>19067.597010950361</v>
      </c>
      <c r="H10" s="70">
        <v>19597.028366239174</v>
      </c>
      <c r="I10" s="70">
        <v>20159.965277228002</v>
      </c>
      <c r="J10" s="70">
        <v>19623.746910194612</v>
      </c>
      <c r="K10" s="70">
        <v>17767.689690273855</v>
      </c>
      <c r="L10" s="70">
        <v>17783.262724281707</v>
      </c>
      <c r="M10" s="70">
        <v>19168.136114906567</v>
      </c>
      <c r="N10" s="70">
        <v>18646.622749545975</v>
      </c>
      <c r="O10" s="70">
        <v>18517.978854125344</v>
      </c>
      <c r="P10" s="70">
        <v>18748.116912621568</v>
      </c>
      <c r="Q10" s="70">
        <v>19530.053442128723</v>
      </c>
    </row>
    <row r="11" spans="1:17" ht="11.4" customHeight="1" x14ac:dyDescent="0.3">
      <c r="A11" s="116" t="s">
        <v>126</v>
      </c>
      <c r="B11" s="70">
        <v>18492.630159614502</v>
      </c>
      <c r="C11" s="70">
        <v>16895.251338953276</v>
      </c>
      <c r="D11" s="70">
        <v>16757.546295678476</v>
      </c>
      <c r="E11" s="70">
        <v>16925.108892890254</v>
      </c>
      <c r="F11" s="70">
        <v>19029.036775699915</v>
      </c>
      <c r="G11" s="70">
        <v>20338.532307790418</v>
      </c>
      <c r="H11" s="70">
        <v>21111.711086360847</v>
      </c>
      <c r="I11" s="70">
        <v>22003.136611221489</v>
      </c>
      <c r="J11" s="70">
        <v>22562.18939171189</v>
      </c>
      <c r="K11" s="70">
        <v>21235.827344980498</v>
      </c>
      <c r="L11" s="70">
        <v>20535.179861287739</v>
      </c>
      <c r="M11" s="70">
        <v>20688.556610179898</v>
      </c>
      <c r="N11" s="70">
        <v>20425.378686045544</v>
      </c>
      <c r="O11" s="70">
        <v>20650.028340384044</v>
      </c>
      <c r="P11" s="70">
        <v>20880.232795862939</v>
      </c>
      <c r="Q11" s="70">
        <v>21470.254214112465</v>
      </c>
    </row>
    <row r="12" spans="1:17" ht="11.4" customHeight="1" x14ac:dyDescent="0.3">
      <c r="A12" s="128" t="s">
        <v>19</v>
      </c>
      <c r="B12" s="138">
        <f t="shared" ref="B12:Q12" si="3">SUM(B13:B14)</f>
        <v>2500.7477406814396</v>
      </c>
      <c r="C12" s="138">
        <f t="shared" si="3"/>
        <v>2580.5911946388205</v>
      </c>
      <c r="D12" s="138">
        <f t="shared" si="3"/>
        <v>2609.3939299660906</v>
      </c>
      <c r="E12" s="138">
        <f t="shared" si="3"/>
        <v>2727.5049216783709</v>
      </c>
      <c r="F12" s="138">
        <f t="shared" si="3"/>
        <v>2892.6464980861456</v>
      </c>
      <c r="G12" s="138">
        <f t="shared" si="3"/>
        <v>2949.9945798120903</v>
      </c>
      <c r="H12" s="138">
        <f t="shared" si="3"/>
        <v>3122.2281973999757</v>
      </c>
      <c r="I12" s="138">
        <f t="shared" si="3"/>
        <v>3325.4378315505091</v>
      </c>
      <c r="J12" s="138">
        <f t="shared" si="3"/>
        <v>3435.1475480934932</v>
      </c>
      <c r="K12" s="138">
        <f t="shared" si="3"/>
        <v>3076.2272747456445</v>
      </c>
      <c r="L12" s="138">
        <f t="shared" si="3"/>
        <v>3378.085773370176</v>
      </c>
      <c r="M12" s="138">
        <f t="shared" si="3"/>
        <v>3443.1684157101972</v>
      </c>
      <c r="N12" s="138">
        <f t="shared" si="3"/>
        <v>3389.293369168533</v>
      </c>
      <c r="O12" s="138">
        <f t="shared" si="3"/>
        <v>3432.8725707628419</v>
      </c>
      <c r="P12" s="138">
        <f t="shared" si="3"/>
        <v>3364.0813416402243</v>
      </c>
      <c r="Q12" s="138">
        <f t="shared" si="3"/>
        <v>3527.0555643422717</v>
      </c>
    </row>
    <row r="13" spans="1:17" ht="11.4" customHeight="1" x14ac:dyDescent="0.3">
      <c r="A13" s="95" t="s">
        <v>127</v>
      </c>
      <c r="B13" s="20">
        <v>656.5060633139384</v>
      </c>
      <c r="C13" s="20">
        <v>643.47490676012887</v>
      </c>
      <c r="D13" s="20">
        <v>621.30299090265498</v>
      </c>
      <c r="E13" s="20">
        <v>632.19824127734125</v>
      </c>
      <c r="F13" s="20">
        <v>642.74201578139332</v>
      </c>
      <c r="G13" s="20">
        <v>651.71710605246562</v>
      </c>
      <c r="H13" s="20">
        <v>694.92948903235811</v>
      </c>
      <c r="I13" s="20">
        <v>723.70293594171562</v>
      </c>
      <c r="J13" s="20">
        <v>729.48758017847354</v>
      </c>
      <c r="K13" s="20">
        <v>667.96172236757502</v>
      </c>
      <c r="L13" s="20">
        <v>655.36753919064154</v>
      </c>
      <c r="M13" s="20">
        <v>629.00271121914534</v>
      </c>
      <c r="N13" s="20">
        <v>621.61540132433538</v>
      </c>
      <c r="O13" s="20">
        <v>595.63779726256678</v>
      </c>
      <c r="P13" s="20">
        <v>586.76751276443736</v>
      </c>
      <c r="Q13" s="20">
        <v>599.29683562151922</v>
      </c>
    </row>
    <row r="14" spans="1:17" ht="11.4" customHeight="1" x14ac:dyDescent="0.3">
      <c r="A14" s="93" t="s">
        <v>126</v>
      </c>
      <c r="B14" s="69">
        <v>1844.2416773675013</v>
      </c>
      <c r="C14" s="69">
        <v>1937.1162878786915</v>
      </c>
      <c r="D14" s="69">
        <v>1988.0909390634356</v>
      </c>
      <c r="E14" s="69">
        <v>2095.3066804010296</v>
      </c>
      <c r="F14" s="69">
        <v>2249.904482304752</v>
      </c>
      <c r="G14" s="69">
        <v>2298.2774737596246</v>
      </c>
      <c r="H14" s="69">
        <v>2427.2987083676176</v>
      </c>
      <c r="I14" s="69">
        <v>2601.7348956087935</v>
      </c>
      <c r="J14" s="69">
        <v>2705.6599679150195</v>
      </c>
      <c r="K14" s="69">
        <v>2408.2655523780695</v>
      </c>
      <c r="L14" s="69">
        <v>2722.7182341795342</v>
      </c>
      <c r="M14" s="69">
        <v>2814.1657044910521</v>
      </c>
      <c r="N14" s="69">
        <v>2767.6779678441976</v>
      </c>
      <c r="O14" s="69">
        <v>2837.234773500275</v>
      </c>
      <c r="P14" s="69">
        <v>2777.3138288757868</v>
      </c>
      <c r="Q14" s="69">
        <v>2927.7587287207525</v>
      </c>
    </row>
    <row r="16" spans="1:17" ht="11.4" customHeight="1" x14ac:dyDescent="0.3">
      <c r="A16" s="35" t="s">
        <v>46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" customHeight="1" x14ac:dyDescent="0.3">
      <c r="A18" s="27" t="s">
        <v>75</v>
      </c>
      <c r="B18" s="68">
        <f>IF(B7=0,"",B7/TrAvia_act!B12*100)</f>
        <v>412.88036787589124</v>
      </c>
      <c r="C18" s="68">
        <f>IF(C7=0,"",C7/TrAvia_act!C12*100)</f>
        <v>399.86117650518548</v>
      </c>
      <c r="D18" s="68">
        <f>IF(D7=0,"",D7/TrAvia_act!D12*100)</f>
        <v>398.74648761060502</v>
      </c>
      <c r="E18" s="68">
        <f>IF(E7=0,"",E7/TrAvia_act!E12*100)</f>
        <v>398.39822432280158</v>
      </c>
      <c r="F18" s="68">
        <f>IF(F7=0,"",F7/TrAvia_act!F12*100)</f>
        <v>393.31301941795289</v>
      </c>
      <c r="G18" s="68">
        <f>IF(G7=0,"",G7/TrAvia_act!G12*100)</f>
        <v>394.56139841170756</v>
      </c>
      <c r="H18" s="68">
        <f>IF(H7=0,"",H7/TrAvia_act!H12*100)</f>
        <v>395.06449712181421</v>
      </c>
      <c r="I18" s="68">
        <f>IF(I7=0,"",I7/TrAvia_act!I12*100)</f>
        <v>390.78000109980036</v>
      </c>
      <c r="J18" s="68">
        <f>IF(J7=0,"",J7/TrAvia_act!J12*100)</f>
        <v>392.06177310066181</v>
      </c>
      <c r="K18" s="68">
        <f>IF(K7=0,"",K7/TrAvia_act!K12*100)</f>
        <v>396.73980378677072</v>
      </c>
      <c r="L18" s="68">
        <f>IF(L7=0,"",L7/TrAvia_act!L12*100)</f>
        <v>400.59357140217378</v>
      </c>
      <c r="M18" s="68">
        <f>IF(M7=0,"",M7/TrAvia_act!M12*100)</f>
        <v>398.37240622127536</v>
      </c>
      <c r="N18" s="68">
        <f>IF(N7=0,"",N7/TrAvia_act!N12*100)</f>
        <v>399.83991816121687</v>
      </c>
      <c r="O18" s="68">
        <f>IF(O7=0,"",O7/TrAvia_act!O12*100)</f>
        <v>397.87014523616023</v>
      </c>
      <c r="P18" s="68">
        <f>IF(P7=0,"",P7/TrAvia_act!P12*100)</f>
        <v>394.95816983274074</v>
      </c>
      <c r="Q18" s="68">
        <f>IF(Q7=0,"",Q7/TrAvia_act!Q12*100)</f>
        <v>398.86924073795944</v>
      </c>
    </row>
    <row r="19" spans="1:17" ht="11.4" customHeight="1" x14ac:dyDescent="0.3">
      <c r="A19" s="130" t="s">
        <v>40</v>
      </c>
      <c r="B19" s="134">
        <f>IF(B8=0,"",B8/TrAvia_act!B13*100)</f>
        <v>408.31498823453592</v>
      </c>
      <c r="C19" s="134">
        <f>IF(C8=0,"",C8/TrAvia_act!C13*100)</f>
        <v>393.71177597204093</v>
      </c>
      <c r="D19" s="134">
        <f>IF(D8=0,"",D8/TrAvia_act!D13*100)</f>
        <v>392.22405545959367</v>
      </c>
      <c r="E19" s="134">
        <f>IF(E8=0,"",E8/TrAvia_act!E13*100)</f>
        <v>391.75765941170823</v>
      </c>
      <c r="F19" s="134">
        <f>IF(F8=0,"",F8/TrAvia_act!F13*100)</f>
        <v>386.92968681623671</v>
      </c>
      <c r="G19" s="134">
        <f>IF(G8=0,"",G8/TrAvia_act!G13*100)</f>
        <v>388.70023165719539</v>
      </c>
      <c r="H19" s="134">
        <f>IF(H8=0,"",H8/TrAvia_act!H13*100)</f>
        <v>389.63180339967118</v>
      </c>
      <c r="I19" s="134">
        <f>IF(I8=0,"",I8/TrAvia_act!I13*100)</f>
        <v>385.09995072101145</v>
      </c>
      <c r="J19" s="134">
        <f>IF(J8=0,"",J8/TrAvia_act!J13*100)</f>
        <v>386.28192194894655</v>
      </c>
      <c r="K19" s="134">
        <f>IF(K8=0,"",K8/TrAvia_act!K13*100)</f>
        <v>391.02958596503652</v>
      </c>
      <c r="L19" s="134">
        <f>IF(L8=0,"",L8/TrAvia_act!L13*100)</f>
        <v>395.41404655415977</v>
      </c>
      <c r="M19" s="134">
        <f>IF(M8=0,"",M8/TrAvia_act!M13*100)</f>
        <v>393.39625464941776</v>
      </c>
      <c r="N19" s="134">
        <f>IF(N8=0,"",N8/TrAvia_act!N13*100)</f>
        <v>395.11038438724131</v>
      </c>
      <c r="O19" s="134">
        <f>IF(O8=0,"",O8/TrAvia_act!O13*100)</f>
        <v>393.50150598859153</v>
      </c>
      <c r="P19" s="134">
        <f>IF(P8=0,"",P8/TrAvia_act!P13*100)</f>
        <v>391.17612467143636</v>
      </c>
      <c r="Q19" s="134">
        <f>IF(Q8=0,"",Q8/TrAvia_act!Q13*100)</f>
        <v>395.45792193291624</v>
      </c>
    </row>
    <row r="20" spans="1:17" ht="11.4" customHeight="1" x14ac:dyDescent="0.3">
      <c r="A20" s="116" t="s">
        <v>24</v>
      </c>
      <c r="B20" s="77">
        <f>IF(B9=0,"",B9/TrAvia_act!B14*100)</f>
        <v>578.37033088726344</v>
      </c>
      <c r="C20" s="77">
        <f>IF(C9=0,"",C9/TrAvia_act!C14*100)</f>
        <v>555.17754366101212</v>
      </c>
      <c r="D20" s="77">
        <f>IF(D9=0,"",D9/TrAvia_act!D14*100)</f>
        <v>536.46413077689874</v>
      </c>
      <c r="E20" s="77">
        <f>IF(E9=0,"",E9/TrAvia_act!E14*100)</f>
        <v>529.00123850209832</v>
      </c>
      <c r="F20" s="77">
        <f>IF(F9=0,"",F9/TrAvia_act!F14*100)</f>
        <v>511.79481982226014</v>
      </c>
      <c r="G20" s="77">
        <f>IF(G9=0,"",G9/TrAvia_act!G14*100)</f>
        <v>524.08439513611359</v>
      </c>
      <c r="H20" s="77">
        <f>IF(H9=0,"",H9/TrAvia_act!H14*100)</f>
        <v>529.11585971952354</v>
      </c>
      <c r="I20" s="77">
        <f>IF(I9=0,"",I9/TrAvia_act!I14*100)</f>
        <v>526.93456741092746</v>
      </c>
      <c r="J20" s="77">
        <f>IF(J9=0,"",J9/TrAvia_act!J14*100)</f>
        <v>536.14079248693986</v>
      </c>
      <c r="K20" s="77">
        <f>IF(K9=0,"",K9/TrAvia_act!K14*100)</f>
        <v>530.07106995783931</v>
      </c>
      <c r="L20" s="77">
        <f>IF(L9=0,"",L9/TrAvia_act!L14*100)</f>
        <v>558.07623654720135</v>
      </c>
      <c r="M20" s="77">
        <f>IF(M9=0,"",M9/TrAvia_act!M14*100)</f>
        <v>526.81097301394732</v>
      </c>
      <c r="N20" s="77">
        <f>IF(N9=0,"",N9/TrAvia_act!N14*100)</f>
        <v>536.2421847110387</v>
      </c>
      <c r="O20" s="77">
        <f>IF(O9=0,"",O9/TrAvia_act!O14*100)</f>
        <v>549.10696354584331</v>
      </c>
      <c r="P20" s="77">
        <f>IF(P9=0,"",P9/TrAvia_act!P14*100)</f>
        <v>582.99777071588881</v>
      </c>
      <c r="Q20" s="77">
        <f>IF(Q9=0,"",Q9/TrAvia_act!Q14*100)</f>
        <v>601.63475402678625</v>
      </c>
    </row>
    <row r="21" spans="1:17" ht="11.4" customHeight="1" x14ac:dyDescent="0.3">
      <c r="A21" s="116" t="s">
        <v>128</v>
      </c>
      <c r="B21" s="77">
        <f>IF(B10=0,"",B10/TrAvia_act!B15*100)</f>
        <v>413.69769539138599</v>
      </c>
      <c r="C21" s="77">
        <f>IF(C10=0,"",C10/TrAvia_act!C15*100)</f>
        <v>430.11996938578625</v>
      </c>
      <c r="D21" s="77">
        <f>IF(D10=0,"",D10/TrAvia_act!D15*100)</f>
        <v>439.20295971983239</v>
      </c>
      <c r="E21" s="77">
        <f>IF(E10=0,"",E10/TrAvia_act!E15*100)</f>
        <v>444.67956050760938</v>
      </c>
      <c r="F21" s="77">
        <f>IF(F10=0,"",F10/TrAvia_act!F15*100)</f>
        <v>438.74830753918951</v>
      </c>
      <c r="G21" s="77">
        <f>IF(G10=0,"",G10/TrAvia_act!G15*100)</f>
        <v>440.1943690939101</v>
      </c>
      <c r="H21" s="77">
        <f>IF(H10=0,"",H10/TrAvia_act!H15*100)</f>
        <v>441.5505225282505</v>
      </c>
      <c r="I21" s="77">
        <f>IF(I10=0,"",I10/TrAvia_act!I15*100)</f>
        <v>446.63709174072903</v>
      </c>
      <c r="J21" s="77">
        <f>IF(J10=0,"",J10/TrAvia_act!J15*100)</f>
        <v>440.38219904996083</v>
      </c>
      <c r="K21" s="77">
        <f>IF(K10=0,"",K10/TrAvia_act!K15*100)</f>
        <v>437.49995679061681</v>
      </c>
      <c r="L21" s="77">
        <f>IF(L10=0,"",L10/TrAvia_act!L15*100)</f>
        <v>433.94155104350824</v>
      </c>
      <c r="M21" s="77">
        <f>IF(M10=0,"",M10/TrAvia_act!M15*100)</f>
        <v>443.90717880757887</v>
      </c>
      <c r="N21" s="77">
        <f>IF(N10=0,"",N10/TrAvia_act!N15*100)</f>
        <v>444.16611697749602</v>
      </c>
      <c r="O21" s="77">
        <f>IF(O10=0,"",O10/TrAvia_act!O15*100)</f>
        <v>440.31599987861398</v>
      </c>
      <c r="P21" s="77">
        <f>IF(P10=0,"",P10/TrAvia_act!P15*100)</f>
        <v>434.06967404392435</v>
      </c>
      <c r="Q21" s="77">
        <f>IF(Q10=0,"",Q10/TrAvia_act!Q15*100)</f>
        <v>434.49843071510514</v>
      </c>
    </row>
    <row r="22" spans="1:17" ht="11.4" customHeight="1" x14ac:dyDescent="0.3">
      <c r="A22" s="116" t="s">
        <v>126</v>
      </c>
      <c r="B22" s="77">
        <f>IF(B11=0,"",B11/TrAvia_act!B16*100)</f>
        <v>361.23667604609466</v>
      </c>
      <c r="C22" s="77">
        <f>IF(C11=0,"",C11/TrAvia_act!C16*100)</f>
        <v>325.57074882964667</v>
      </c>
      <c r="D22" s="77">
        <f>IF(D11=0,"",D11/TrAvia_act!D16*100)</f>
        <v>321.48932430264716</v>
      </c>
      <c r="E22" s="77">
        <f>IF(E11=0,"",E11/TrAvia_act!E16*100)</f>
        <v>317.17214133383141</v>
      </c>
      <c r="F22" s="77">
        <f>IF(F11=0,"",F11/TrAvia_act!F16*100)</f>
        <v>320.08229800816321</v>
      </c>
      <c r="G22" s="77">
        <f>IF(G11=0,"",G11/TrAvia_act!G16*100)</f>
        <v>321.87926471418581</v>
      </c>
      <c r="H22" s="77">
        <f>IF(H11=0,"",H11/TrAvia_act!H16*100)</f>
        <v>322.75779857920293</v>
      </c>
      <c r="I22" s="77">
        <f>IF(I11=0,"",I11/TrAvia_act!I16*100)</f>
        <v>314.54407662780807</v>
      </c>
      <c r="J22" s="77">
        <f>IF(J11=0,"",J11/TrAvia_act!J16*100)</f>
        <v>320.7363635257052</v>
      </c>
      <c r="K22" s="77">
        <f>IF(K11=0,"",K11/TrAvia_act!K16*100)</f>
        <v>332.05637935098025</v>
      </c>
      <c r="L22" s="77">
        <f>IF(L11=0,"",L11/TrAvia_act!L16*100)</f>
        <v>333.83878027615663</v>
      </c>
      <c r="M22" s="77">
        <f>IF(M11=0,"",M11/TrAvia_act!M16*100)</f>
        <v>329.15493323407316</v>
      </c>
      <c r="N22" s="77">
        <f>IF(N11=0,"",N11/TrAvia_act!N16*100)</f>
        <v>332.16004352984521</v>
      </c>
      <c r="O22" s="77">
        <f>IF(O11=0,"",O11/TrAvia_act!O16*100)</f>
        <v>332.1106502939038</v>
      </c>
      <c r="P22" s="77">
        <f>IF(P11=0,"",P11/TrAvia_act!P16*100)</f>
        <v>328.22244282662632</v>
      </c>
      <c r="Q22" s="77">
        <f>IF(Q11=0,"",Q11/TrAvia_act!Q16*100)</f>
        <v>332.30367305283448</v>
      </c>
    </row>
    <row r="23" spans="1:17" ht="11.4" customHeight="1" x14ac:dyDescent="0.3">
      <c r="A23" s="128" t="s">
        <v>19</v>
      </c>
      <c r="B23" s="133">
        <f>IF(B12=0,"",B12/TrAvia_act!B17*100)</f>
        <v>509.57818590073708</v>
      </c>
      <c r="C23" s="133">
        <f>IF(C12=0,"",C12/TrAvia_act!C17*100)</f>
        <v>532.37769360432264</v>
      </c>
      <c r="D23" s="133">
        <f>IF(D12=0,"",D12/TrAvia_act!D17*100)</f>
        <v>537.54524323623468</v>
      </c>
      <c r="E23" s="133">
        <f>IF(E12=0,"",E12/TrAvia_act!E17*100)</f>
        <v>537.76322938582587</v>
      </c>
      <c r="F23" s="133">
        <f>IF(F12=0,"",F12/TrAvia_act!F17*100)</f>
        <v>528.06942068514525</v>
      </c>
      <c r="G23" s="133">
        <f>IF(G12=0,"",G12/TrAvia_act!G17*100)</f>
        <v>519.72978428779356</v>
      </c>
      <c r="H23" s="133">
        <f>IF(H12=0,"",H12/TrAvia_act!H17*100)</f>
        <v>504.46346049090238</v>
      </c>
      <c r="I23" s="133">
        <f>IF(I12=0,"",I12/TrAvia_act!I17*100)</f>
        <v>502.65458421159093</v>
      </c>
      <c r="J23" s="133">
        <f>IF(J12=0,"",J12/TrAvia_act!J17*100)</f>
        <v>501.38177387102417</v>
      </c>
      <c r="K23" s="133">
        <f>IF(K12=0,"",K12/TrAvia_act!K17*100)</f>
        <v>508.15320326454935</v>
      </c>
      <c r="L23" s="133">
        <f>IF(L12=0,"",L12/TrAvia_act!L17*100)</f>
        <v>487.32210645621637</v>
      </c>
      <c r="M23" s="133">
        <f>IF(M12=0,"",M12/TrAvia_act!M17*100)</f>
        <v>481.91528702106848</v>
      </c>
      <c r="N23" s="133">
        <f>IF(N12=0,"",N12/TrAvia_act!N17*100)</f>
        <v>477.30823566421884</v>
      </c>
      <c r="O23" s="133">
        <f>IF(O12=0,"",O12/TrAvia_act!O17*100)</f>
        <v>466.85428233205425</v>
      </c>
      <c r="P23" s="133">
        <f>IF(P12=0,"",P12/TrAvia_act!P17*100)</f>
        <v>455.38380461430063</v>
      </c>
      <c r="Q23" s="133">
        <f>IF(Q12=0,"",Q12/TrAvia_act!Q17*100)</f>
        <v>451.65574467208478</v>
      </c>
    </row>
    <row r="24" spans="1:17" ht="11.4" customHeight="1" x14ac:dyDescent="0.3">
      <c r="A24" s="95" t="s">
        <v>127</v>
      </c>
      <c r="B24" s="75">
        <f>IF(B13=0,"",B13/TrAvia_act!B18*100)</f>
        <v>620.26399130182244</v>
      </c>
      <c r="C24" s="75">
        <f>IF(C13=0,"",C13/TrAvia_act!C18*100)</f>
        <v>620.90539502027991</v>
      </c>
      <c r="D24" s="75">
        <f>IF(D13=0,"",D13/TrAvia_act!D18*100)</f>
        <v>624.01096761609165</v>
      </c>
      <c r="E24" s="75">
        <f>IF(E13=0,"",E13/TrAvia_act!E18*100)</f>
        <v>638.62747631527554</v>
      </c>
      <c r="F24" s="75">
        <f>IF(F13=0,"",F13/TrAvia_act!F18*100)</f>
        <v>634.04476217780029</v>
      </c>
      <c r="G24" s="75">
        <f>IF(G13=0,"",G13/TrAvia_act!G18*100)</f>
        <v>618.94342903772326</v>
      </c>
      <c r="H24" s="75">
        <f>IF(H13=0,"",H13/TrAvia_act!H18*100)</f>
        <v>614.69692645321061</v>
      </c>
      <c r="I24" s="75">
        <f>IF(I13=0,"",I13/TrAvia_act!I18*100)</f>
        <v>612.27778654553458</v>
      </c>
      <c r="J24" s="75">
        <f>IF(J13=0,"",J13/TrAvia_act!J18*100)</f>
        <v>614.69752035970907</v>
      </c>
      <c r="K24" s="75">
        <f>IF(K13=0,"",K13/TrAvia_act!K18*100)</f>
        <v>612.39699696440186</v>
      </c>
      <c r="L24" s="75">
        <f>IF(L13=0,"",L13/TrAvia_act!L18*100)</f>
        <v>599.62493276964858</v>
      </c>
      <c r="M24" s="75">
        <f>IF(M13=0,"",M13/TrAvia_act!M18*100)</f>
        <v>604.22640693155552</v>
      </c>
      <c r="N24" s="75">
        <f>IF(N13=0,"",N13/TrAvia_act!N18*100)</f>
        <v>594.68976518285683</v>
      </c>
      <c r="O24" s="75">
        <f>IF(O13=0,"",O13/TrAvia_act!O18*100)</f>
        <v>583.76758833530755</v>
      </c>
      <c r="P24" s="75">
        <f>IF(P13=0,"",P13/TrAvia_act!P18*100)</f>
        <v>549.24496172073248</v>
      </c>
      <c r="Q24" s="75">
        <f>IF(Q13=0,"",Q13/TrAvia_act!Q18*100)</f>
        <v>548.93742843648749</v>
      </c>
    </row>
    <row r="25" spans="1:17" ht="11.4" customHeight="1" x14ac:dyDescent="0.3">
      <c r="A25" s="93" t="s">
        <v>126</v>
      </c>
      <c r="B25" s="74">
        <f>IF(B14=0,"",B14/TrAvia_act!B19*100)</f>
        <v>479.14132241096252</v>
      </c>
      <c r="C25" s="74">
        <f>IF(C14=0,"",C14/TrAvia_act!C19*100)</f>
        <v>508.30344555025465</v>
      </c>
      <c r="D25" s="74">
        <f>IF(D14=0,"",D14/TrAvia_act!D19*100)</f>
        <v>515.23401463232165</v>
      </c>
      <c r="E25" s="74">
        <f>IF(E14=0,"",E14/TrAvia_act!E19*100)</f>
        <v>513.3025369420676</v>
      </c>
      <c r="F25" s="74">
        <f>IF(F14=0,"",F14/TrAvia_act!F19*100)</f>
        <v>504.00410364075191</v>
      </c>
      <c r="G25" s="74">
        <f>IF(G14=0,"",G14/TrAvia_act!G19*100)</f>
        <v>497.13284767273637</v>
      </c>
      <c r="H25" s="74">
        <f>IF(H14=0,"",H14/TrAvia_act!H19*100)</f>
        <v>479.82827839690083</v>
      </c>
      <c r="I25" s="74">
        <f>IF(I14=0,"",I14/TrAvia_act!I19*100)</f>
        <v>478.80870649518022</v>
      </c>
      <c r="J25" s="74">
        <f>IF(J14=0,"",J14/TrAvia_act!J19*100)</f>
        <v>477.64203023045297</v>
      </c>
      <c r="K25" s="74">
        <f>IF(K14=0,"",K14/TrAvia_act!K19*100)</f>
        <v>485.2432672486845</v>
      </c>
      <c r="L25" s="74">
        <f>IF(L14=0,"",L14/TrAvia_act!L19*100)</f>
        <v>466.3008144844589</v>
      </c>
      <c r="M25" s="74">
        <f>IF(M14=0,"",M14/TrAvia_act!M19*100)</f>
        <v>461.05492882402962</v>
      </c>
      <c r="N25" s="74">
        <f>IF(N14=0,"",N14/TrAvia_act!N19*100)</f>
        <v>457.0465334211188</v>
      </c>
      <c r="O25" s="74">
        <f>IF(O14=0,"",O14/TrAvia_act!O19*100)</f>
        <v>448.01753343806848</v>
      </c>
      <c r="P25" s="74">
        <f>IF(P14=0,"",P14/TrAvia_act!P19*100)</f>
        <v>439.51533803784378</v>
      </c>
      <c r="Q25" s="74">
        <f>IF(Q14=0,"",Q14/TrAvia_act!Q19*100)</f>
        <v>435.84518695643652</v>
      </c>
    </row>
    <row r="27" spans="1:17" ht="11.4" customHeight="1" x14ac:dyDescent="0.3">
      <c r="A27" s="27" t="s">
        <v>74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" customHeight="1" x14ac:dyDescent="0.3">
      <c r="A28" s="130" t="s">
        <v>38</v>
      </c>
      <c r="B28" s="134">
        <f>IF(B8=0,"",B8/TrAvia_act!B4*1000)</f>
        <v>37.527342012304928</v>
      </c>
      <c r="C28" s="134">
        <f>IF(C8=0,"",C8/TrAvia_act!C4*1000)</f>
        <v>37.322050840995892</v>
      </c>
      <c r="D28" s="134">
        <f>IF(D8=0,"",D8/TrAvia_act!D4*1000)</f>
        <v>37.310119557987576</v>
      </c>
      <c r="E28" s="134">
        <f>IF(E8=0,"",E8/TrAvia_act!E4*1000)</f>
        <v>37.607213491927261</v>
      </c>
      <c r="F28" s="134">
        <f>IF(F8=0,"",F8/TrAvia_act!F4*1000)</f>
        <v>35.903489800320962</v>
      </c>
      <c r="G28" s="134">
        <f>IF(G8=0,"",G8/TrAvia_act!G4*1000)</f>
        <v>35.092496780290148</v>
      </c>
      <c r="H28" s="134">
        <f>IF(H8=0,"",H8/TrAvia_act!H4*1000)</f>
        <v>34.861724105606363</v>
      </c>
      <c r="I28" s="134">
        <f>IF(I8=0,"",I8/TrAvia_act!I4*1000)</f>
        <v>33.048662333856598</v>
      </c>
      <c r="J28" s="134">
        <f>IF(J8=0,"",J8/TrAvia_act!J4*1000)</f>
        <v>33.036179523610301</v>
      </c>
      <c r="K28" s="134">
        <f>IF(K8=0,"",K8/TrAvia_act!K4*1000)</f>
        <v>32.115756232178803</v>
      </c>
      <c r="L28" s="134">
        <f>IF(L8=0,"",L8/TrAvia_act!L4*1000)</f>
        <v>32.193431765282455</v>
      </c>
      <c r="M28" s="134">
        <f>IF(M8=0,"",M8/TrAvia_act!M4*1000)</f>
        <v>31.41204012515928</v>
      </c>
      <c r="N28" s="134">
        <f>IF(N8=0,"",N8/TrAvia_act!N4*1000)</f>
        <v>30.291805679463842</v>
      </c>
      <c r="O28" s="134">
        <f>IF(O8=0,"",O8/TrAvia_act!O4*1000)</f>
        <v>29.351241216984217</v>
      </c>
      <c r="P28" s="134">
        <f>IF(P8=0,"",P8/TrAvia_act!P4*1000)</f>
        <v>28.441504748363293</v>
      </c>
      <c r="Q28" s="134">
        <f>IF(Q8=0,"",Q8/TrAvia_act!Q4*1000)</f>
        <v>28.176146607430557</v>
      </c>
    </row>
    <row r="29" spans="1:17" ht="11.4" customHeight="1" x14ac:dyDescent="0.3">
      <c r="A29" s="116" t="s">
        <v>24</v>
      </c>
      <c r="B29" s="77">
        <f>IF(B9=0,"",B9/TrAvia_act!B5*1000)</f>
        <v>80.911585275780865</v>
      </c>
      <c r="C29" s="77">
        <f>IF(C9=0,"",C9/TrAvia_act!C5*1000)</f>
        <v>78.982687605038109</v>
      </c>
      <c r="D29" s="77">
        <f>IF(D9=0,"",D9/TrAvia_act!D5*1000)</f>
        <v>78.061834442221581</v>
      </c>
      <c r="E29" s="77">
        <f>IF(E9=0,"",E9/TrAvia_act!E5*1000)</f>
        <v>78.853219868974321</v>
      </c>
      <c r="F29" s="77">
        <f>IF(F9=0,"",F9/TrAvia_act!F5*1000)</f>
        <v>76.057133025356009</v>
      </c>
      <c r="G29" s="77">
        <f>IF(G9=0,"",G9/TrAvia_act!G5*1000)</f>
        <v>75.57781521778081</v>
      </c>
      <c r="H29" s="77">
        <f>IF(H9=0,"",H9/TrAvia_act!H5*1000)</f>
        <v>74.559177008649215</v>
      </c>
      <c r="I29" s="77">
        <f>IF(I9=0,"",I9/TrAvia_act!I5*1000)</f>
        <v>72.672390696077642</v>
      </c>
      <c r="J29" s="77">
        <f>IF(J9=0,"",J9/TrAvia_act!J5*1000)</f>
        <v>74.477155817169461</v>
      </c>
      <c r="K29" s="77">
        <f>IF(K9=0,"",K9/TrAvia_act!K5*1000)</f>
        <v>71.670133498553426</v>
      </c>
      <c r="L29" s="77">
        <f>IF(L9=0,"",L9/TrAvia_act!L5*1000)</f>
        <v>74.662194937619745</v>
      </c>
      <c r="M29" s="77">
        <f>IF(M9=0,"",M9/TrAvia_act!M5*1000)</f>
        <v>71.077392833836271</v>
      </c>
      <c r="N29" s="77">
        <f>IF(N9=0,"",N9/TrAvia_act!N5*1000)</f>
        <v>70.315494756479339</v>
      </c>
      <c r="O29" s="77">
        <f>IF(O9=0,"",O9/TrAvia_act!O5*1000)</f>
        <v>70.594216918320626</v>
      </c>
      <c r="P29" s="77">
        <f>IF(P9=0,"",P9/TrAvia_act!P5*1000)</f>
        <v>70.516379267082101</v>
      </c>
      <c r="Q29" s="77">
        <f>IF(Q9=0,"",Q9/TrAvia_act!Q5*1000)</f>
        <v>69.818782784765929</v>
      </c>
    </row>
    <row r="30" spans="1:17" ht="11.4" customHeight="1" x14ac:dyDescent="0.3">
      <c r="A30" s="116" t="s">
        <v>128</v>
      </c>
      <c r="B30" s="77">
        <f>IF(B10=0,"",B10/TrAvia_act!B6*1000)</f>
        <v>44.882285517689922</v>
      </c>
      <c r="C30" s="77">
        <f>IF(C10=0,"",C10/TrAvia_act!C6*1000)</f>
        <v>46.741871501898785</v>
      </c>
      <c r="D30" s="77">
        <f>IF(D10=0,"",D10/TrAvia_act!D6*1000)</f>
        <v>46.757824021097015</v>
      </c>
      <c r="E30" s="77">
        <f>IF(E10=0,"",E10/TrAvia_act!E6*1000)</f>
        <v>46.804894325407226</v>
      </c>
      <c r="F30" s="77">
        <f>IF(F10=0,"",F10/TrAvia_act!F6*1000)</f>
        <v>45.926485170105529</v>
      </c>
      <c r="G30" s="77">
        <f>IF(G10=0,"",G10/TrAvia_act!G6*1000)</f>
        <v>44.562399923067751</v>
      </c>
      <c r="H30" s="77">
        <f>IF(H10=0,"",H10/TrAvia_act!H6*1000)</f>
        <v>43.870262573276186</v>
      </c>
      <c r="I30" s="77">
        <f>IF(I10=0,"",I10/TrAvia_act!I6*1000)</f>
        <v>43.370765336786398</v>
      </c>
      <c r="J30" s="77">
        <f>IF(J10=0,"",J10/TrAvia_act!J6*1000)</f>
        <v>42.931540607333375</v>
      </c>
      <c r="K30" s="77">
        <f>IF(K10=0,"",K10/TrAvia_act!K6*1000)</f>
        <v>41.909909998081304</v>
      </c>
      <c r="L30" s="77">
        <f>IF(L10=0,"",L10/TrAvia_act!L6*1000)</f>
        <v>40.672758418162033</v>
      </c>
      <c r="M30" s="77">
        <f>IF(M10=0,"",M10/TrAvia_act!M6*1000)</f>
        <v>40.290161902263549</v>
      </c>
      <c r="N30" s="77">
        <f>IF(N10=0,"",N10/TrAvia_act!N6*1000)</f>
        <v>39.337389375827222</v>
      </c>
      <c r="O30" s="77">
        <f>IF(O10=0,"",O10/TrAvia_act!O6*1000)</f>
        <v>37.87770852598775</v>
      </c>
      <c r="P30" s="77">
        <f>IF(P10=0,"",P10/TrAvia_act!P6*1000)</f>
        <v>36.288995731895263</v>
      </c>
      <c r="Q30" s="77">
        <f>IF(Q10=0,"",Q10/TrAvia_act!Q6*1000)</f>
        <v>35.392868753205384</v>
      </c>
    </row>
    <row r="31" spans="1:17" ht="11.4" customHeight="1" x14ac:dyDescent="0.3">
      <c r="A31" s="116" t="s">
        <v>126</v>
      </c>
      <c r="B31" s="77">
        <f>IF(B11=0,"",B11/TrAvia_act!B7*1000)</f>
        <v>27.541575303022363</v>
      </c>
      <c r="C31" s="77">
        <f>IF(C11=0,"",C11/TrAvia_act!C7*1000)</f>
        <v>26.136361636068685</v>
      </c>
      <c r="D31" s="77">
        <f>IF(D11=0,"",D11/TrAvia_act!D7*1000)</f>
        <v>26.245241701894713</v>
      </c>
      <c r="E31" s="77">
        <f>IF(E11=0,"",E11/TrAvia_act!E7*1000)</f>
        <v>26.310025288836577</v>
      </c>
      <c r="F31" s="77">
        <f>IF(F11=0,"",F11/TrAvia_act!F7*1000)</f>
        <v>25.354185117265658</v>
      </c>
      <c r="G31" s="77">
        <f>IF(G11=0,"",G11/TrAvia_act!G7*1000)</f>
        <v>25.025064724881968</v>
      </c>
      <c r="H31" s="77">
        <f>IF(H11=0,"",H11/TrAvia_act!H7*1000)</f>
        <v>25.104899691002654</v>
      </c>
      <c r="I31" s="77">
        <f>IF(I11=0,"",I11/TrAvia_act!I7*1000)</f>
        <v>23.327549710914987</v>
      </c>
      <c r="J31" s="77">
        <f>IF(J11=0,"",J11/TrAvia_act!J7*1000)</f>
        <v>23.688875107392061</v>
      </c>
      <c r="K31" s="77">
        <f>IF(K11=0,"",K11/TrAvia_act!K7*1000)</f>
        <v>23.234987639799339</v>
      </c>
      <c r="L31" s="77">
        <f>IF(L11=0,"",L11/TrAvia_act!L7*1000)</f>
        <v>23.153345348697172</v>
      </c>
      <c r="M31" s="77">
        <f>IF(M11=0,"",M11/TrAvia_act!M7*1000)</f>
        <v>22.406391578357226</v>
      </c>
      <c r="N31" s="77">
        <f>IF(N11=0,"",N11/TrAvia_act!N7*1000)</f>
        <v>21.610151803887099</v>
      </c>
      <c r="O31" s="77">
        <f>IF(O11=0,"",O11/TrAvia_act!O7*1000)</f>
        <v>21.170888241476369</v>
      </c>
      <c r="P31" s="77">
        <f>IF(P11=0,"",P11/TrAvia_act!P7*1000)</f>
        <v>20.5935465088698</v>
      </c>
      <c r="Q31" s="77">
        <f>IF(Q11=0,"",Q11/TrAvia_act!Q7*1000)</f>
        <v>20.50669664709865</v>
      </c>
    </row>
    <row r="32" spans="1:17" ht="11.4" customHeight="1" x14ac:dyDescent="0.3">
      <c r="A32" s="128" t="s">
        <v>37</v>
      </c>
      <c r="B32" s="133">
        <f>IF(B12=0,"",B12/TrAvia_act!B8*1000)</f>
        <v>109.55164115258592</v>
      </c>
      <c r="C32" s="133">
        <f>IF(C12=0,"",C12/TrAvia_act!C8*1000)</f>
        <v>114.4090812268813</v>
      </c>
      <c r="D32" s="133">
        <f>IF(D12=0,"",D12/TrAvia_act!D8*1000)</f>
        <v>113.47001240530618</v>
      </c>
      <c r="E32" s="133">
        <f>IF(E12=0,"",E12/TrAvia_act!E8*1000)</f>
        <v>113.38944506717098</v>
      </c>
      <c r="F32" s="133">
        <f>IF(F12=0,"",F12/TrAvia_act!F8*1000)</f>
        <v>109.05547530051057</v>
      </c>
      <c r="G32" s="133">
        <f>IF(G12=0,"",G12/TrAvia_act!G8*1000)</f>
        <v>106.4294582787</v>
      </c>
      <c r="H32" s="133">
        <f>IF(H12=0,"",H12/TrAvia_act!H8*1000)</f>
        <v>104.31943077761287</v>
      </c>
      <c r="I32" s="133">
        <f>IF(I12=0,"",I12/TrAvia_act!I8*1000)</f>
        <v>103.65569531131847</v>
      </c>
      <c r="J32" s="133">
        <f>IF(J12=0,"",J12/TrAvia_act!J8*1000)</f>
        <v>103.76496180352194</v>
      </c>
      <c r="K32" s="133">
        <f>IF(K12=0,"",K12/TrAvia_act!K8*1000)</f>
        <v>106.62554105414752</v>
      </c>
      <c r="L32" s="133">
        <f>IF(L12=0,"",L12/TrAvia_act!L8*1000)</f>
        <v>98.062977763432073</v>
      </c>
      <c r="M32" s="133">
        <f>IF(M12=0,"",M12/TrAvia_act!M8*1000)</f>
        <v>97.51518395432808</v>
      </c>
      <c r="N32" s="133">
        <f>IF(N12=0,"",N12/TrAvia_act!N8*1000)</f>
        <v>98.94489638545241</v>
      </c>
      <c r="O32" s="133">
        <f>IF(O12=0,"",O12/TrAvia_act!O8*1000)</f>
        <v>100.34706763071173</v>
      </c>
      <c r="P32" s="133">
        <f>IF(P12=0,"",P12/TrAvia_act!P8*1000)</f>
        <v>93.466418208436451</v>
      </c>
      <c r="Q32" s="133">
        <f>IF(Q12=0,"",Q12/TrAvia_act!Q8*1000)</f>
        <v>96.107899547253211</v>
      </c>
    </row>
    <row r="33" spans="1:17" ht="11.4" customHeight="1" x14ac:dyDescent="0.3">
      <c r="A33" s="95" t="s">
        <v>127</v>
      </c>
      <c r="B33" s="75">
        <f>IF(B13=0,"",B13/TrAvia_act!B9*1000)</f>
        <v>303.40456534898925</v>
      </c>
      <c r="C33" s="75">
        <f>IF(C13=0,"",C13/TrAvia_act!C9*1000)</f>
        <v>296.17333985241208</v>
      </c>
      <c r="D33" s="75">
        <f>IF(D13=0,"",D13/TrAvia_act!D9*1000)</f>
        <v>293.1174385221845</v>
      </c>
      <c r="E33" s="75">
        <f>IF(E13=0,"",E13/TrAvia_act!E9*1000)</f>
        <v>295.79264548534269</v>
      </c>
      <c r="F33" s="75">
        <f>IF(F13=0,"",F13/TrAvia_act!F9*1000)</f>
        <v>289.94286319221357</v>
      </c>
      <c r="G33" s="75">
        <f>IF(G13=0,"",G13/TrAvia_act!G9*1000)</f>
        <v>286.01503848392343</v>
      </c>
      <c r="H33" s="75">
        <f>IF(H13=0,"",H13/TrAvia_act!H9*1000)</f>
        <v>295.80707616858291</v>
      </c>
      <c r="I33" s="75">
        <f>IF(I13=0,"",I13/TrAvia_act!I9*1000)</f>
        <v>297.9731244917275</v>
      </c>
      <c r="J33" s="75">
        <f>IF(J13=0,"",J13/TrAvia_act!J9*1000)</f>
        <v>306.18125119221963</v>
      </c>
      <c r="K33" s="75">
        <f>IF(K13=0,"",K13/TrAvia_act!K9*1000)</f>
        <v>300.49050198174729</v>
      </c>
      <c r="L33" s="75">
        <f>IF(L13=0,"",L13/TrAvia_act!L9*1000)</f>
        <v>283.38170512565887</v>
      </c>
      <c r="M33" s="75">
        <f>IF(M13=0,"",M13/TrAvia_act!M9*1000)</f>
        <v>275.43050370271112</v>
      </c>
      <c r="N33" s="75">
        <f>IF(N13=0,"",N13/TrAvia_act!N9*1000)</f>
        <v>273.43536785709438</v>
      </c>
      <c r="O33" s="75">
        <f>IF(O13=0,"",O13/TrAvia_act!O9*1000)</f>
        <v>265.36086537081616</v>
      </c>
      <c r="P33" s="75">
        <f>IF(P13=0,"",P13/TrAvia_act!P9*1000)</f>
        <v>231.22905761302073</v>
      </c>
      <c r="Q33" s="75">
        <f>IF(Q13=0,"",Q13/TrAvia_act!Q9*1000)</f>
        <v>234.15583236018776</v>
      </c>
    </row>
    <row r="34" spans="1:17" ht="11.4" customHeight="1" x14ac:dyDescent="0.3">
      <c r="A34" s="93" t="s">
        <v>126</v>
      </c>
      <c r="B34" s="74">
        <f>IF(B14=0,"",B14/TrAvia_act!B10*1000)</f>
        <v>89.251971422828831</v>
      </c>
      <c r="C34" s="74">
        <f>IF(C14=0,"",C14/TrAvia_act!C10*1000)</f>
        <v>95.034966194562003</v>
      </c>
      <c r="D34" s="74">
        <f>IF(D14=0,"",D14/TrAvia_act!D10*1000)</f>
        <v>95.230169340103004</v>
      </c>
      <c r="E34" s="74">
        <f>IF(E14=0,"",E14/TrAvia_act!E10*1000)</f>
        <v>95.601855855950916</v>
      </c>
      <c r="F34" s="74">
        <f>IF(F14=0,"",F14/TrAvia_act!F10*1000)</f>
        <v>92.559130036183191</v>
      </c>
      <c r="G34" s="74">
        <f>IF(G14=0,"",G14/TrAvia_act!G10*1000)</f>
        <v>90.343838710793207</v>
      </c>
      <c r="H34" s="74">
        <f>IF(H14=0,"",H14/TrAvia_act!H10*1000)</f>
        <v>88.008639701195278</v>
      </c>
      <c r="I34" s="74">
        <f>IF(I14=0,"",I14/TrAvia_act!I10*1000)</f>
        <v>87.73987693075091</v>
      </c>
      <c r="J34" s="74">
        <f>IF(J14=0,"",J14/TrAvia_act!J10*1000)</f>
        <v>88.067567943190483</v>
      </c>
      <c r="K34" s="74">
        <f>IF(K14=0,"",K14/TrAvia_act!K10*1000)</f>
        <v>90.441608726724596</v>
      </c>
      <c r="L34" s="74">
        <f>IF(L14=0,"",L14/TrAvia_act!L10*1000)</f>
        <v>84.726291776452427</v>
      </c>
      <c r="M34" s="74">
        <f>IF(M14=0,"",M14/TrAvia_act!M10*1000)</f>
        <v>85.212311868874579</v>
      </c>
      <c r="N34" s="74">
        <f>IF(N14=0,"",N14/TrAvia_act!N10*1000)</f>
        <v>86.541324320511222</v>
      </c>
      <c r="O34" s="74">
        <f>IF(O14=0,"",O14/TrAvia_act!O10*1000)</f>
        <v>88.759666974625063</v>
      </c>
      <c r="P34" s="74">
        <f>IF(P14=0,"",P14/TrAvia_act!P10*1000)</f>
        <v>83.016891569418235</v>
      </c>
      <c r="Q34" s="74">
        <f>IF(Q14=0,"",Q14/TrAvia_act!Q10*1000)</f>
        <v>85.75863501041573</v>
      </c>
    </row>
    <row r="36" spans="1:17" ht="11.4" customHeight="1" x14ac:dyDescent="0.3">
      <c r="A36" s="27" t="s">
        <v>143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" customHeight="1" x14ac:dyDescent="0.3">
      <c r="A37" s="130" t="s">
        <v>40</v>
      </c>
      <c r="B37" s="134">
        <f>IF(B8=0,"",1000000*B8/TrAvia_act!B22)</f>
        <v>4794.3251459737357</v>
      </c>
      <c r="C37" s="134">
        <f>IF(C8=0,"",1000000*C8/TrAvia_act!C22)</f>
        <v>4694.2752858752328</v>
      </c>
      <c r="D37" s="134">
        <f>IF(D8=0,"",1000000*D8/TrAvia_act!D22)</f>
        <v>4680.667286188288</v>
      </c>
      <c r="E37" s="134">
        <f>IF(E8=0,"",1000000*E8/TrAvia_act!E22)</f>
        <v>4605.481779473268</v>
      </c>
      <c r="F37" s="134">
        <f>IF(F8=0,"",1000000*F8/TrAvia_act!F22)</f>
        <v>4602.5216820909682</v>
      </c>
      <c r="G37" s="134">
        <f>IF(G8=0,"",1000000*G8/TrAvia_act!G22)</f>
        <v>4666.2752173503059</v>
      </c>
      <c r="H37" s="134">
        <f>IF(H8=0,"",1000000*H8/TrAvia_act!H22)</f>
        <v>4630.9605268623773</v>
      </c>
      <c r="I37" s="134">
        <f>IF(I8=0,"",1000000*I8/TrAvia_act!I22)</f>
        <v>4562.3798724564322</v>
      </c>
      <c r="J37" s="134">
        <f>IF(J8=0,"",1000000*J8/TrAvia_act!J22)</f>
        <v>4547.6657280578484</v>
      </c>
      <c r="K37" s="134">
        <f>IF(K8=0,"",1000000*K8/TrAvia_act!K22)</f>
        <v>4606.3527900124091</v>
      </c>
      <c r="L37" s="134">
        <f>IF(L8=0,"",1000000*L8/TrAvia_act!L22)</f>
        <v>4541.2097283726116</v>
      </c>
      <c r="M37" s="134">
        <f>IF(M8=0,"",1000000*M8/TrAvia_act!M22)</f>
        <v>4486.7834379267879</v>
      </c>
      <c r="N37" s="134">
        <f>IF(N8=0,"",1000000*N8/TrAvia_act!N22)</f>
        <v>4509.0762944166836</v>
      </c>
      <c r="O37" s="134">
        <f>IF(O8=0,"",1000000*O8/TrAvia_act!O22)</f>
        <v>4541.9645171112916</v>
      </c>
      <c r="P37" s="134">
        <f>IF(P8=0,"",1000000*P8/TrAvia_act!P22)</f>
        <v>4518.9116693481437</v>
      </c>
      <c r="Q37" s="134">
        <f>IF(Q8=0,"",1000000*Q8/TrAvia_act!Q22)</f>
        <v>4530.2667916662467</v>
      </c>
    </row>
    <row r="38" spans="1:17" ht="11.4" customHeight="1" x14ac:dyDescent="0.3">
      <c r="A38" s="116" t="s">
        <v>24</v>
      </c>
      <c r="B38" s="77">
        <f>IF(B9=0,"",1000000*B9/TrAvia_act!B23)</f>
        <v>3483.2246739528896</v>
      </c>
      <c r="C38" s="77">
        <f>IF(C9=0,"",1000000*C9/TrAvia_act!C23)</f>
        <v>3364.2763236563524</v>
      </c>
      <c r="D38" s="77">
        <f>IF(D9=0,"",1000000*D9/TrAvia_act!D23)</f>
        <v>3281.9471951480837</v>
      </c>
      <c r="E38" s="77">
        <f>IF(E9=0,"",1000000*E9/TrAvia_act!E23)</f>
        <v>3231.6746252976232</v>
      </c>
      <c r="F38" s="77">
        <f>IF(F9=0,"",1000000*F9/TrAvia_act!F23)</f>
        <v>3145.7540266946139</v>
      </c>
      <c r="G38" s="77">
        <f>IF(G9=0,"",1000000*G9/TrAvia_act!G23)</f>
        <v>3241.0172708744726</v>
      </c>
      <c r="H38" s="77">
        <f>IF(H9=0,"",1000000*H9/TrAvia_act!H23)</f>
        <v>3277.0121619895881</v>
      </c>
      <c r="I38" s="77">
        <f>IF(I9=0,"",1000000*I9/TrAvia_act!I23)</f>
        <v>3265.7553176712022</v>
      </c>
      <c r="J38" s="77">
        <f>IF(J9=0,"",1000000*J9/TrAvia_act!J23)</f>
        <v>3299.4916699398914</v>
      </c>
      <c r="K38" s="77">
        <f>IF(K9=0,"",1000000*K9/TrAvia_act!K23)</f>
        <v>3244.247550321385</v>
      </c>
      <c r="L38" s="77">
        <f>IF(L9=0,"",1000000*L9/TrAvia_act!L23)</f>
        <v>3423.3259492913326</v>
      </c>
      <c r="M38" s="77">
        <f>IF(M9=0,"",1000000*M9/TrAvia_act!M23)</f>
        <v>3234.6811873623474</v>
      </c>
      <c r="N38" s="77">
        <f>IF(N9=0,"",1000000*N9/TrAvia_act!N23)</f>
        <v>3265.123985953529</v>
      </c>
      <c r="O38" s="77">
        <f>IF(O9=0,"",1000000*O9/TrAvia_act!O23)</f>
        <v>3315.8823567180516</v>
      </c>
      <c r="P38" s="77">
        <f>IF(P9=0,"",1000000*P9/TrAvia_act!P23)</f>
        <v>3509.6522522194414</v>
      </c>
      <c r="Q38" s="77">
        <f>IF(Q9=0,"",1000000*Q9/TrAvia_act!Q23)</f>
        <v>3615.362348427544</v>
      </c>
    </row>
    <row r="39" spans="1:17" ht="11.4" customHeight="1" x14ac:dyDescent="0.3">
      <c r="A39" s="116" t="s">
        <v>128</v>
      </c>
      <c r="B39" s="77">
        <f>IF(B10=0,"",1000000*B10/TrAvia_act!B24)</f>
        <v>3204.419368806814</v>
      </c>
      <c r="C39" s="77">
        <f>IF(C10=0,"",1000000*C10/TrAvia_act!C24)</f>
        <v>3365.312417889897</v>
      </c>
      <c r="D39" s="77">
        <f>IF(D10=0,"",1000000*D10/TrAvia_act!D24)</f>
        <v>3379.4183617513099</v>
      </c>
      <c r="E39" s="77">
        <f>IF(E10=0,"",1000000*E10/TrAvia_act!E24)</f>
        <v>3371.4552646279349</v>
      </c>
      <c r="F39" s="77">
        <f>IF(F10=0,"",1000000*F10/TrAvia_act!F24)</f>
        <v>3266.4380033008897</v>
      </c>
      <c r="G39" s="77">
        <f>IF(G10=0,"",1000000*G10/TrAvia_act!G24)</f>
        <v>3260.1260463297781</v>
      </c>
      <c r="H39" s="77">
        <f>IF(H10=0,"",1000000*H10/TrAvia_act!H24)</f>
        <v>3197.9824143433593</v>
      </c>
      <c r="I39" s="77">
        <f>IF(I10=0,"",1000000*I10/TrAvia_act!I24)</f>
        <v>3117.4522696866834</v>
      </c>
      <c r="J39" s="77">
        <f>IF(J10=0,"",1000000*J10/TrAvia_act!J24)</f>
        <v>3032.653668029031</v>
      </c>
      <c r="K39" s="77">
        <f>IF(K10=0,"",1000000*K10/TrAvia_act!K24)</f>
        <v>3031.4138804044464</v>
      </c>
      <c r="L39" s="77">
        <f>IF(L10=0,"",1000000*L10/TrAvia_act!L24)</f>
        <v>3043.3110907107748</v>
      </c>
      <c r="M39" s="77">
        <f>IF(M10=0,"",1000000*M10/TrAvia_act!M24)</f>
        <v>3115.0950399365033</v>
      </c>
      <c r="N39" s="77">
        <f>IF(N10=0,"",1000000*N10/TrAvia_act!N24)</f>
        <v>3092.5299552166953</v>
      </c>
      <c r="O39" s="77">
        <f>IF(O10=0,"",1000000*O10/TrAvia_act!O24)</f>
        <v>3082.8343886299158</v>
      </c>
      <c r="P39" s="77">
        <f>IF(P10=0,"",1000000*P10/TrAvia_act!P24)</f>
        <v>3025.8556547094736</v>
      </c>
      <c r="Q39" s="77">
        <f>IF(Q10=0,"",1000000*Q10/TrAvia_act!Q24)</f>
        <v>3011.0060127650154</v>
      </c>
    </row>
    <row r="40" spans="1:17" ht="11.4" customHeight="1" x14ac:dyDescent="0.3">
      <c r="A40" s="116" t="s">
        <v>126</v>
      </c>
      <c r="B40" s="77">
        <f>IF(B11=0,"",1000000*B11/TrAvia_act!B25)</f>
        <v>11814.587924777206</v>
      </c>
      <c r="C40" s="77">
        <f>IF(C11=0,"",1000000*C11/TrAvia_act!C25)</f>
        <v>10829.67841490562</v>
      </c>
      <c r="D40" s="77">
        <f>IF(D11=0,"",1000000*D11/TrAvia_act!D25)</f>
        <v>10718.354028464386</v>
      </c>
      <c r="E40" s="77">
        <f>IF(E11=0,"",1000000*E11/TrAvia_act!E25)</f>
        <v>10501.225637400288</v>
      </c>
      <c r="F40" s="77">
        <f>IF(F11=0,"",1000000*F11/TrAvia_act!F25)</f>
        <v>10801.605266602512</v>
      </c>
      <c r="G40" s="77">
        <f>IF(G11=0,"",1000000*G11/TrAvia_act!G25)</f>
        <v>10878.815111941361</v>
      </c>
      <c r="H40" s="77">
        <f>IF(H11=0,"",1000000*H11/TrAvia_act!H25)</f>
        <v>10759.944796100461</v>
      </c>
      <c r="I40" s="77">
        <f>IF(I11=0,"",1000000*I11/TrAvia_act!I25)</f>
        <v>10593.771659355514</v>
      </c>
      <c r="J40" s="77">
        <f>IF(J11=0,"",1000000*J11/TrAvia_act!J25)</f>
        <v>10489.962689722457</v>
      </c>
      <c r="K40" s="77">
        <f>IF(K11=0,"",1000000*K11/TrAvia_act!K25)</f>
        <v>10882.299129849955</v>
      </c>
      <c r="L40" s="77">
        <f>IF(L11=0,"",1000000*L11/TrAvia_act!L25)</f>
        <v>10018.978986083202</v>
      </c>
      <c r="M40" s="77">
        <f>IF(M11=0,"",1000000*M11/TrAvia_act!M25)</f>
        <v>9864.3058435093899</v>
      </c>
      <c r="N40" s="77">
        <f>IF(N11=0,"",1000000*N11/TrAvia_act!N25)</f>
        <v>9943.9733511545237</v>
      </c>
      <c r="O40" s="77">
        <f>IF(O11=0,"",1000000*O11/TrAvia_act!O25)</f>
        <v>9900.3581097888491</v>
      </c>
      <c r="P40" s="77">
        <f>IF(P11=0,"",1000000*P11/TrAvia_act!P25)</f>
        <v>9679.2544071235079</v>
      </c>
      <c r="Q40" s="77">
        <f>IF(Q11=0,"",1000000*Q11/TrAvia_act!Q25)</f>
        <v>9826.1718219266422</v>
      </c>
    </row>
    <row r="41" spans="1:17" ht="11.4" customHeight="1" x14ac:dyDescent="0.3">
      <c r="A41" s="128" t="s">
        <v>19</v>
      </c>
      <c r="B41" s="133">
        <f>IF(B12=0,"",1000000*B12/TrAvia_act!B26)</f>
        <v>8332.9370507605345</v>
      </c>
      <c r="C41" s="133">
        <f>IF(C12=0,"",1000000*C12/TrAvia_act!C26)</f>
        <v>8866.7312437339642</v>
      </c>
      <c r="D41" s="133">
        <f>IF(D12=0,"",1000000*D12/TrAvia_act!D26)</f>
        <v>9128.4468939143226</v>
      </c>
      <c r="E41" s="133">
        <f>IF(E12=0,"",1000000*E12/TrAvia_act!E26)</f>
        <v>9152.6396523458607</v>
      </c>
      <c r="F41" s="133">
        <f>IF(F12=0,"",1000000*F12/TrAvia_act!F26)</f>
        <v>9070.3595289175246</v>
      </c>
      <c r="G41" s="133">
        <f>IF(G12=0,"",1000000*G12/TrAvia_act!G26)</f>
        <v>8993.8584937609648</v>
      </c>
      <c r="H41" s="133">
        <f>IF(H12=0,"",1000000*H12/TrAvia_act!H26)</f>
        <v>8624.0821282965662</v>
      </c>
      <c r="I41" s="133">
        <f>IF(I12=0,"",1000000*I12/TrAvia_act!I26)</f>
        <v>8702.3503237123114</v>
      </c>
      <c r="J41" s="133">
        <f>IF(J12=0,"",1000000*J12/TrAvia_act!J26)</f>
        <v>8755.8052142429133</v>
      </c>
      <c r="K41" s="133">
        <f>IF(K12=0,"",1000000*K12/TrAvia_act!K26)</f>
        <v>8839.9367650567965</v>
      </c>
      <c r="L41" s="133">
        <f>IF(L12=0,"",1000000*L12/TrAvia_act!L26)</f>
        <v>9019.0034317536047</v>
      </c>
      <c r="M41" s="133">
        <f>IF(M12=0,"",1000000*M12/TrAvia_act!M26)</f>
        <v>9025.5560831322291</v>
      </c>
      <c r="N41" s="133">
        <f>IF(N12=0,"",1000000*N12/TrAvia_act!N26)</f>
        <v>8967.0962488253899</v>
      </c>
      <c r="O41" s="133">
        <f>IF(O12=0,"",1000000*O12/TrAvia_act!O26)</f>
        <v>8972.7424749871061</v>
      </c>
      <c r="P41" s="133">
        <f>IF(P12=0,"",1000000*P12/TrAvia_act!P26)</f>
        <v>8663.0116928264688</v>
      </c>
      <c r="Q41" s="133">
        <f>IF(Q12=0,"",1000000*Q12/TrAvia_act!Q26)</f>
        <v>8725.1307124766463</v>
      </c>
    </row>
    <row r="42" spans="1:17" ht="11.4" customHeight="1" x14ac:dyDescent="0.3">
      <c r="A42" s="95" t="s">
        <v>127</v>
      </c>
      <c r="B42" s="75">
        <f>IF(B13=0,"",1000000*B13/TrAvia_act!B27)</f>
        <v>3861.8685230559267</v>
      </c>
      <c r="C42" s="75">
        <f>IF(C13=0,"",1000000*C13/TrAvia_act!C27)</f>
        <v>3968.0992264533543</v>
      </c>
      <c r="D42" s="75">
        <f>IF(D13=0,"",1000000*D13/TrAvia_act!D27)</f>
        <v>3994.3360221584289</v>
      </c>
      <c r="E42" s="75">
        <f>IF(E13=0,"",1000000*E13/TrAvia_act!E27)</f>
        <v>3962.7806064998135</v>
      </c>
      <c r="F42" s="75">
        <f>IF(F13=0,"",1000000*F13/TrAvia_act!F27)</f>
        <v>3839.2369561768628</v>
      </c>
      <c r="G42" s="75">
        <f>IF(G13=0,"",1000000*G13/TrAvia_act!G27)</f>
        <v>3809.4512245948695</v>
      </c>
      <c r="H42" s="75">
        <f>IF(H13=0,"",1000000*H13/TrAvia_act!H27)</f>
        <v>3660.1820745191667</v>
      </c>
      <c r="I42" s="75">
        <f>IF(I13=0,"",1000000*I13/TrAvia_act!I27)</f>
        <v>3635.7481258249886</v>
      </c>
      <c r="J42" s="75">
        <f>IF(J13=0,"",1000000*J13/TrAvia_act!J27)</f>
        <v>3622.0113809977638</v>
      </c>
      <c r="K42" s="75">
        <f>IF(K13=0,"",1000000*K13/TrAvia_act!K27)</f>
        <v>3690.4982036386368</v>
      </c>
      <c r="L42" s="75">
        <f>IF(L13=0,"",1000000*L13/TrAvia_act!L27)</f>
        <v>3638.5657055727197</v>
      </c>
      <c r="M42" s="75">
        <f>IF(M13=0,"",1000000*M13/TrAvia_act!M27)</f>
        <v>3555.0534172402126</v>
      </c>
      <c r="N42" s="75">
        <f>IF(N13=0,"",1000000*N13/TrAvia_act!N27)</f>
        <v>3533.6122634473204</v>
      </c>
      <c r="O42" s="75">
        <f>IF(O13=0,"",1000000*O13/TrAvia_act!O27)</f>
        <v>3460.3347252564399</v>
      </c>
      <c r="P42" s="75">
        <f>IF(P13=0,"",1000000*P13/TrAvia_act!P27)</f>
        <v>3370.8709873294497</v>
      </c>
      <c r="Q42" s="75">
        <f>IF(Q13=0,"",1000000*Q13/TrAvia_act!Q27)</f>
        <v>3347.8960913345245</v>
      </c>
    </row>
    <row r="43" spans="1:17" ht="11.4" customHeight="1" x14ac:dyDescent="0.3">
      <c r="A43" s="93" t="s">
        <v>126</v>
      </c>
      <c r="B43" s="74">
        <f>IF(B14=0,"",1000000*B14/TrAvia_act!B28)</f>
        <v>14174.807484359037</v>
      </c>
      <c r="C43" s="74">
        <f>IF(C14=0,"",1000000*C14/TrAvia_act!C28)</f>
        <v>15030.38708782349</v>
      </c>
      <c r="D43" s="74">
        <f>IF(D14=0,"",1000000*D14/TrAvia_act!D28)</f>
        <v>15256.97728489978</v>
      </c>
      <c r="E43" s="74">
        <f>IF(E14=0,"",1000000*E14/TrAvia_act!E28)</f>
        <v>15132.064306562019</v>
      </c>
      <c r="F43" s="74">
        <f>IF(F14=0,"",1000000*F14/TrAvia_act!F28)</f>
        <v>14851.05072215311</v>
      </c>
      <c r="G43" s="74">
        <f>IF(G14=0,"",1000000*G14/TrAvia_act!G28)</f>
        <v>14645.986373864878</v>
      </c>
      <c r="H43" s="74">
        <f>IF(H14=0,"",1000000*H14/TrAvia_act!H28)</f>
        <v>14097.939923377615</v>
      </c>
      <c r="I43" s="74">
        <f>IF(I14=0,"",1000000*I14/TrAvia_act!I28)</f>
        <v>14210.995775642175</v>
      </c>
      <c r="J43" s="74">
        <f>IF(J14=0,"",1000000*J14/TrAvia_act!J28)</f>
        <v>14171.397875149376</v>
      </c>
      <c r="K43" s="74">
        <f>IF(K14=0,"",1000000*K14/TrAvia_act!K28)</f>
        <v>14421.010870722645</v>
      </c>
      <c r="L43" s="74">
        <f>IF(L14=0,"",1000000*L14/TrAvia_act!L28)</f>
        <v>14003.231075575559</v>
      </c>
      <c r="M43" s="74">
        <f>IF(M14=0,"",1000000*M14/TrAvia_act!M28)</f>
        <v>13757.232409676681</v>
      </c>
      <c r="N43" s="74">
        <f>IF(N14=0,"",1000000*N14/TrAvia_act!N28)</f>
        <v>13697.6465212155</v>
      </c>
      <c r="O43" s="74">
        <f>IF(O14=0,"",1000000*O14/TrAvia_act!O28)</f>
        <v>13481.367951021948</v>
      </c>
      <c r="P43" s="74">
        <f>IF(P14=0,"",1000000*P14/TrAvia_act!P28)</f>
        <v>12962.534847756604</v>
      </c>
      <c r="Q43" s="74">
        <f>IF(Q14=0,"",1000000*Q14/TrAvia_act!Q28)</f>
        <v>12998.742324519179</v>
      </c>
    </row>
    <row r="45" spans="1:17" ht="11.4" customHeight="1" x14ac:dyDescent="0.3">
      <c r="A45" s="27" t="s">
        <v>42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" customHeight="1" x14ac:dyDescent="0.3">
      <c r="A46" s="130" t="s">
        <v>40</v>
      </c>
      <c r="B46" s="129">
        <f t="shared" ref="B46:Q46" si="5">IF(B8=0,0,B8/B$7)</f>
        <v>0.94435683102351253</v>
      </c>
      <c r="C46" s="129">
        <f t="shared" si="5"/>
        <v>0.94095628678196364</v>
      </c>
      <c r="D46" s="129">
        <f t="shared" si="5"/>
        <v>0.93949395253283574</v>
      </c>
      <c r="E46" s="129">
        <f t="shared" si="5"/>
        <v>0.93860834923569947</v>
      </c>
      <c r="F46" s="129">
        <f t="shared" si="5"/>
        <v>0.93927732765552641</v>
      </c>
      <c r="G46" s="129">
        <f t="shared" si="5"/>
        <v>0.94107795235439673</v>
      </c>
      <c r="H46" s="129">
        <f t="shared" si="5"/>
        <v>0.93958910065376433</v>
      </c>
      <c r="I46" s="129">
        <f t="shared" si="5"/>
        <v>0.93784876630269187</v>
      </c>
      <c r="J46" s="129">
        <f t="shared" si="5"/>
        <v>0.93578212475197453</v>
      </c>
      <c r="K46" s="129">
        <f t="shared" si="5"/>
        <v>0.93755508314682046</v>
      </c>
      <c r="L46" s="129">
        <f t="shared" si="5"/>
        <v>0.9314435281146658</v>
      </c>
      <c r="M46" s="129">
        <f t="shared" si="5"/>
        <v>0.93199538338187671</v>
      </c>
      <c r="N46" s="129">
        <f t="shared" si="5"/>
        <v>0.93131361745390018</v>
      </c>
      <c r="O46" s="129">
        <f t="shared" si="5"/>
        <v>0.93011730881683363</v>
      </c>
      <c r="P46" s="129">
        <f t="shared" si="5"/>
        <v>0.93208492067242599</v>
      </c>
      <c r="Q46" s="129">
        <f t="shared" si="5"/>
        <v>0.9312647035338758</v>
      </c>
    </row>
    <row r="47" spans="1:17" ht="11.4" customHeight="1" x14ac:dyDescent="0.3">
      <c r="A47" s="116" t="s">
        <v>24</v>
      </c>
      <c r="B47" s="52">
        <f t="shared" ref="B47:Q47" si="6">IF(B9=0,0,B9/B$7)</f>
        <v>0.16615491595969192</v>
      </c>
      <c r="C47" s="52">
        <f t="shared" si="6"/>
        <v>0.16479349260080556</v>
      </c>
      <c r="D47" s="52">
        <f t="shared" si="6"/>
        <v>0.16407495800153687</v>
      </c>
      <c r="E47" s="52">
        <f t="shared" si="6"/>
        <v>0.16533758758121028</v>
      </c>
      <c r="F47" s="52">
        <f t="shared" si="6"/>
        <v>0.156267085881902</v>
      </c>
      <c r="G47" s="52">
        <f t="shared" si="6"/>
        <v>0.15399520815642376</v>
      </c>
      <c r="H47" s="52">
        <f t="shared" si="6"/>
        <v>0.15192996554279292</v>
      </c>
      <c r="I47" s="52">
        <f t="shared" si="6"/>
        <v>0.14983559883036049</v>
      </c>
      <c r="J47" s="52">
        <f t="shared" si="6"/>
        <v>0.14714316333078989</v>
      </c>
      <c r="K47" s="52">
        <f t="shared" si="6"/>
        <v>0.14581534459014459</v>
      </c>
      <c r="L47" s="52">
        <f t="shared" si="6"/>
        <v>0.15379091416503338</v>
      </c>
      <c r="M47" s="52">
        <f t="shared" si="6"/>
        <v>0.14480208314454762</v>
      </c>
      <c r="N47" s="52">
        <f t="shared" si="6"/>
        <v>0.13949238950715143</v>
      </c>
      <c r="O47" s="52">
        <f t="shared" si="6"/>
        <v>0.13277756065784638</v>
      </c>
      <c r="P47" s="52">
        <f t="shared" si="6"/>
        <v>0.13205595562952266</v>
      </c>
      <c r="Q47" s="52">
        <f t="shared" si="6"/>
        <v>0.13225027051924398</v>
      </c>
    </row>
    <row r="48" spans="1:17" ht="11.4" customHeight="1" x14ac:dyDescent="0.3">
      <c r="A48" s="116" t="s">
        <v>128</v>
      </c>
      <c r="B48" s="52">
        <f t="shared" ref="B48:Q48" si="7">IF(B10=0,0,B10/B$7)</f>
        <v>0.36672956699295001</v>
      </c>
      <c r="C48" s="52">
        <f t="shared" si="7"/>
        <v>0.38960084013116014</v>
      </c>
      <c r="D48" s="52">
        <f t="shared" si="7"/>
        <v>0.38684872924647828</v>
      </c>
      <c r="E48" s="52">
        <f t="shared" si="7"/>
        <v>0.39231439158836751</v>
      </c>
      <c r="F48" s="52">
        <f t="shared" si="7"/>
        <v>0.38355114232048593</v>
      </c>
      <c r="G48" s="52">
        <f t="shared" si="7"/>
        <v>0.38084878774182157</v>
      </c>
      <c r="H48" s="52">
        <f t="shared" si="7"/>
        <v>0.37917603495608249</v>
      </c>
      <c r="I48" s="52">
        <f t="shared" si="7"/>
        <v>0.37678248000516973</v>
      </c>
      <c r="J48" s="52">
        <f t="shared" si="7"/>
        <v>0.36685333405172404</v>
      </c>
      <c r="K48" s="52">
        <f t="shared" si="7"/>
        <v>0.36066967954244716</v>
      </c>
      <c r="L48" s="52">
        <f t="shared" si="7"/>
        <v>0.36090195240081979</v>
      </c>
      <c r="M48" s="52">
        <f t="shared" si="7"/>
        <v>0.37858204723028488</v>
      </c>
      <c r="N48" s="52">
        <f t="shared" si="7"/>
        <v>0.37788675215280143</v>
      </c>
      <c r="O48" s="52">
        <f t="shared" si="7"/>
        <v>0.37696890022098301</v>
      </c>
      <c r="P48" s="52">
        <f t="shared" si="7"/>
        <v>0.37849258625313537</v>
      </c>
      <c r="Q48" s="52">
        <f t="shared" si="7"/>
        <v>0.3806018898356372</v>
      </c>
    </row>
    <row r="49" spans="1:17" ht="11.4" customHeight="1" x14ac:dyDescent="0.3">
      <c r="A49" s="116" t="s">
        <v>126</v>
      </c>
      <c r="B49" s="52">
        <f t="shared" ref="B49:Q49" si="8">IF(B11=0,0,B11/B$7)</f>
        <v>0.41147234807087052</v>
      </c>
      <c r="C49" s="52">
        <f t="shared" si="8"/>
        <v>0.38656195404999794</v>
      </c>
      <c r="D49" s="52">
        <f t="shared" si="8"/>
        <v>0.38857026528482064</v>
      </c>
      <c r="E49" s="52">
        <f t="shared" si="8"/>
        <v>0.38095637006612171</v>
      </c>
      <c r="F49" s="52">
        <f t="shared" si="8"/>
        <v>0.39945909945313846</v>
      </c>
      <c r="G49" s="52">
        <f t="shared" si="8"/>
        <v>0.40623395645615146</v>
      </c>
      <c r="H49" s="52">
        <f t="shared" si="8"/>
        <v>0.40848310015488887</v>
      </c>
      <c r="I49" s="52">
        <f t="shared" si="8"/>
        <v>0.41123068746716163</v>
      </c>
      <c r="J49" s="52">
        <f t="shared" si="8"/>
        <v>0.42178562736946057</v>
      </c>
      <c r="K49" s="52">
        <f t="shared" si="8"/>
        <v>0.43107005901422868</v>
      </c>
      <c r="L49" s="52">
        <f t="shared" si="8"/>
        <v>0.41675066154881257</v>
      </c>
      <c r="M49" s="52">
        <f t="shared" si="8"/>
        <v>0.40861125300704421</v>
      </c>
      <c r="N49" s="52">
        <f t="shared" si="8"/>
        <v>0.41393447579394732</v>
      </c>
      <c r="O49" s="52">
        <f t="shared" si="8"/>
        <v>0.42037084793800428</v>
      </c>
      <c r="P49" s="52">
        <f t="shared" si="8"/>
        <v>0.42153637878976791</v>
      </c>
      <c r="Q49" s="52">
        <f t="shared" si="8"/>
        <v>0.41841254317899468</v>
      </c>
    </row>
    <row r="50" spans="1:17" ht="11.4" customHeight="1" x14ac:dyDescent="0.3">
      <c r="A50" s="128" t="s">
        <v>19</v>
      </c>
      <c r="B50" s="127">
        <f t="shared" ref="B50:Q50" si="9">IF(B12=0,0,B12/B$7)</f>
        <v>5.564316897648737E-2</v>
      </c>
      <c r="C50" s="127">
        <f t="shared" si="9"/>
        <v>5.9043713218036295E-2</v>
      </c>
      <c r="D50" s="127">
        <f t="shared" si="9"/>
        <v>6.0506047467164259E-2</v>
      </c>
      <c r="E50" s="127">
        <f t="shared" si="9"/>
        <v>6.1391650764300421E-2</v>
      </c>
      <c r="F50" s="127">
        <f t="shared" si="9"/>
        <v>6.0722672344473705E-2</v>
      </c>
      <c r="G50" s="127">
        <f t="shared" si="9"/>
        <v>5.8922047645603222E-2</v>
      </c>
      <c r="H50" s="127">
        <f t="shared" si="9"/>
        <v>6.0410899346235655E-2</v>
      </c>
      <c r="I50" s="127">
        <f t="shared" si="9"/>
        <v>6.2151233697308128E-2</v>
      </c>
      <c r="J50" s="127">
        <f t="shared" si="9"/>
        <v>6.4217875248025483E-2</v>
      </c>
      <c r="K50" s="127">
        <f t="shared" si="9"/>
        <v>6.24449168531796E-2</v>
      </c>
      <c r="L50" s="127">
        <f t="shared" si="9"/>
        <v>6.8556471885334161E-2</v>
      </c>
      <c r="M50" s="127">
        <f t="shared" si="9"/>
        <v>6.8004616618123223E-2</v>
      </c>
      <c r="N50" s="127">
        <f t="shared" si="9"/>
        <v>6.8686382546099836E-2</v>
      </c>
      <c r="O50" s="127">
        <f t="shared" si="9"/>
        <v>6.9882691183166409E-2</v>
      </c>
      <c r="P50" s="127">
        <f t="shared" si="9"/>
        <v>6.7915079327574027E-2</v>
      </c>
      <c r="Q50" s="127">
        <f t="shared" si="9"/>
        <v>6.8735296466124265E-2</v>
      </c>
    </row>
    <row r="51" spans="1:17" ht="11.4" customHeight="1" x14ac:dyDescent="0.3">
      <c r="A51" s="95" t="s">
        <v>127</v>
      </c>
      <c r="B51" s="48">
        <f t="shared" ref="B51:Q51" si="10">IF(B13=0,0,B13/B$7)</f>
        <v>1.4607662028762545E-2</v>
      </c>
      <c r="C51" s="48">
        <f t="shared" si="10"/>
        <v>1.4722652676130368E-2</v>
      </c>
      <c r="D51" s="48">
        <f t="shared" si="10"/>
        <v>1.440663589630397E-2</v>
      </c>
      <c r="E51" s="48">
        <f t="shared" si="10"/>
        <v>1.4229742844394459E-2</v>
      </c>
      <c r="F51" s="48">
        <f t="shared" si="10"/>
        <v>1.3492493068939727E-2</v>
      </c>
      <c r="G51" s="48">
        <f t="shared" si="10"/>
        <v>1.3017144721914736E-2</v>
      </c>
      <c r="H51" s="48">
        <f t="shared" si="10"/>
        <v>1.3445947176322521E-2</v>
      </c>
      <c r="I51" s="48">
        <f t="shared" si="10"/>
        <v>1.3525746857270156E-2</v>
      </c>
      <c r="J51" s="48">
        <f t="shared" si="10"/>
        <v>1.3637301386045211E-2</v>
      </c>
      <c r="K51" s="48">
        <f t="shared" si="10"/>
        <v>1.3559080811998419E-2</v>
      </c>
      <c r="L51" s="48">
        <f t="shared" si="10"/>
        <v>1.3300339094190426E-2</v>
      </c>
      <c r="M51" s="48">
        <f t="shared" si="10"/>
        <v>1.2423176291071765E-2</v>
      </c>
      <c r="N51" s="48">
        <f t="shared" si="10"/>
        <v>1.2597467554832839E-2</v>
      </c>
      <c r="O51" s="48">
        <f t="shared" si="10"/>
        <v>1.2125347325045541E-2</v>
      </c>
      <c r="P51" s="48">
        <f t="shared" si="10"/>
        <v>1.1845837876443926E-2</v>
      </c>
      <c r="Q51" s="48">
        <f t="shared" si="10"/>
        <v>1.1679103126161536E-2</v>
      </c>
    </row>
    <row r="52" spans="1:17" ht="11.4" customHeight="1" x14ac:dyDescent="0.3">
      <c r="A52" s="93" t="s">
        <v>126</v>
      </c>
      <c r="B52" s="46">
        <f t="shared" ref="B52:Q52" si="11">IF(B14=0,0,B14/B$7)</f>
        <v>4.1035506947724829E-2</v>
      </c>
      <c r="C52" s="46">
        <f t="shared" si="11"/>
        <v>4.4321060541905925E-2</v>
      </c>
      <c r="D52" s="46">
        <f t="shared" si="11"/>
        <v>4.6099411570860289E-2</v>
      </c>
      <c r="E52" s="46">
        <f t="shared" si="11"/>
        <v>4.716190791990596E-2</v>
      </c>
      <c r="F52" s="46">
        <f t="shared" si="11"/>
        <v>4.7230179275533968E-2</v>
      </c>
      <c r="G52" s="46">
        <f t="shared" si="11"/>
        <v>4.5904902923688491E-2</v>
      </c>
      <c r="H52" s="46">
        <f t="shared" si="11"/>
        <v>4.6964952169913129E-2</v>
      </c>
      <c r="I52" s="46">
        <f t="shared" si="11"/>
        <v>4.8625486840037972E-2</v>
      </c>
      <c r="J52" s="46">
        <f t="shared" si="11"/>
        <v>5.0580573861980269E-2</v>
      </c>
      <c r="K52" s="46">
        <f t="shared" si="11"/>
        <v>4.8885836041181178E-2</v>
      </c>
      <c r="L52" s="46">
        <f t="shared" si="11"/>
        <v>5.5256132791143726E-2</v>
      </c>
      <c r="M52" s="46">
        <f t="shared" si="11"/>
        <v>5.5581440327051465E-2</v>
      </c>
      <c r="N52" s="46">
        <f t="shared" si="11"/>
        <v>5.6088914991266996E-2</v>
      </c>
      <c r="O52" s="46">
        <f t="shared" si="11"/>
        <v>5.7757343858120862E-2</v>
      </c>
      <c r="P52" s="46">
        <f t="shared" si="11"/>
        <v>5.6069241451130097E-2</v>
      </c>
      <c r="Q52" s="46">
        <f t="shared" si="11"/>
        <v>5.705619333996273E-2</v>
      </c>
    </row>
    <row r="54" spans="1:17" ht="11.4" customHeight="1" x14ac:dyDescent="0.3">
      <c r="A54" s="27" t="s">
        <v>169</v>
      </c>
      <c r="B54" s="68">
        <f>IF(TrAvia_act!B39=0,"",(SUMPRODUCT(B56:B58,TrAvia_act!B14:B16)+SUMPRODUCT(B60:B61,TrAvia_act!B18:B19))/TrAvia_act!B12)</f>
        <v>354.390806210753</v>
      </c>
      <c r="C54" s="68">
        <f>IF(TrAvia_act!C39=0,"",(SUMPRODUCT(C56:C58,TrAvia_act!C14:C16)+SUMPRODUCT(C60:C61,TrAvia_act!C18:C19))/TrAvia_act!C12)</f>
        <v>330.39340123006974</v>
      </c>
      <c r="D54" s="68">
        <f>IF(TrAvia_act!D39=0,"",(SUMPRODUCT(D56:D58,TrAvia_act!D14:D16)+SUMPRODUCT(D60:D61,TrAvia_act!D18:D19))/TrAvia_act!D12)</f>
        <v>331.47344046339742</v>
      </c>
      <c r="E54" s="68">
        <f>IF(TrAvia_act!E39=0,"",(SUMPRODUCT(E56:E58,TrAvia_act!E14:E16)+SUMPRODUCT(E60:E61,TrAvia_act!E18:E19))/TrAvia_act!E12)</f>
        <v>331.06569841497151</v>
      </c>
      <c r="F54" s="68">
        <f>IF(TrAvia_act!F39=0,"",(SUMPRODUCT(F56:F58,TrAvia_act!F14:F16)+SUMPRODUCT(F60:F61,TrAvia_act!F18:F19))/TrAvia_act!F12)</f>
        <v>326.9334551983568</v>
      </c>
      <c r="G54" s="68">
        <f>IF(TrAvia_act!G39=0,"",(SUMPRODUCT(G56:G58,TrAvia_act!G14:G16)+SUMPRODUCT(G60:G61,TrAvia_act!G18:G19))/TrAvia_act!G12)</f>
        <v>323.66078640460057</v>
      </c>
      <c r="H54" s="68">
        <f>IF(TrAvia_act!H39=0,"",(SUMPRODUCT(H56:H58,TrAvia_act!H14:H16)+SUMPRODUCT(H60:H61,TrAvia_act!H18:H19))/TrAvia_act!H12)</f>
        <v>322.36948791448117</v>
      </c>
      <c r="I54" s="68">
        <f>IF(TrAvia_act!I39=0,"",(SUMPRODUCT(I56:I58,TrAvia_act!I14:I16)+SUMPRODUCT(I60:I61,TrAvia_act!I18:I19))/TrAvia_act!I12)</f>
        <v>319.13537745236556</v>
      </c>
      <c r="J54" s="68">
        <f>IF(TrAvia_act!J39=0,"",(SUMPRODUCT(J56:J58,TrAvia_act!J14:J16)+SUMPRODUCT(J60:J61,TrAvia_act!J18:J19))/TrAvia_act!J12)</f>
        <v>319.76081611803727</v>
      </c>
      <c r="K54" s="68">
        <f>IF(TrAvia_act!K39=0,"",(SUMPRODUCT(K56:K58,TrAvia_act!K14:K16)+SUMPRODUCT(K60:K61,TrAvia_act!K18:K19))/TrAvia_act!K12)</f>
        <v>323.20730716314495</v>
      </c>
      <c r="L54" s="68">
        <f>IF(TrAvia_act!L39=0,"",(SUMPRODUCT(L56:L58,TrAvia_act!L14:L16)+SUMPRODUCT(L60:L61,TrAvia_act!L18:L19))/TrAvia_act!L12)</f>
        <v>331.28172588137585</v>
      </c>
      <c r="M54" s="68">
        <f>IF(TrAvia_act!M39=0,"",(SUMPRODUCT(M56:M58,TrAvia_act!M14:M16)+SUMPRODUCT(M60:M61,TrAvia_act!M18:M19))/TrAvia_act!M12)</f>
        <v>326.0287632586726</v>
      </c>
      <c r="N54" s="68">
        <f>IF(TrAvia_act!N39=0,"",(SUMPRODUCT(N56:N58,TrAvia_act!N14:N16)+SUMPRODUCT(N60:N61,TrAvia_act!N18:N19))/TrAvia_act!N12)</f>
        <v>328.03075225691953</v>
      </c>
      <c r="O54" s="68">
        <f>IF(TrAvia_act!O39=0,"",(SUMPRODUCT(O56:O58,TrAvia_act!O14:O16)+SUMPRODUCT(O60:O61,TrAvia_act!O18:O19))/TrAvia_act!O12)</f>
        <v>329.31912241586133</v>
      </c>
      <c r="P54" s="68">
        <f>IF(TrAvia_act!P39=0,"",(SUMPRODUCT(P56:P58,TrAvia_act!P14:P16)+SUMPRODUCT(P60:P61,TrAvia_act!P18:P19))/TrAvia_act!P12)</f>
        <v>331.15109239647359</v>
      </c>
      <c r="Q54" s="68">
        <f>IF(TrAvia_act!Q39=0,"",(SUMPRODUCT(Q56:Q58,TrAvia_act!Q14:Q16)+SUMPRODUCT(Q60:Q61,TrAvia_act!Q18:Q19))/TrAvia_act!Q12)</f>
        <v>331.64078844225281</v>
      </c>
    </row>
    <row r="55" spans="1:17" ht="11.4" customHeight="1" x14ac:dyDescent="0.3">
      <c r="A55" s="130" t="s">
        <v>40</v>
      </c>
      <c r="B55" s="134">
        <f>IF(TrAvia_act!B40=0,"",SUMPRODUCT(B56:B58,TrAvia_act!B14:B16)/TrAvia_act!B13)</f>
        <v>353.36211962637145</v>
      </c>
      <c r="C55" s="134">
        <f>IF(TrAvia_act!C40=0,"",SUMPRODUCT(C56:C58,TrAvia_act!C14:C16)/TrAvia_act!C13)</f>
        <v>328.47953527201742</v>
      </c>
      <c r="D55" s="134">
        <f>IF(TrAvia_act!D40=0,"",SUMPRODUCT(D56:D58,TrAvia_act!D14:D16)/TrAvia_act!D13)</f>
        <v>329.83191054506818</v>
      </c>
      <c r="E55" s="134">
        <f>IF(TrAvia_act!E40=0,"",SUMPRODUCT(E56:E58,TrAvia_act!E14:E16)/TrAvia_act!E13)</f>
        <v>329.62718472550824</v>
      </c>
      <c r="F55" s="134">
        <f>IF(TrAvia_act!F40=0,"",SUMPRODUCT(F56:F58,TrAvia_act!F14:F16)/TrAvia_act!F13)</f>
        <v>325.6261563475756</v>
      </c>
      <c r="G55" s="134">
        <f>IF(TrAvia_act!G40=0,"",SUMPRODUCT(G56:G58,TrAvia_act!G14:G16)/TrAvia_act!G13)</f>
        <v>322.40834112076993</v>
      </c>
      <c r="H55" s="134">
        <f>IF(TrAvia_act!H40=0,"",SUMPRODUCT(H56:H58,TrAvia_act!H14:H16)/TrAvia_act!H13)</f>
        <v>321.19393137471042</v>
      </c>
      <c r="I55" s="134">
        <f>IF(TrAvia_act!I40=0,"",SUMPRODUCT(I56:I58,TrAvia_act!I14:I16)/TrAvia_act!I13)</f>
        <v>318.06392315061038</v>
      </c>
      <c r="J55" s="134">
        <f>IF(TrAvia_act!J40=0,"",SUMPRODUCT(J56:J58,TrAvia_act!J14:J16)/TrAvia_act!J13)</f>
        <v>318.87372778563434</v>
      </c>
      <c r="K55" s="134">
        <f>IF(TrAvia_act!K40=0,"",SUMPRODUCT(K56:K58,TrAvia_act!K14:K16)/TrAvia_act!K13)</f>
        <v>322.61205613571508</v>
      </c>
      <c r="L55" s="134">
        <f>IF(TrAvia_act!L40=0,"",SUMPRODUCT(L56:L58,TrAvia_act!L14:L16)/TrAvia_act!L13)</f>
        <v>331.53795288294856</v>
      </c>
      <c r="M55" s="134">
        <f>IF(TrAvia_act!M40=0,"",SUMPRODUCT(M56:M58,TrAvia_act!M14:M16)/TrAvia_act!M13)</f>
        <v>326.20875773254619</v>
      </c>
      <c r="N55" s="134">
        <f>IF(TrAvia_act!N40=0,"",SUMPRODUCT(N56:N58,TrAvia_act!N14:N16)/TrAvia_act!N13)</f>
        <v>328.46576608446196</v>
      </c>
      <c r="O55" s="134">
        <f>IF(TrAvia_act!O40=0,"",SUMPRODUCT(O56:O58,TrAvia_act!O14:O16)/TrAvia_act!O13)</f>
        <v>330.06577645968332</v>
      </c>
      <c r="P55" s="134">
        <f>IF(TrAvia_act!P40=0,"",SUMPRODUCT(P56:P58,TrAvia_act!P14:P16)/TrAvia_act!P13)</f>
        <v>331.99741295393142</v>
      </c>
      <c r="Q55" s="134">
        <f>IF(TrAvia_act!Q40=0,"",SUMPRODUCT(Q56:Q58,TrAvia_act!Q14:Q16)/TrAvia_act!Q13)</f>
        <v>332.8942689949979</v>
      </c>
    </row>
    <row r="56" spans="1:17" ht="11.4" customHeight="1" x14ac:dyDescent="0.3">
      <c r="A56" s="116" t="s">
        <v>24</v>
      </c>
      <c r="B56" s="77">
        <v>605.48868436670705</v>
      </c>
      <c r="C56" s="77">
        <v>593.60764057224765</v>
      </c>
      <c r="D56" s="77">
        <v>594.50193421487643</v>
      </c>
      <c r="E56" s="77">
        <v>597.66595413593996</v>
      </c>
      <c r="F56" s="77">
        <v>589.16866607727206</v>
      </c>
      <c r="G56" s="77">
        <v>581.4918640211398</v>
      </c>
      <c r="H56" s="77">
        <v>579.03330060464236</v>
      </c>
      <c r="I56" s="77">
        <v>581.47854524718343</v>
      </c>
      <c r="J56" s="77">
        <v>585.20724558484756</v>
      </c>
      <c r="K56" s="77">
        <v>585.8455121120229</v>
      </c>
      <c r="L56" s="77">
        <v>597.14065469334662</v>
      </c>
      <c r="M56" s="77">
        <v>578.4542234746408</v>
      </c>
      <c r="N56" s="77">
        <v>586.85161757201081</v>
      </c>
      <c r="O56" s="77">
        <v>592.96651536229979</v>
      </c>
      <c r="P56" s="77">
        <v>620.89786052557793</v>
      </c>
      <c r="Q56" s="77">
        <v>632.91478494491923</v>
      </c>
    </row>
    <row r="57" spans="1:17" ht="11.4" customHeight="1" x14ac:dyDescent="0.3">
      <c r="A57" s="116" t="s">
        <v>128</v>
      </c>
      <c r="B57" s="77">
        <v>347.05621625022422</v>
      </c>
      <c r="C57" s="77">
        <v>346.09900765440005</v>
      </c>
      <c r="D57" s="77">
        <v>352.83383343171005</v>
      </c>
      <c r="E57" s="77">
        <v>353.14362038726148</v>
      </c>
      <c r="F57" s="77">
        <v>349.2415585418297</v>
      </c>
      <c r="G57" s="77">
        <v>347.72326706756161</v>
      </c>
      <c r="H57" s="77">
        <v>346.74605761458469</v>
      </c>
      <c r="I57" s="77">
        <v>351.17229743140371</v>
      </c>
      <c r="J57" s="77">
        <v>347.40173946747348</v>
      </c>
      <c r="K57" s="77">
        <v>348.53386077591057</v>
      </c>
      <c r="L57" s="77">
        <v>352.05807356269332</v>
      </c>
      <c r="M57" s="77">
        <v>353.68866439651947</v>
      </c>
      <c r="N57" s="77">
        <v>356.97485834169009</v>
      </c>
      <c r="O57" s="77">
        <v>358.90699028851401</v>
      </c>
      <c r="P57" s="77">
        <v>359.28001244320956</v>
      </c>
      <c r="Q57" s="77">
        <v>356.72112432310479</v>
      </c>
    </row>
    <row r="58" spans="1:17" ht="11.4" customHeight="1" x14ac:dyDescent="0.3">
      <c r="A58" s="116" t="s">
        <v>126</v>
      </c>
      <c r="B58" s="77">
        <v>294.6813657220369</v>
      </c>
      <c r="C58" s="77">
        <v>248.75680621349687</v>
      </c>
      <c r="D58" s="77">
        <v>246.09592136405394</v>
      </c>
      <c r="E58" s="77">
        <v>242.60567377575705</v>
      </c>
      <c r="F58" s="77">
        <v>244.6059725747439</v>
      </c>
      <c r="G58" s="77">
        <v>244.73409446186344</v>
      </c>
      <c r="H58" s="77">
        <v>245.35780914601202</v>
      </c>
      <c r="I58" s="77">
        <v>239.40852541604639</v>
      </c>
      <c r="J58" s="77">
        <v>245.2191835978935</v>
      </c>
      <c r="K58" s="77">
        <v>250.37143747825482</v>
      </c>
      <c r="L58" s="77">
        <v>259.23563138678065</v>
      </c>
      <c r="M58" s="77">
        <v>251.47869552699754</v>
      </c>
      <c r="N58" s="77">
        <v>255.0670944915943</v>
      </c>
      <c r="O58" s="77">
        <v>260.33431198521038</v>
      </c>
      <c r="P58" s="77">
        <v>262.52085098154242</v>
      </c>
      <c r="Q58" s="77">
        <v>263.94072802419538</v>
      </c>
    </row>
    <row r="59" spans="1:17" ht="11.4" customHeight="1" x14ac:dyDescent="0.3">
      <c r="A59" s="128" t="s">
        <v>19</v>
      </c>
      <c r="B59" s="133">
        <f>IF(TrAvia_act!B44=0,"",SUMPRODUCT(B60:B61,TrAvia_act!B18:B19)/TrAvia_act!B17)</f>
        <v>376.17908143765152</v>
      </c>
      <c r="C59" s="133">
        <f>IF(TrAvia_act!C44=0,"",SUMPRODUCT(C60:C61,TrAvia_act!C18:C19)/TrAvia_act!C17)</f>
        <v>371.6362589019239</v>
      </c>
      <c r="D59" s="133">
        <f>IF(TrAvia_act!D44=0,"",SUMPRODUCT(D60:D61,TrAvia_act!D18:D19)/TrAvia_act!D17)</f>
        <v>366.40554933186888</v>
      </c>
      <c r="E59" s="133">
        <f>IF(TrAvia_act!E44=0,"",SUMPRODUCT(E60:E61,TrAvia_act!E18:E19)/TrAvia_act!E17)</f>
        <v>361.25567024709352</v>
      </c>
      <c r="F59" s="133">
        <f>IF(TrAvia_act!F44=0,"",SUMPRODUCT(F60:F61,TrAvia_act!F18:F19)/TrAvia_act!F17)</f>
        <v>354.53140434245222</v>
      </c>
      <c r="G59" s="133">
        <f>IF(TrAvia_act!G44=0,"",SUMPRODUCT(G60:G61,TrAvia_act!G18:G19)/TrAvia_act!G17)</f>
        <v>350.40743278767991</v>
      </c>
      <c r="H59" s="133">
        <f>IF(TrAvia_act!H44=0,"",SUMPRODUCT(H60:H61,TrAvia_act!H18:H19)/TrAvia_act!H17)</f>
        <v>346.04184520355346</v>
      </c>
      <c r="I59" s="133">
        <f>IF(TrAvia_act!I44=0,"",SUMPRODUCT(I60:I61,TrAvia_act!I18:I19)/TrAvia_act!I17)</f>
        <v>340.23880001703549</v>
      </c>
      <c r="J59" s="133">
        <f>IF(TrAvia_act!J44=0,"",SUMPRODUCT(J60:J61,TrAvia_act!J18:J19)/TrAvia_act!J17)</f>
        <v>336.53918888856941</v>
      </c>
      <c r="K59" s="133">
        <f>IF(TrAvia_act!K44=0,"",SUMPRODUCT(K60:K61,TrAvia_act!K18:K19)/TrAvia_act!K17)</f>
        <v>334.82138959905012</v>
      </c>
      <c r="L59" s="133">
        <f>IF(TrAvia_act!L44=0,"",SUMPRODUCT(L60:L61,TrAvia_act!L18:L19)/TrAvia_act!L17)</f>
        <v>326.9913337817581</v>
      </c>
      <c r="M59" s="133">
        <f>IF(TrAvia_act!M44=0,"",SUMPRODUCT(M60:M61,TrAvia_act!M18:M19)/TrAvia_act!M17)</f>
        <v>323.00689853885837</v>
      </c>
      <c r="N59" s="133">
        <f>IF(TrAvia_act!N44=0,"",SUMPRODUCT(N60:N61,TrAvia_act!N18:N19)/TrAvia_act!N17)</f>
        <v>320.90535873595832</v>
      </c>
      <c r="O59" s="133">
        <f>IF(TrAvia_act!O44=0,"",SUMPRODUCT(O60:O61,TrAvia_act!O18:O19)/TrAvia_act!O17)</f>
        <v>317.52888705804662</v>
      </c>
      <c r="P59" s="133">
        <f>IF(TrAvia_act!P44=0,"",SUMPRODUCT(P60:P61,TrAvia_act!P18:P19)/TrAvia_act!P17)</f>
        <v>317.62945139749797</v>
      </c>
      <c r="Q59" s="133">
        <f>IF(TrAvia_act!Q44=0,"",SUMPRODUCT(Q60:Q61,TrAvia_act!Q18:Q19)/TrAvia_act!Q17)</f>
        <v>312.24451975255931</v>
      </c>
    </row>
    <row r="60" spans="1:17" ht="11.4" customHeight="1" x14ac:dyDescent="0.3">
      <c r="A60" s="95" t="s">
        <v>127</v>
      </c>
      <c r="B60" s="75">
        <v>515.93190047726932</v>
      </c>
      <c r="C60" s="75">
        <v>502.92840815757211</v>
      </c>
      <c r="D60" s="75">
        <v>494.76297226310055</v>
      </c>
      <c r="E60" s="75">
        <v>492.91984843970971</v>
      </c>
      <c r="F60" s="75">
        <v>490.95296953890613</v>
      </c>
      <c r="G60" s="75">
        <v>481.41961748824843</v>
      </c>
      <c r="H60" s="75">
        <v>480.85064018051327</v>
      </c>
      <c r="I60" s="75">
        <v>476.32260869804452</v>
      </c>
      <c r="J60" s="75">
        <v>472.85702936548057</v>
      </c>
      <c r="K60" s="75">
        <v>463.07183631837017</v>
      </c>
      <c r="L60" s="75">
        <v>460.17859588419816</v>
      </c>
      <c r="M60" s="75">
        <v>459.81360875007999</v>
      </c>
      <c r="N60" s="75">
        <v>452.69210860897323</v>
      </c>
      <c r="O60" s="75">
        <v>447.7411239247117</v>
      </c>
      <c r="P60" s="75">
        <v>436.39279019744237</v>
      </c>
      <c r="Q60" s="75">
        <v>432.23260507045984</v>
      </c>
    </row>
    <row r="61" spans="1:17" ht="11.4" customHeight="1" x14ac:dyDescent="0.3">
      <c r="A61" s="93" t="s">
        <v>126</v>
      </c>
      <c r="B61" s="74">
        <v>337.74924429632728</v>
      </c>
      <c r="C61" s="74">
        <v>335.93263485908318</v>
      </c>
      <c r="D61" s="74">
        <v>333.28477428987992</v>
      </c>
      <c r="E61" s="74">
        <v>329.32565473939388</v>
      </c>
      <c r="F61" s="74">
        <v>323.55223341548179</v>
      </c>
      <c r="G61" s="74">
        <v>320.56804889103074</v>
      </c>
      <c r="H61" s="74">
        <v>315.91452240608402</v>
      </c>
      <c r="I61" s="74">
        <v>310.63705702921942</v>
      </c>
      <c r="J61" s="74">
        <v>307.9804873238113</v>
      </c>
      <c r="K61" s="74">
        <v>306.6354475485752</v>
      </c>
      <c r="L61" s="74">
        <v>302.06080963127636</v>
      </c>
      <c r="M61" s="74">
        <v>299.67429410474682</v>
      </c>
      <c r="N61" s="74">
        <v>298.15711293899966</v>
      </c>
      <c r="O61" s="74">
        <v>296.54945116121797</v>
      </c>
      <c r="P61" s="74">
        <v>297.55094256217279</v>
      </c>
      <c r="Q61" s="74">
        <v>292.74363865449828</v>
      </c>
    </row>
    <row r="63" spans="1:17" ht="11.4" customHeight="1" x14ac:dyDescent="0.3">
      <c r="A63" s="27" t="s">
        <v>142</v>
      </c>
      <c r="B63" s="26">
        <f t="shared" ref="B63:Q63" si="12">IF(B7=0,"",B18/B54)</f>
        <v>1.165042548057398</v>
      </c>
      <c r="C63" s="26">
        <f t="shared" si="12"/>
        <v>1.2102577564094321</v>
      </c>
      <c r="D63" s="26">
        <f t="shared" si="12"/>
        <v>1.202951545840778</v>
      </c>
      <c r="E63" s="26">
        <f t="shared" si="12"/>
        <v>1.2033811603865789</v>
      </c>
      <c r="F63" s="26">
        <f t="shared" si="12"/>
        <v>1.2030369274362647</v>
      </c>
      <c r="G63" s="26">
        <f t="shared" si="12"/>
        <v>1.2190583938039248</v>
      </c>
      <c r="H63" s="26">
        <f t="shared" si="12"/>
        <v>1.2255021394165497</v>
      </c>
      <c r="I63" s="26">
        <f t="shared" si="12"/>
        <v>1.2244960249138426</v>
      </c>
      <c r="J63" s="26">
        <f t="shared" si="12"/>
        <v>1.2261094960301051</v>
      </c>
      <c r="K63" s="26">
        <f t="shared" si="12"/>
        <v>1.2275087691210795</v>
      </c>
      <c r="L63" s="26">
        <f t="shared" si="12"/>
        <v>1.2092232686134243</v>
      </c>
      <c r="M63" s="26">
        <f t="shared" si="12"/>
        <v>1.2218934373750485</v>
      </c>
      <c r="N63" s="26">
        <f t="shared" si="12"/>
        <v>1.218909859548946</v>
      </c>
      <c r="O63" s="26">
        <f t="shared" si="12"/>
        <v>1.2081598612234041</v>
      </c>
      <c r="P63" s="26">
        <f t="shared" si="12"/>
        <v>1.1926826723551121</v>
      </c>
      <c r="Q63" s="26">
        <f t="shared" si="12"/>
        <v>1.2027146679136931</v>
      </c>
    </row>
    <row r="64" spans="1:17" ht="11.4" customHeight="1" x14ac:dyDescent="0.3">
      <c r="A64" s="130" t="s">
        <v>40</v>
      </c>
      <c r="B64" s="137">
        <f t="shared" ref="B64:Q64" si="13">IF(B8=0,"",B19/B55)</f>
        <v>1.1555143167758588</v>
      </c>
      <c r="C64" s="137">
        <f t="shared" si="13"/>
        <v>1.1985884467536281</v>
      </c>
      <c r="D64" s="137">
        <f t="shared" si="13"/>
        <v>1.1891634584762236</v>
      </c>
      <c r="E64" s="137">
        <f t="shared" si="13"/>
        <v>1.1884871077545929</v>
      </c>
      <c r="F64" s="137">
        <f t="shared" si="13"/>
        <v>1.1882635325008268</v>
      </c>
      <c r="G64" s="137">
        <f t="shared" si="13"/>
        <v>1.2056146882117835</v>
      </c>
      <c r="H64" s="137">
        <f t="shared" si="13"/>
        <v>1.2130733657763912</v>
      </c>
      <c r="I64" s="137">
        <f t="shared" si="13"/>
        <v>1.2107627514191794</v>
      </c>
      <c r="J64" s="137">
        <f t="shared" si="13"/>
        <v>1.2113946314468025</v>
      </c>
      <c r="K64" s="137">
        <f t="shared" si="13"/>
        <v>1.2120736920028179</v>
      </c>
      <c r="L64" s="137">
        <f t="shared" si="13"/>
        <v>1.1926660073628526</v>
      </c>
      <c r="M64" s="137">
        <f t="shared" si="13"/>
        <v>1.2059647245030669</v>
      </c>
      <c r="N64" s="137">
        <f t="shared" si="13"/>
        <v>1.2028966948282893</v>
      </c>
      <c r="O64" s="137">
        <f t="shared" si="13"/>
        <v>1.1921911753751808</v>
      </c>
      <c r="P64" s="137">
        <f t="shared" si="13"/>
        <v>1.1782505206620892</v>
      </c>
      <c r="Q64" s="137">
        <f t="shared" si="13"/>
        <v>1.1879385101065181</v>
      </c>
    </row>
    <row r="65" spans="1:17" ht="11.4" customHeight="1" x14ac:dyDescent="0.3">
      <c r="A65" s="116" t="s">
        <v>24</v>
      </c>
      <c r="B65" s="108">
        <f t="shared" ref="B65:Q65" si="14">IF(B9=0,"",B20/B56)</f>
        <v>0.95521245205794847</v>
      </c>
      <c r="C65" s="108">
        <f t="shared" si="14"/>
        <v>0.93526010400710435</v>
      </c>
      <c r="D65" s="108">
        <f t="shared" si="14"/>
        <v>0.90237575338653053</v>
      </c>
      <c r="E65" s="108">
        <f t="shared" si="14"/>
        <v>0.88511188372255223</v>
      </c>
      <c r="F65" s="108">
        <f t="shared" si="14"/>
        <v>0.86867284241340836</v>
      </c>
      <c r="G65" s="108">
        <f t="shared" si="14"/>
        <v>0.90127554238155394</v>
      </c>
      <c r="H65" s="108">
        <f t="shared" si="14"/>
        <v>0.91379176148764907</v>
      </c>
      <c r="I65" s="108">
        <f t="shared" si="14"/>
        <v>0.90619778101517123</v>
      </c>
      <c r="J65" s="108">
        <f t="shared" si="14"/>
        <v>0.91615542447894438</v>
      </c>
      <c r="K65" s="108">
        <f t="shared" si="14"/>
        <v>0.90479667249969709</v>
      </c>
      <c r="L65" s="108">
        <f t="shared" si="14"/>
        <v>0.93458087665090184</v>
      </c>
      <c r="M65" s="108">
        <f t="shared" si="14"/>
        <v>0.91072197528356802</v>
      </c>
      <c r="N65" s="108">
        <f t="shared" si="14"/>
        <v>0.91376110869326865</v>
      </c>
      <c r="O65" s="108">
        <f t="shared" si="14"/>
        <v>0.9260336786645389</v>
      </c>
      <c r="P65" s="108">
        <f t="shared" si="14"/>
        <v>0.93895921983430986</v>
      </c>
      <c r="Q65" s="108">
        <f t="shared" si="14"/>
        <v>0.95057781606278136</v>
      </c>
    </row>
    <row r="66" spans="1:17" ht="11.4" customHeight="1" x14ac:dyDescent="0.3">
      <c r="A66" s="116" t="s">
        <v>128</v>
      </c>
      <c r="B66" s="108">
        <f t="shared" ref="B66:Q66" si="15">IF(B10=0,"",B21/B57)</f>
        <v>1.1920192637987901</v>
      </c>
      <c r="C66" s="108">
        <f t="shared" si="15"/>
        <v>1.2427656822850126</v>
      </c>
      <c r="D66" s="108">
        <f t="shared" si="15"/>
        <v>1.2447869736529642</v>
      </c>
      <c r="E66" s="108">
        <f t="shared" si="15"/>
        <v>1.2592031537196353</v>
      </c>
      <c r="F66" s="108">
        <f t="shared" si="15"/>
        <v>1.2562889404430353</v>
      </c>
      <c r="G66" s="108">
        <f t="shared" si="15"/>
        <v>1.2659330300390328</v>
      </c>
      <c r="H66" s="108">
        <f t="shared" si="15"/>
        <v>1.2734118033406536</v>
      </c>
      <c r="I66" s="108">
        <f t="shared" si="15"/>
        <v>1.2718460283102855</v>
      </c>
      <c r="J66" s="108">
        <f t="shared" si="15"/>
        <v>1.2676453483653121</v>
      </c>
      <c r="K66" s="108">
        <f t="shared" si="15"/>
        <v>1.2552581141374579</v>
      </c>
      <c r="L66" s="108">
        <f t="shared" si="15"/>
        <v>1.2325851432753279</v>
      </c>
      <c r="M66" s="108">
        <f t="shared" si="15"/>
        <v>1.2550788970435187</v>
      </c>
      <c r="N66" s="108">
        <f t="shared" si="15"/>
        <v>1.2442504187573569</v>
      </c>
      <c r="O66" s="108">
        <f t="shared" si="15"/>
        <v>1.2268248091926486</v>
      </c>
      <c r="P66" s="108">
        <f t="shared" si="15"/>
        <v>1.2081653835740072</v>
      </c>
      <c r="Q66" s="108">
        <f t="shared" si="15"/>
        <v>1.2180339236696074</v>
      </c>
    </row>
    <row r="67" spans="1:17" ht="11.4" customHeight="1" x14ac:dyDescent="0.3">
      <c r="A67" s="116" t="s">
        <v>126</v>
      </c>
      <c r="B67" s="108">
        <f t="shared" ref="B67:Q67" si="16">IF(B11=0,"",B22/B58)</f>
        <v>1.2258551712660282</v>
      </c>
      <c r="C67" s="108">
        <f t="shared" si="16"/>
        <v>1.3087913202673289</v>
      </c>
      <c r="D67" s="108">
        <f t="shared" si="16"/>
        <v>1.306357791387621</v>
      </c>
      <c r="E67" s="108">
        <f t="shared" si="16"/>
        <v>1.3073566516296602</v>
      </c>
      <c r="F67" s="108">
        <f t="shared" si="16"/>
        <v>1.3085628884648599</v>
      </c>
      <c r="G67" s="108">
        <f t="shared" si="16"/>
        <v>1.3152203636438722</v>
      </c>
      <c r="H67" s="108">
        <f t="shared" si="16"/>
        <v>1.3154576155639306</v>
      </c>
      <c r="I67" s="108">
        <f t="shared" si="16"/>
        <v>1.3138382439856326</v>
      </c>
      <c r="J67" s="108">
        <f t="shared" si="16"/>
        <v>1.3079578800476048</v>
      </c>
      <c r="K67" s="108">
        <f t="shared" si="16"/>
        <v>1.326255034102362</v>
      </c>
      <c r="L67" s="108">
        <f t="shared" si="16"/>
        <v>1.287781230112105</v>
      </c>
      <c r="M67" s="108">
        <f t="shared" si="16"/>
        <v>1.3088780047323598</v>
      </c>
      <c r="N67" s="108">
        <f t="shared" si="16"/>
        <v>1.3022457647542283</v>
      </c>
      <c r="O67" s="108">
        <f t="shared" si="16"/>
        <v>1.2757083296525702</v>
      </c>
      <c r="P67" s="108">
        <f t="shared" si="16"/>
        <v>1.2502718987822545</v>
      </c>
      <c r="Q67" s="108">
        <f t="shared" si="16"/>
        <v>1.2590087007048503</v>
      </c>
    </row>
    <row r="68" spans="1:17" ht="11.4" customHeight="1" x14ac:dyDescent="0.3">
      <c r="A68" s="128" t="s">
        <v>19</v>
      </c>
      <c r="B68" s="136">
        <f t="shared" ref="B68:Q68" si="17">IF(B12=0,"",B23/B59)</f>
        <v>1.3546159556593933</v>
      </c>
      <c r="C68" s="136">
        <f t="shared" si="17"/>
        <v>1.4325235518658554</v>
      </c>
      <c r="D68" s="136">
        <f t="shared" si="17"/>
        <v>1.4670772432798429</v>
      </c>
      <c r="E68" s="136">
        <f t="shared" si="17"/>
        <v>1.4885945707592736</v>
      </c>
      <c r="F68" s="136">
        <f t="shared" si="17"/>
        <v>1.4894855976568655</v>
      </c>
      <c r="G68" s="136">
        <f t="shared" si="17"/>
        <v>1.4832156388723354</v>
      </c>
      <c r="H68" s="136">
        <f t="shared" si="17"/>
        <v>1.4578105725744237</v>
      </c>
      <c r="I68" s="136">
        <f t="shared" si="17"/>
        <v>1.4773582089591881</v>
      </c>
      <c r="J68" s="136">
        <f t="shared" si="17"/>
        <v>1.4898169081789621</v>
      </c>
      <c r="K68" s="136">
        <f t="shared" si="17"/>
        <v>1.5176844104047973</v>
      </c>
      <c r="L68" s="136">
        <f t="shared" si="17"/>
        <v>1.4903211679043056</v>
      </c>
      <c r="M68" s="136">
        <f t="shared" si="17"/>
        <v>1.4919659276660715</v>
      </c>
      <c r="N68" s="136">
        <f t="shared" si="17"/>
        <v>1.4873800722565969</v>
      </c>
      <c r="O68" s="136">
        <f t="shared" si="17"/>
        <v>1.4702734187668092</v>
      </c>
      <c r="P68" s="136">
        <f t="shared" si="17"/>
        <v>1.4336951520418355</v>
      </c>
      <c r="Q68" s="136">
        <f t="shared" si="17"/>
        <v>1.4464809343331406</v>
      </c>
    </row>
    <row r="69" spans="1:17" ht="11.4" customHeight="1" x14ac:dyDescent="0.3">
      <c r="A69" s="95" t="s">
        <v>127</v>
      </c>
      <c r="B69" s="106">
        <f t="shared" ref="B69:Q69" si="18">IF(B13=0,"",B24/B60)</f>
        <v>1.202220662703817</v>
      </c>
      <c r="C69" s="106">
        <f t="shared" si="18"/>
        <v>1.2345800812781778</v>
      </c>
      <c r="D69" s="106">
        <f t="shared" si="18"/>
        <v>1.2612321507444191</v>
      </c>
      <c r="E69" s="106">
        <f t="shared" si="18"/>
        <v>1.295601056311263</v>
      </c>
      <c r="F69" s="106">
        <f t="shared" si="18"/>
        <v>1.2914572301564513</v>
      </c>
      <c r="G69" s="106">
        <f t="shared" si="18"/>
        <v>1.2856630817559731</v>
      </c>
      <c r="H69" s="106">
        <f t="shared" si="18"/>
        <v>1.2783531414712288</v>
      </c>
      <c r="I69" s="106">
        <f t="shared" si="18"/>
        <v>1.2854266737812485</v>
      </c>
      <c r="J69" s="106">
        <f t="shared" si="18"/>
        <v>1.2999648565752782</v>
      </c>
      <c r="K69" s="106">
        <f t="shared" si="18"/>
        <v>1.3224665136909082</v>
      </c>
      <c r="L69" s="106">
        <f t="shared" si="18"/>
        <v>1.303026559976165</v>
      </c>
      <c r="M69" s="106">
        <f t="shared" si="18"/>
        <v>1.3140681255042355</v>
      </c>
      <c r="N69" s="106">
        <f t="shared" si="18"/>
        <v>1.313673805824034</v>
      </c>
      <c r="O69" s="106">
        <f t="shared" si="18"/>
        <v>1.3038060547537931</v>
      </c>
      <c r="P69" s="106">
        <f t="shared" si="18"/>
        <v>1.2586022822976315</v>
      </c>
      <c r="Q69" s="106">
        <f t="shared" si="18"/>
        <v>1.2700046734026535</v>
      </c>
    </row>
    <row r="70" spans="1:17" ht="11.4" customHeight="1" x14ac:dyDescent="0.3">
      <c r="A70" s="93" t="s">
        <v>126</v>
      </c>
      <c r="B70" s="105">
        <f t="shared" ref="B70:Q70" si="19">IF(B14=0,"",B25/B61)</f>
        <v>1.4186303315325368</v>
      </c>
      <c r="C70" s="105">
        <f t="shared" si="19"/>
        <v>1.51311123958968</v>
      </c>
      <c r="D70" s="105">
        <f t="shared" si="19"/>
        <v>1.5459272501425114</v>
      </c>
      <c r="E70" s="105">
        <f t="shared" si="19"/>
        <v>1.5586472828794971</v>
      </c>
      <c r="F70" s="105">
        <f t="shared" si="19"/>
        <v>1.5577209847089735</v>
      </c>
      <c r="G70" s="105">
        <f t="shared" si="19"/>
        <v>1.5507872646463419</v>
      </c>
      <c r="H70" s="105">
        <f t="shared" si="19"/>
        <v>1.5188547672402288</v>
      </c>
      <c r="I70" s="105">
        <f t="shared" si="19"/>
        <v>1.5413766505331721</v>
      </c>
      <c r="J70" s="105">
        <f t="shared" si="19"/>
        <v>1.5508840653539819</v>
      </c>
      <c r="K70" s="105">
        <f t="shared" si="19"/>
        <v>1.5824761002943581</v>
      </c>
      <c r="L70" s="105">
        <f t="shared" si="19"/>
        <v>1.5437315918396339</v>
      </c>
      <c r="M70" s="105">
        <f t="shared" si="19"/>
        <v>1.5385201129826456</v>
      </c>
      <c r="N70" s="105">
        <f t="shared" si="19"/>
        <v>1.5329050141246388</v>
      </c>
      <c r="O70" s="105">
        <f t="shared" si="19"/>
        <v>1.5107683783724337</v>
      </c>
      <c r="P70" s="105">
        <f t="shared" si="19"/>
        <v>1.4771095472030231</v>
      </c>
      <c r="Q70" s="105">
        <f t="shared" si="19"/>
        <v>1.4888288912430629</v>
      </c>
    </row>
    <row r="72" spans="1:17" ht="11.4" customHeight="1" x14ac:dyDescent="0.3">
      <c r="A72" s="27" t="s">
        <v>170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" customHeight="1" x14ac:dyDescent="0.3">
      <c r="A73" s="130" t="s">
        <v>40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" customHeight="1" x14ac:dyDescent="0.3">
      <c r="A74" s="116" t="s">
        <v>24</v>
      </c>
      <c r="B74" s="108">
        <v>1</v>
      </c>
      <c r="C74" s="108">
        <v>1</v>
      </c>
      <c r="D74" s="108">
        <v>1</v>
      </c>
      <c r="E74" s="108">
        <v>1</v>
      </c>
      <c r="F74" s="108">
        <v>1</v>
      </c>
      <c r="G74" s="108">
        <v>1</v>
      </c>
      <c r="H74" s="108">
        <v>1</v>
      </c>
      <c r="I74" s="108">
        <v>1</v>
      </c>
      <c r="J74" s="108">
        <v>1</v>
      </c>
      <c r="K74" s="108">
        <v>1</v>
      </c>
      <c r="L74" s="108">
        <v>1</v>
      </c>
      <c r="M74" s="108">
        <v>1</v>
      </c>
      <c r="N74" s="108">
        <v>1</v>
      </c>
      <c r="O74" s="108">
        <v>1</v>
      </c>
      <c r="P74" s="108">
        <v>1</v>
      </c>
      <c r="Q74" s="108">
        <v>1</v>
      </c>
    </row>
    <row r="75" spans="1:17" ht="11.4" customHeight="1" x14ac:dyDescent="0.3">
      <c r="A75" s="116" t="s">
        <v>128</v>
      </c>
      <c r="B75" s="108">
        <v>1</v>
      </c>
      <c r="C75" s="108">
        <v>1</v>
      </c>
      <c r="D75" s="108">
        <v>1</v>
      </c>
      <c r="E75" s="108">
        <v>1</v>
      </c>
      <c r="F75" s="108">
        <v>1</v>
      </c>
      <c r="G75" s="108">
        <v>1</v>
      </c>
      <c r="H75" s="108">
        <v>1</v>
      </c>
      <c r="I75" s="108">
        <v>1</v>
      </c>
      <c r="J75" s="108">
        <v>1</v>
      </c>
      <c r="K75" s="108">
        <v>1</v>
      </c>
      <c r="L75" s="108">
        <v>1</v>
      </c>
      <c r="M75" s="108">
        <v>1</v>
      </c>
      <c r="N75" s="108">
        <v>1</v>
      </c>
      <c r="O75" s="108">
        <v>1</v>
      </c>
      <c r="P75" s="108">
        <v>1</v>
      </c>
      <c r="Q75" s="108">
        <v>1</v>
      </c>
    </row>
    <row r="76" spans="1:17" ht="11.4" customHeight="1" x14ac:dyDescent="0.3">
      <c r="A76" s="116" t="s">
        <v>126</v>
      </c>
      <c r="B76" s="108">
        <v>1</v>
      </c>
      <c r="C76" s="108">
        <v>1</v>
      </c>
      <c r="D76" s="108">
        <v>1</v>
      </c>
      <c r="E76" s="108">
        <v>1</v>
      </c>
      <c r="F76" s="108">
        <v>1</v>
      </c>
      <c r="G76" s="108">
        <v>1</v>
      </c>
      <c r="H76" s="108">
        <v>1</v>
      </c>
      <c r="I76" s="108">
        <v>1</v>
      </c>
      <c r="J76" s="108">
        <v>1</v>
      </c>
      <c r="K76" s="108">
        <v>1</v>
      </c>
      <c r="L76" s="108">
        <v>1</v>
      </c>
      <c r="M76" s="108">
        <v>1</v>
      </c>
      <c r="N76" s="108">
        <v>1</v>
      </c>
      <c r="O76" s="108">
        <v>1</v>
      </c>
      <c r="P76" s="108">
        <v>1</v>
      </c>
      <c r="Q76" s="108">
        <v>1</v>
      </c>
    </row>
    <row r="77" spans="1:17" ht="11.4" customHeight="1" x14ac:dyDescent="0.3">
      <c r="A77" s="128" t="s">
        <v>19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" customHeight="1" x14ac:dyDescent="0.3">
      <c r="A78" s="95" t="s">
        <v>127</v>
      </c>
      <c r="B78" s="106">
        <v>1</v>
      </c>
      <c r="C78" s="106">
        <v>1</v>
      </c>
      <c r="D78" s="106">
        <v>1</v>
      </c>
      <c r="E78" s="106">
        <v>1</v>
      </c>
      <c r="F78" s="106">
        <v>1</v>
      </c>
      <c r="G78" s="106">
        <v>1</v>
      </c>
      <c r="H78" s="106">
        <v>1</v>
      </c>
      <c r="I78" s="106">
        <v>1</v>
      </c>
      <c r="J78" s="106">
        <v>1</v>
      </c>
      <c r="K78" s="106">
        <v>1</v>
      </c>
      <c r="L78" s="106">
        <v>1</v>
      </c>
      <c r="M78" s="106">
        <v>1</v>
      </c>
      <c r="N78" s="106">
        <v>1</v>
      </c>
      <c r="O78" s="106">
        <v>1</v>
      </c>
      <c r="P78" s="106">
        <v>1</v>
      </c>
      <c r="Q78" s="106">
        <v>1</v>
      </c>
    </row>
    <row r="79" spans="1:17" ht="11.4" customHeight="1" x14ac:dyDescent="0.3">
      <c r="A79" s="93" t="s">
        <v>126</v>
      </c>
      <c r="B79" s="105">
        <v>1</v>
      </c>
      <c r="C79" s="105">
        <v>1</v>
      </c>
      <c r="D79" s="105">
        <v>1</v>
      </c>
      <c r="E79" s="105">
        <v>1</v>
      </c>
      <c r="F79" s="105">
        <v>1</v>
      </c>
      <c r="G79" s="105">
        <v>1</v>
      </c>
      <c r="H79" s="105">
        <v>1</v>
      </c>
      <c r="I79" s="105">
        <v>1</v>
      </c>
      <c r="J79" s="105">
        <v>1</v>
      </c>
      <c r="K79" s="105">
        <v>1</v>
      </c>
      <c r="L79" s="105">
        <v>1</v>
      </c>
      <c r="M79" s="105">
        <v>1</v>
      </c>
      <c r="N79" s="105">
        <v>1</v>
      </c>
      <c r="O79" s="105">
        <v>1</v>
      </c>
      <c r="P79" s="105">
        <v>1</v>
      </c>
      <c r="Q79" s="105">
        <v>1</v>
      </c>
    </row>
    <row r="81" spans="1:1" ht="11.4" customHeight="1" x14ac:dyDescent="0.3">
      <c r="A81" s="126" t="s">
        <v>174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102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" customHeight="1" x14ac:dyDescent="0.3">
      <c r="A4" s="97" t="s">
        <v>99</v>
      </c>
      <c r="B4" s="100">
        <v>135277.61910960177</v>
      </c>
      <c r="C4" s="100">
        <v>131556.28103109199</v>
      </c>
      <c r="D4" s="100">
        <v>129810.07424961033</v>
      </c>
      <c r="E4" s="100">
        <v>133729.92928237299</v>
      </c>
      <c r="F4" s="100">
        <v>143390.63623836753</v>
      </c>
      <c r="G4" s="100">
        <v>150699.49503812048</v>
      </c>
      <c r="H4" s="100">
        <v>155569.60736332144</v>
      </c>
      <c r="I4" s="100">
        <v>161055.978173927</v>
      </c>
      <c r="J4" s="100">
        <v>161013.87547962915</v>
      </c>
      <c r="K4" s="100">
        <v>148286.59264625073</v>
      </c>
      <c r="L4" s="100">
        <v>148321.79880282943</v>
      </c>
      <c r="M4" s="100">
        <v>152407.06245952207</v>
      </c>
      <c r="N4" s="100">
        <v>148534.54132257696</v>
      </c>
      <c r="O4" s="100">
        <v>147869.50412269225</v>
      </c>
      <c r="P4" s="100">
        <v>149104.99456161412</v>
      </c>
      <c r="Q4" s="100">
        <v>154463.57109795252</v>
      </c>
    </row>
    <row r="5" spans="1:17" ht="11.4" customHeight="1" x14ac:dyDescent="0.3">
      <c r="A5" s="141" t="s">
        <v>92</v>
      </c>
      <c r="B5" s="140">
        <f t="shared" ref="B5:Q5" si="0">B4</f>
        <v>135277.61910960177</v>
      </c>
      <c r="C5" s="140">
        <f t="shared" si="0"/>
        <v>131556.28103109199</v>
      </c>
      <c r="D5" s="140">
        <f t="shared" si="0"/>
        <v>129810.07424961033</v>
      </c>
      <c r="E5" s="140">
        <f t="shared" si="0"/>
        <v>133729.92928237299</v>
      </c>
      <c r="F5" s="140">
        <f t="shared" si="0"/>
        <v>143390.63623836753</v>
      </c>
      <c r="G5" s="140">
        <f t="shared" si="0"/>
        <v>150699.49503812048</v>
      </c>
      <c r="H5" s="140">
        <f t="shared" si="0"/>
        <v>155569.60736332144</v>
      </c>
      <c r="I5" s="140">
        <f t="shared" si="0"/>
        <v>161055.978173927</v>
      </c>
      <c r="J5" s="140">
        <f t="shared" si="0"/>
        <v>161013.87547962915</v>
      </c>
      <c r="K5" s="140">
        <f t="shared" si="0"/>
        <v>148286.59264625073</v>
      </c>
      <c r="L5" s="140">
        <f t="shared" si="0"/>
        <v>148321.79880282943</v>
      </c>
      <c r="M5" s="140">
        <f t="shared" si="0"/>
        <v>152407.06245952207</v>
      </c>
      <c r="N5" s="140">
        <f t="shared" si="0"/>
        <v>148534.54132257696</v>
      </c>
      <c r="O5" s="140">
        <f t="shared" si="0"/>
        <v>147869.50412269225</v>
      </c>
      <c r="P5" s="140">
        <f t="shared" si="0"/>
        <v>149104.99456161412</v>
      </c>
      <c r="Q5" s="140">
        <f t="shared" si="0"/>
        <v>154463.57109795252</v>
      </c>
    </row>
    <row r="7" spans="1:17" ht="11.4" customHeight="1" x14ac:dyDescent="0.3">
      <c r="A7" s="27" t="s">
        <v>101</v>
      </c>
      <c r="B7" s="71">
        <f t="shared" ref="B7:Q7" si="1">SUM(B8,B12)</f>
        <v>135277.61910960183</v>
      </c>
      <c r="C7" s="71">
        <f t="shared" si="1"/>
        <v>131556.28103109196</v>
      </c>
      <c r="D7" s="71">
        <f t="shared" si="1"/>
        <v>129810.07424961032</v>
      </c>
      <c r="E7" s="71">
        <f t="shared" si="1"/>
        <v>133729.92928237299</v>
      </c>
      <c r="F7" s="71">
        <f t="shared" si="1"/>
        <v>143390.63623836753</v>
      </c>
      <c r="G7" s="71">
        <f t="shared" si="1"/>
        <v>150699.49503812043</v>
      </c>
      <c r="H7" s="71">
        <f t="shared" si="1"/>
        <v>155569.60736332141</v>
      </c>
      <c r="I7" s="71">
        <f t="shared" si="1"/>
        <v>161055.978173927</v>
      </c>
      <c r="J7" s="71">
        <f t="shared" si="1"/>
        <v>161013.87547962912</v>
      </c>
      <c r="K7" s="71">
        <f t="shared" si="1"/>
        <v>148286.59264625071</v>
      </c>
      <c r="L7" s="71">
        <f t="shared" si="1"/>
        <v>148321.79880282946</v>
      </c>
      <c r="M7" s="71">
        <f t="shared" si="1"/>
        <v>152407.06245952207</v>
      </c>
      <c r="N7" s="71">
        <f t="shared" si="1"/>
        <v>148534.54132257693</v>
      </c>
      <c r="O7" s="71">
        <f t="shared" si="1"/>
        <v>147869.50412269225</v>
      </c>
      <c r="P7" s="71">
        <f t="shared" si="1"/>
        <v>149104.99456161418</v>
      </c>
      <c r="Q7" s="71">
        <f t="shared" si="1"/>
        <v>154463.57109795252</v>
      </c>
    </row>
    <row r="8" spans="1:17" ht="11.4" customHeight="1" x14ac:dyDescent="0.3">
      <c r="A8" s="130" t="s">
        <v>40</v>
      </c>
      <c r="B8" s="139">
        <f t="shared" ref="B8:Q8" si="2">SUM(B9:B11)</f>
        <v>127750.34369074935</v>
      </c>
      <c r="C8" s="139">
        <f t="shared" si="2"/>
        <v>123788.70970186079</v>
      </c>
      <c r="D8" s="139">
        <f t="shared" si="2"/>
        <v>121955.77973534729</v>
      </c>
      <c r="E8" s="139">
        <f t="shared" si="2"/>
        <v>125520.02816713497</v>
      </c>
      <c r="F8" s="139">
        <f t="shared" si="2"/>
        <v>134683.57361679952</v>
      </c>
      <c r="G8" s="139">
        <f t="shared" si="2"/>
        <v>141819.97221131594</v>
      </c>
      <c r="H8" s="139">
        <f t="shared" si="2"/>
        <v>146171.50747156239</v>
      </c>
      <c r="I8" s="139">
        <f t="shared" si="2"/>
        <v>151046.15043609071</v>
      </c>
      <c r="J8" s="139">
        <f t="shared" si="2"/>
        <v>150673.90651087719</v>
      </c>
      <c r="K8" s="139">
        <f t="shared" si="2"/>
        <v>139026.84869801428</v>
      </c>
      <c r="L8" s="139">
        <f t="shared" si="2"/>
        <v>138153.37957322109</v>
      </c>
      <c r="M8" s="139">
        <f t="shared" si="2"/>
        <v>142042.67860706791</v>
      </c>
      <c r="N8" s="139">
        <f t="shared" si="2"/>
        <v>138332.24099598493</v>
      </c>
      <c r="O8" s="139">
        <f t="shared" si="2"/>
        <v>137535.9852306782</v>
      </c>
      <c r="P8" s="139">
        <f t="shared" si="2"/>
        <v>138978.51702782465</v>
      </c>
      <c r="Q8" s="139">
        <f t="shared" si="2"/>
        <v>143846.4717453185</v>
      </c>
    </row>
    <row r="9" spans="1:17" ht="11.4" customHeight="1" x14ac:dyDescent="0.3">
      <c r="A9" s="116" t="s">
        <v>24</v>
      </c>
      <c r="B9" s="70">
        <v>22477.041434383111</v>
      </c>
      <c r="C9" s="70">
        <v>21679.619024686755</v>
      </c>
      <c r="D9" s="70">
        <v>21298.582480681194</v>
      </c>
      <c r="E9" s="70">
        <v>22110.583894953405</v>
      </c>
      <c r="F9" s="70">
        <v>22407.236867721545</v>
      </c>
      <c r="G9" s="70">
        <v>23207.000107463304</v>
      </c>
      <c r="H9" s="70">
        <v>23635.685086215246</v>
      </c>
      <c r="I9" s="70">
        <v>24131.918934899819</v>
      </c>
      <c r="J9" s="70">
        <v>23692.090978222528</v>
      </c>
      <c r="K9" s="70">
        <v>21622.460604811447</v>
      </c>
      <c r="L9" s="70">
        <v>22810.545028489298</v>
      </c>
      <c r="M9" s="70">
        <v>22068.860130079982</v>
      </c>
      <c r="N9" s="70">
        <v>20719.438093434979</v>
      </c>
      <c r="O9" s="70">
        <v>19633.752053096432</v>
      </c>
      <c r="P9" s="70">
        <v>19690.202545968739</v>
      </c>
      <c r="Q9" s="70">
        <v>20427.849063072696</v>
      </c>
    </row>
    <row r="10" spans="1:17" ht="11.4" customHeight="1" x14ac:dyDescent="0.3">
      <c r="A10" s="116" t="s">
        <v>128</v>
      </c>
      <c r="B10" s="70">
        <v>49610.302679901506</v>
      </c>
      <c r="C10" s="70">
        <v>51254.437614244445</v>
      </c>
      <c r="D10" s="70">
        <v>50216.862266852746</v>
      </c>
      <c r="E10" s="70">
        <v>52464.175843569581</v>
      </c>
      <c r="F10" s="70">
        <v>54997.642327287133</v>
      </c>
      <c r="G10" s="70">
        <v>57393.719998572815</v>
      </c>
      <c r="H10" s="70">
        <v>58988.266879698793</v>
      </c>
      <c r="I10" s="70">
        <v>60683.070876030702</v>
      </c>
      <c r="J10" s="70">
        <v>59068.477048291083</v>
      </c>
      <c r="K10" s="70">
        <v>53482.477850164651</v>
      </c>
      <c r="L10" s="70">
        <v>53529.626771542731</v>
      </c>
      <c r="M10" s="70">
        <v>57698.577718279776</v>
      </c>
      <c r="N10" s="70">
        <v>56129.235402894672</v>
      </c>
      <c r="O10" s="70">
        <v>55742.204345353399</v>
      </c>
      <c r="P10" s="70">
        <v>56435.135014885032</v>
      </c>
      <c r="Q10" s="70">
        <v>58789.12707064204</v>
      </c>
    </row>
    <row r="11" spans="1:17" ht="11.4" customHeight="1" x14ac:dyDescent="0.3">
      <c r="A11" s="116" t="s">
        <v>126</v>
      </c>
      <c r="B11" s="70">
        <v>55662.999576464732</v>
      </c>
      <c r="C11" s="70">
        <v>50854.653062929588</v>
      </c>
      <c r="D11" s="70">
        <v>50440.334987813345</v>
      </c>
      <c r="E11" s="70">
        <v>50945.268428611977</v>
      </c>
      <c r="F11" s="70">
        <v>57278.694421790853</v>
      </c>
      <c r="G11" s="70">
        <v>61219.252105279826</v>
      </c>
      <c r="H11" s="70">
        <v>63547.555505648364</v>
      </c>
      <c r="I11" s="70">
        <v>66231.160625160177</v>
      </c>
      <c r="J11" s="70">
        <v>67913.338484363558</v>
      </c>
      <c r="K11" s="70">
        <v>63921.910243038183</v>
      </c>
      <c r="L11" s="70">
        <v>61813.20777318906</v>
      </c>
      <c r="M11" s="70">
        <v>62275.240758708169</v>
      </c>
      <c r="N11" s="70">
        <v>61483.567499655284</v>
      </c>
      <c r="O11" s="70">
        <v>62160.028832228352</v>
      </c>
      <c r="P11" s="70">
        <v>62853.179466970869</v>
      </c>
      <c r="Q11" s="70">
        <v>64629.495611603772</v>
      </c>
    </row>
    <row r="12" spans="1:17" ht="11.4" customHeight="1" x14ac:dyDescent="0.3">
      <c r="A12" s="128" t="s">
        <v>19</v>
      </c>
      <c r="B12" s="138">
        <f t="shared" ref="B12:Q12" si="3">SUM(B13:B14)</f>
        <v>7527.2754188524723</v>
      </c>
      <c r="C12" s="138">
        <f t="shared" si="3"/>
        <v>7767.571329231183</v>
      </c>
      <c r="D12" s="138">
        <f t="shared" si="3"/>
        <v>7854.2945142630388</v>
      </c>
      <c r="E12" s="138">
        <f t="shared" si="3"/>
        <v>8209.9011152380372</v>
      </c>
      <c r="F12" s="138">
        <f t="shared" si="3"/>
        <v>8707.0626215680077</v>
      </c>
      <c r="G12" s="138">
        <f t="shared" si="3"/>
        <v>8879.5228268044793</v>
      </c>
      <c r="H12" s="138">
        <f t="shared" si="3"/>
        <v>9398.0998917590114</v>
      </c>
      <c r="I12" s="138">
        <f t="shared" si="3"/>
        <v>10009.827737836293</v>
      </c>
      <c r="J12" s="138">
        <f t="shared" si="3"/>
        <v>10339.968968751931</v>
      </c>
      <c r="K12" s="138">
        <f t="shared" si="3"/>
        <v>9259.7439482364389</v>
      </c>
      <c r="L12" s="138">
        <f t="shared" si="3"/>
        <v>10168.419229608366</v>
      </c>
      <c r="M12" s="138">
        <f t="shared" si="3"/>
        <v>10364.383852454161</v>
      </c>
      <c r="N12" s="138">
        <f t="shared" si="3"/>
        <v>10202.300326591992</v>
      </c>
      <c r="O12" s="138">
        <f t="shared" si="3"/>
        <v>10333.518892014052</v>
      </c>
      <c r="P12" s="138">
        <f t="shared" si="3"/>
        <v>10126.477533789519</v>
      </c>
      <c r="Q12" s="138">
        <f t="shared" si="3"/>
        <v>10617.09935263403</v>
      </c>
    </row>
    <row r="13" spans="1:17" ht="11.4" customHeight="1" x14ac:dyDescent="0.3">
      <c r="A13" s="95" t="s">
        <v>127</v>
      </c>
      <c r="B13" s="20">
        <v>1976.0897400087333</v>
      </c>
      <c r="C13" s="20">
        <v>1936.8574329841651</v>
      </c>
      <c r="D13" s="20">
        <v>1870.1264753863195</v>
      </c>
      <c r="E13" s="20">
        <v>1902.9425042872244</v>
      </c>
      <c r="F13" s="20">
        <v>1934.6971655970315</v>
      </c>
      <c r="G13" s="20">
        <v>1961.6771364306853</v>
      </c>
      <c r="H13" s="20">
        <v>2091.7807228484548</v>
      </c>
      <c r="I13" s="20">
        <v>2178.4023906305638</v>
      </c>
      <c r="J13" s="20">
        <v>2195.7947472508572</v>
      </c>
      <c r="K13" s="20">
        <v>2010.6298930264038</v>
      </c>
      <c r="L13" s="20">
        <v>1972.7302191379192</v>
      </c>
      <c r="M13" s="20">
        <v>1893.3798049390286</v>
      </c>
      <c r="N13" s="20">
        <v>1871.1590650831404</v>
      </c>
      <c r="O13" s="20">
        <v>1792.9690962698969</v>
      </c>
      <c r="P13" s="20">
        <v>1766.2735921449346</v>
      </c>
      <c r="Q13" s="20">
        <v>1803.995976088172</v>
      </c>
    </row>
    <row r="14" spans="1:17" ht="11.4" customHeight="1" x14ac:dyDescent="0.3">
      <c r="A14" s="93" t="s">
        <v>126</v>
      </c>
      <c r="B14" s="69">
        <v>5551.185678843739</v>
      </c>
      <c r="C14" s="69">
        <v>5830.7138962470181</v>
      </c>
      <c r="D14" s="69">
        <v>5984.168038876719</v>
      </c>
      <c r="E14" s="69">
        <v>6306.9586109508118</v>
      </c>
      <c r="F14" s="69">
        <v>6772.3654559709767</v>
      </c>
      <c r="G14" s="69">
        <v>6917.8456903737933</v>
      </c>
      <c r="H14" s="69">
        <v>7306.3191689105561</v>
      </c>
      <c r="I14" s="69">
        <v>7831.4253472057289</v>
      </c>
      <c r="J14" s="69">
        <v>8144.1742215010745</v>
      </c>
      <c r="K14" s="69">
        <v>7249.1140552100351</v>
      </c>
      <c r="L14" s="69">
        <v>8195.6890104704471</v>
      </c>
      <c r="M14" s="69">
        <v>8471.0040475151327</v>
      </c>
      <c r="N14" s="69">
        <v>8331.141261508852</v>
      </c>
      <c r="O14" s="69">
        <v>8540.5497957441548</v>
      </c>
      <c r="P14" s="69">
        <v>8360.2039416445841</v>
      </c>
      <c r="Q14" s="69">
        <v>8813.1033765458578</v>
      </c>
    </row>
    <row r="16" spans="1:17" ht="11.4" customHeight="1" x14ac:dyDescent="0.3">
      <c r="A16" s="35" t="s">
        <v>46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" customHeight="1" x14ac:dyDescent="0.3">
      <c r="A18" s="27" t="s">
        <v>100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" customHeight="1" x14ac:dyDescent="0.3">
      <c r="A19" s="97" t="s">
        <v>99</v>
      </c>
      <c r="B19" s="100">
        <f>IF(B4=0,0,B4/TrAvia_ene!B4)</f>
        <v>3.0100098848040275</v>
      </c>
      <c r="C19" s="100">
        <f>IF(C4=0,0,C4/TrAvia_ene!C4)</f>
        <v>3.0099968353640496</v>
      </c>
      <c r="D19" s="100">
        <f>IF(D4=0,0,D4/TrAvia_ene!D4)</f>
        <v>3.010007199014642</v>
      </c>
      <c r="E19" s="100">
        <f>IF(E4=0,0,E4/TrAvia_ene!E4)</f>
        <v>3.010040806887369</v>
      </c>
      <c r="F19" s="100">
        <f>IF(F4=0,0,F4/TrAvia_ene!F4)</f>
        <v>3.0100679869900588</v>
      </c>
      <c r="G19" s="100">
        <f>IF(G4=0,0,G4/TrAvia_ene!G4)</f>
        <v>3.0100132683532221</v>
      </c>
      <c r="H19" s="100">
        <f>IF(H4=0,0,H4/TrAvia_ene!H4)</f>
        <v>3.0100618204605429</v>
      </c>
      <c r="I19" s="100">
        <f>IF(I4=0,0,I4/TrAvia_ene!I4)</f>
        <v>3.010078144557927</v>
      </c>
      <c r="J19" s="100">
        <f>IF(J4=0,0,J4/TrAvia_ene!J4)</f>
        <v>3.0100508999942712</v>
      </c>
      <c r="K19" s="100">
        <f>IF(K4=0,0,K4/TrAvia_ene!K4)</f>
        <v>3.0100974736991999</v>
      </c>
      <c r="L19" s="100">
        <f>IF(L4=0,0,L4/TrAvia_ene!L4)</f>
        <v>3.0101128010920091</v>
      </c>
      <c r="M19" s="100">
        <f>IF(M4=0,0,M4/TrAvia_ene!M4)</f>
        <v>3.0101297993918705</v>
      </c>
      <c r="N19" s="100">
        <f>IF(N4=0,0,N4/TrAvia_ene!N4)</f>
        <v>3.010155573843063</v>
      </c>
      <c r="O19" s="100">
        <f>IF(O4=0,0,O4/TrAvia_ene!O4)</f>
        <v>3.0101667565591503</v>
      </c>
      <c r="P19" s="100">
        <f>IF(P4=0,0,P4/TrAvia_ene!P4)</f>
        <v>3.0101761834486895</v>
      </c>
      <c r="Q19" s="100">
        <f>IF(Q4=0,0,Q4/TrAvia_ene!Q4)</f>
        <v>3.0101877214440531</v>
      </c>
    </row>
    <row r="20" spans="1:17" ht="11.4" customHeight="1" x14ac:dyDescent="0.3">
      <c r="A20" s="141" t="s">
        <v>92</v>
      </c>
      <c r="B20" s="140">
        <f t="shared" ref="B20:Q20" si="4">B19</f>
        <v>3.0100098848040275</v>
      </c>
      <c r="C20" s="140">
        <f t="shared" si="4"/>
        <v>3.0099968353640496</v>
      </c>
      <c r="D20" s="140">
        <f t="shared" si="4"/>
        <v>3.010007199014642</v>
      </c>
      <c r="E20" s="140">
        <f t="shared" si="4"/>
        <v>3.010040806887369</v>
      </c>
      <c r="F20" s="140">
        <f t="shared" si="4"/>
        <v>3.0100679869900588</v>
      </c>
      <c r="G20" s="140">
        <f t="shared" si="4"/>
        <v>3.0100132683532221</v>
      </c>
      <c r="H20" s="140">
        <f t="shared" si="4"/>
        <v>3.0100618204605429</v>
      </c>
      <c r="I20" s="140">
        <f t="shared" si="4"/>
        <v>3.010078144557927</v>
      </c>
      <c r="J20" s="140">
        <f t="shared" si="4"/>
        <v>3.0100508999942712</v>
      </c>
      <c r="K20" s="140">
        <f t="shared" si="4"/>
        <v>3.0100974736991999</v>
      </c>
      <c r="L20" s="140">
        <f t="shared" si="4"/>
        <v>3.0101128010920091</v>
      </c>
      <c r="M20" s="140">
        <f t="shared" si="4"/>
        <v>3.0101297993918705</v>
      </c>
      <c r="N20" s="140">
        <f t="shared" si="4"/>
        <v>3.010155573843063</v>
      </c>
      <c r="O20" s="140">
        <f t="shared" si="4"/>
        <v>3.0101667565591503</v>
      </c>
      <c r="P20" s="140">
        <f t="shared" si="4"/>
        <v>3.0101761834486895</v>
      </c>
      <c r="Q20" s="140">
        <f t="shared" si="4"/>
        <v>3.0101877214440531</v>
      </c>
    </row>
    <row r="22" spans="1:17" ht="11.4" customHeight="1" x14ac:dyDescent="0.3">
      <c r="A22" s="27" t="s">
        <v>124</v>
      </c>
      <c r="B22" s="68">
        <f>IF(TrAvia_act!B12=0,"",B7/TrAvia_act!B12*100)</f>
        <v>1242.7739885479559</v>
      </c>
      <c r="C22" s="68">
        <f>IF(TrAvia_act!C12=0,"",C7/TrAvia_act!C12*100)</f>
        <v>1203.5808758655539</v>
      </c>
      <c r="D22" s="68">
        <f>IF(TrAvia_act!D12=0,"",D7/TrAvia_act!D12*100)</f>
        <v>1200.2297982897237</v>
      </c>
      <c r="E22" s="68">
        <f>IF(TrAvia_act!E12=0,"",E7/TrAvia_act!E12*100)</f>
        <v>1199.1949126031009</v>
      </c>
      <c r="F22" s="68">
        <f>IF(TrAvia_act!F12=0,"",F7/TrAvia_act!F12*100)</f>
        <v>1183.8989286163794</v>
      </c>
      <c r="G22" s="68">
        <f>IF(TrAvia_act!G12=0,"",G7/TrAvia_act!G12*100)</f>
        <v>1187.6350443992415</v>
      </c>
      <c r="H22" s="68">
        <f>IF(TrAvia_act!H12=0,"",H7/TrAvia_act!H12*100)</f>
        <v>1189.1685594058169</v>
      </c>
      <c r="I22" s="68">
        <f>IF(TrAvia_act!I12=0,"",I7/TrAvia_act!I12*100)</f>
        <v>1176.2783406408316</v>
      </c>
      <c r="J22" s="68">
        <f>IF(TrAvia_act!J12=0,"",J7/TrAvia_act!J12*100)</f>
        <v>1180.1258929749968</v>
      </c>
      <c r="K22" s="68">
        <f>IF(TrAvia_act!K12=0,"",K7/TrAvia_act!K12*100)</f>
        <v>1194.2254810944746</v>
      </c>
      <c r="L22" s="68">
        <f>IF(TrAvia_act!L12=0,"",L7/TrAvia_act!L12*100)</f>
        <v>1205.8318373128493</v>
      </c>
      <c r="M22" s="68">
        <f>IF(TrAvia_act!M12=0,"",M7/TrAvia_act!M12*100)</f>
        <v>1199.1526512221044</v>
      </c>
      <c r="N22" s="68">
        <f>IF(TrAvia_act!N12=0,"",N7/TrAvia_act!N12*100)</f>
        <v>1203.5803582979408</v>
      </c>
      <c r="O22" s="68">
        <f>IF(TrAvia_act!O12=0,"",O7/TrAvia_act!O12*100)</f>
        <v>1197.6554846172503</v>
      </c>
      <c r="P22" s="68">
        <f>IF(TrAvia_act!P12=0,"",P7/TrAvia_act!P12*100)</f>
        <v>1188.8936762889991</v>
      </c>
      <c r="Q22" s="68">
        <f>IF(TrAvia_act!Q12=0,"",Q7/TrAvia_act!Q12*100)</f>
        <v>1200.6712909311175</v>
      </c>
    </row>
    <row r="23" spans="1:17" ht="11.4" customHeight="1" x14ac:dyDescent="0.3">
      <c r="A23" s="130" t="s">
        <v>40</v>
      </c>
      <c r="B23" s="134">
        <f>IF(TrAvia_act!B13=0,"",B8/TrAvia_act!B13*100)</f>
        <v>1229.0321506995931</v>
      </c>
      <c r="C23" s="134">
        <f>IF(TrAvia_act!C13=0,"",C8/TrAvia_act!C13*100)</f>
        <v>1185.071199721403</v>
      </c>
      <c r="D23" s="134">
        <f>IF(TrAvia_act!D13=0,"",D8/TrAvia_act!D13*100)</f>
        <v>1180.5972305600949</v>
      </c>
      <c r="E23" s="134">
        <f>IF(TrAvia_act!E13=0,"",E8/TrAvia_act!E13*100)</f>
        <v>1179.2065412399259</v>
      </c>
      <c r="F23" s="134">
        <f>IF(TrAvia_act!F13=0,"",F8/TrAvia_act!F13*100)</f>
        <v>1164.6846635016439</v>
      </c>
      <c r="G23" s="134">
        <f>IF(TrAvia_act!G13=0,"",G8/TrAvia_act!G13*100)</f>
        <v>1169.9928547001291</v>
      </c>
      <c r="H23" s="134">
        <f>IF(TrAvia_act!H13=0,"",H8/TrAvia_act!H13*100)</f>
        <v>1172.8158154505386</v>
      </c>
      <c r="I23" s="134">
        <f>IF(TrAvia_act!I13=0,"",I8/TrAvia_act!I13*100)</f>
        <v>1159.1809451356514</v>
      </c>
      <c r="J23" s="134">
        <f>IF(TrAvia_act!J13=0,"",J8/TrAvia_act!J13*100)</f>
        <v>1162.7282468139433</v>
      </c>
      <c r="K23" s="134">
        <f>IF(TrAvia_act!K13=0,"",K8/TrAvia_act!K13*100)</f>
        <v>1177.0371688550006</v>
      </c>
      <c r="L23" s="134">
        <f>IF(TrAvia_act!L13=0,"",L8/TrAvia_act!L13*100)</f>
        <v>1190.2408832642682</v>
      </c>
      <c r="M23" s="134">
        <f>IF(TrAvia_act!M13=0,"",M8/TrAvia_act!M13*100)</f>
        <v>1184.1737890893648</v>
      </c>
      <c r="N23" s="134">
        <f>IF(TrAvia_act!N13=0,"",N8/TrAvia_act!N13*100)</f>
        <v>1189.3437258465292</v>
      </c>
      <c r="O23" s="134">
        <f>IF(TrAvia_act!O13=0,"",O8/TrAvia_act!O13*100)</f>
        <v>1184.5051519828194</v>
      </c>
      <c r="P23" s="134">
        <f>IF(TrAvia_act!P13=0,"",P8/TrAvia_act!P13*100)</f>
        <v>1177.5090540197132</v>
      </c>
      <c r="Q23" s="134">
        <f>IF(TrAvia_act!Q13=0,"",Q8/TrAvia_act!Q13*100)</f>
        <v>1190.4025809502452</v>
      </c>
    </row>
    <row r="24" spans="1:17" ht="11.4" customHeight="1" x14ac:dyDescent="0.3">
      <c r="A24" s="116" t="s">
        <v>24</v>
      </c>
      <c r="B24" s="77">
        <f>IF(TrAvia_act!B14=0,"",B9/TrAvia_act!B14*100)</f>
        <v>1740.9004130480391</v>
      </c>
      <c r="C24" s="77">
        <f>IF(TrAvia_act!C14=0,"",C9/TrAvia_act!C14*100)</f>
        <v>1671.0826494848334</v>
      </c>
      <c r="D24" s="77">
        <f>IF(TrAvia_act!D14=0,"",D9/TrAvia_act!D14*100)</f>
        <v>1614.7608956515971</v>
      </c>
      <c r="E24" s="77">
        <f>IF(TrAvia_act!E14=0,"",E9/TrAvia_act!E14*100)</f>
        <v>1592.315314785274</v>
      </c>
      <c r="F24" s="77">
        <f>IF(TrAvia_act!F14=0,"",F9/TrAvia_act!F14*100)</f>
        <v>1540.5372030543306</v>
      </c>
      <c r="G24" s="77">
        <f>IF(TrAvia_act!G14=0,"",G9/TrAvia_act!G14*100)</f>
        <v>1577.5009830965744</v>
      </c>
      <c r="H24" s="77">
        <f>IF(TrAvia_act!H14=0,"",H9/TrAvia_act!H14*100)</f>
        <v>1592.6714479418945</v>
      </c>
      <c r="I24" s="77">
        <f>IF(TrAvia_act!I14=0,"",I9/TrAvia_act!I14*100)</f>
        <v>1586.1142249757186</v>
      </c>
      <c r="J24" s="77">
        <f>IF(TrAvia_act!J14=0,"",J9/TrAvia_act!J14*100)</f>
        <v>1613.8110749489549</v>
      </c>
      <c r="K24" s="77">
        <f>IF(TrAvia_act!K14=0,"",K9/TrAvia_act!K14*100)</f>
        <v>1595.5655885611241</v>
      </c>
      <c r="L24" s="77">
        <f>IF(TrAvia_act!L14=0,"",L9/TrAvia_act!L14*100)</f>
        <v>1679.8724236159831</v>
      </c>
      <c r="M24" s="77">
        <f>IF(TrAvia_act!M14=0,"",M9/TrAvia_act!M14*100)</f>
        <v>1585.7694085159092</v>
      </c>
      <c r="N24" s="77">
        <f>IF(TrAvia_act!N14=0,"",N9/TrAvia_act!N14*100)</f>
        <v>1614.1724012377142</v>
      </c>
      <c r="O24" s="77">
        <f>IF(TrAvia_act!O14=0,"",O9/TrAvia_act!O14*100)</f>
        <v>1652.9035274608343</v>
      </c>
      <c r="P24" s="77">
        <f>IF(TrAvia_act!P14=0,"",P9/TrAvia_act!P14*100)</f>
        <v>1754.9260044126488</v>
      </c>
      <c r="Q24" s="77">
        <f>IF(TrAvia_act!Q14=0,"",Q9/TrAvia_act!Q14*100)</f>
        <v>1811.0335493654447</v>
      </c>
    </row>
    <row r="25" spans="1:17" ht="11.4" customHeight="1" x14ac:dyDescent="0.3">
      <c r="A25" s="116" t="s">
        <v>128</v>
      </c>
      <c r="B25" s="77">
        <f>IF(TrAvia_act!B15=0,"",B10/TrAvia_act!B15*100)</f>
        <v>1245.2341524487172</v>
      </c>
      <c r="C25" s="77">
        <f>IF(TrAvia_act!C15=0,"",C10/TrAvia_act!C15*100)</f>
        <v>1294.6597466780986</v>
      </c>
      <c r="D25" s="77">
        <f>IF(TrAvia_act!D15=0,"",D10/TrAvia_act!D15*100)</f>
        <v>1322.004070585233</v>
      </c>
      <c r="E25" s="77">
        <f>IF(TrAvia_act!E15=0,"",E10/TrAvia_act!E15*100)</f>
        <v>1338.5036231166457</v>
      </c>
      <c r="F25" s="77">
        <f>IF(TrAvia_act!F15=0,"",F10/TrAvia_act!F15*100)</f>
        <v>1320.6622348697836</v>
      </c>
      <c r="G25" s="77">
        <f>IF(TrAvia_act!G15=0,"",G10/TrAvia_act!G15*100)</f>
        <v>1324.9908916270444</v>
      </c>
      <c r="H25" s="77">
        <f>IF(TrAvia_act!H15=0,"",H10/TrAvia_act!H15*100)</f>
        <v>1329.0943696666898</v>
      </c>
      <c r="I25" s="77">
        <f>IF(TrAvia_act!I15=0,"",I10/TrAvia_act!I15*100)</f>
        <v>1344.4125483976825</v>
      </c>
      <c r="J25" s="77">
        <f>IF(TrAvia_act!J15=0,"",J10/TrAvia_act!J15*100)</f>
        <v>1325.572834591791</v>
      </c>
      <c r="K25" s="77">
        <f>IF(TrAvia_act!K15=0,"",K10/TrAvia_act!K15*100)</f>
        <v>1316.9175146789448</v>
      </c>
      <c r="L25" s="77">
        <f>IF(TrAvia_act!L15=0,"",L10/TrAvia_act!L15*100)</f>
        <v>1306.2130177217857</v>
      </c>
      <c r="M25" s="77">
        <f>IF(TrAvia_act!M15=0,"",M10/TrAvia_act!M15*100)</f>
        <v>1336.2182270926687</v>
      </c>
      <c r="N25" s="77">
        <f>IF(TrAvia_act!N15=0,"",N10/TrAvia_act!N15*100)</f>
        <v>1337.0091127320393</v>
      </c>
      <c r="O25" s="77">
        <f>IF(TrAvia_act!O15=0,"",O10/TrAvia_act!O15*100)</f>
        <v>1325.4245852157062</v>
      </c>
      <c r="P25" s="77">
        <f>IF(TrAvia_act!P15=0,"",P10/TrAvia_act!P15*100)</f>
        <v>1306.6261947643573</v>
      </c>
      <c r="Q25" s="77">
        <f>IF(TrAvia_act!Q15=0,"",Q10/TrAvia_act!Q15*100)</f>
        <v>1307.9218411253189</v>
      </c>
    </row>
    <row r="26" spans="1:17" ht="11.4" customHeight="1" x14ac:dyDescent="0.3">
      <c r="A26" s="116" t="s">
        <v>126</v>
      </c>
      <c r="B26" s="77">
        <f>IF(TrAvia_act!B16=0,"",B11/TrAvia_act!B16*100)</f>
        <v>1087.3259656524954</v>
      </c>
      <c r="C26" s="77">
        <f>IF(TrAvia_act!C16=0,"",C11/TrAvia_act!C16*100)</f>
        <v>979.96692366434047</v>
      </c>
      <c r="D26" s="77">
        <f>IF(TrAvia_act!D16=0,"",D11/TrAvia_act!D16*100)</f>
        <v>967.68518055732056</v>
      </c>
      <c r="E26" s="77">
        <f>IF(TrAvia_act!E16=0,"",E11/TrAvia_act!E16*100)</f>
        <v>954.70108822268071</v>
      </c>
      <c r="F26" s="77">
        <f>IF(TrAvia_act!F16=0,"",F11/TrAvia_act!F16*100)</f>
        <v>963.46947843658415</v>
      </c>
      <c r="G26" s="77">
        <f>IF(TrAvia_act!G16=0,"",G11/TrAvia_act!G16*100)</f>
        <v>968.86085759747834</v>
      </c>
      <c r="H26" s="77">
        <f>IF(TrAvia_act!H16=0,"",H11/TrAvia_act!H16*100)</f>
        <v>971.52092675915276</v>
      </c>
      <c r="I26" s="77">
        <f>IF(TrAvia_act!I16=0,"",I11/TrAvia_act!I16*100)</f>
        <v>946.80225055751896</v>
      </c>
      <c r="J26" s="77">
        <f>IF(TrAvia_act!J16=0,"",J11/TrAvia_act!J16*100)</f>
        <v>965.43277969143833</v>
      </c>
      <c r="K26" s="77">
        <f>IF(TrAvia_act!K16=0,"",K11/TrAvia_act!K16*100)</f>
        <v>999.52206861008881</v>
      </c>
      <c r="L26" s="77">
        <f>IF(TrAvia_act!L16=0,"",L11/TrAvia_act!L16*100)</f>
        <v>1004.8923860102017</v>
      </c>
      <c r="M26" s="77">
        <f>IF(TrAvia_act!M16=0,"",M11/TrAvia_act!M16*100)</f>
        <v>990.79907314472507</v>
      </c>
      <c r="N26" s="77">
        <f>IF(TrAvia_act!N16=0,"",N11/TrAvia_act!N16*100)</f>
        <v>999.85340643931784</v>
      </c>
      <c r="O26" s="77">
        <f>IF(TrAvia_act!O16=0,"",O11/TrAvia_act!O16*100)</f>
        <v>999.70843901395017</v>
      </c>
      <c r="P26" s="77">
        <f>IF(TrAvia_act!P16=0,"",P11/TrAvia_act!P16*100)</f>
        <v>988.00738027005991</v>
      </c>
      <c r="Q26" s="77">
        <f>IF(TrAvia_act!Q16=0,"",Q11/TrAvia_act!Q16*100)</f>
        <v>1000.2964364144013</v>
      </c>
    </row>
    <row r="27" spans="1:17" ht="11.4" customHeight="1" x14ac:dyDescent="0.3">
      <c r="A27" s="128" t="s">
        <v>19</v>
      </c>
      <c r="B27" s="133">
        <f>IF(TrAvia_act!B17=0,"",B12/TrAvia_act!B17*100)</f>
        <v>1533.8353766417229</v>
      </c>
      <c r="C27" s="133">
        <f>IF(TrAvia_act!C17=0,"",C12/TrAvia_act!C17*100)</f>
        <v>1602.4551729674229</v>
      </c>
      <c r="D27" s="133">
        <f>IF(TrAvia_act!D17=0,"",D12/TrAvia_act!D17*100)</f>
        <v>1618.0150519371427</v>
      </c>
      <c r="E27" s="133">
        <f>IF(TrAvia_act!E17=0,"",E12/TrAvia_act!E17*100)</f>
        <v>1618.6892648948692</v>
      </c>
      <c r="F27" s="133">
        <f>IF(TrAvia_act!F17=0,"",F12/TrAvia_act!F17*100)</f>
        <v>1589.5248581127416</v>
      </c>
      <c r="G27" s="133">
        <f>IF(TrAvia_act!G17=0,"",G12/TrAvia_act!G17*100)</f>
        <v>1564.3935466646167</v>
      </c>
      <c r="H27" s="133">
        <f>IF(TrAvia_act!H17=0,"",H12/TrAvia_act!H17*100)</f>
        <v>1518.466202241071</v>
      </c>
      <c r="I27" s="133">
        <f>IF(TrAvia_act!I17=0,"",I12/TrAvia_act!I17*100)</f>
        <v>1513.0295781971618</v>
      </c>
      <c r="J27" s="133">
        <f>IF(TrAvia_act!J17=0,"",J12/TrAvia_act!J17*100)</f>
        <v>1509.1846596812002</v>
      </c>
      <c r="K27" s="133">
        <f>IF(TrAvia_act!K17=0,"",K12/TrAvia_act!K17*100)</f>
        <v>1529.5906733987761</v>
      </c>
      <c r="L27" s="133">
        <f>IF(TrAvia_act!L17=0,"",L12/TrAvia_act!L17*100)</f>
        <v>1466.8945108989797</v>
      </c>
      <c r="M27" s="133">
        <f>IF(TrAvia_act!M17=0,"",M12/TrAvia_act!M17*100)</f>
        <v>1450.6275662446046</v>
      </c>
      <c r="N27" s="133">
        <f>IF(TrAvia_act!N17=0,"",N12/TrAvia_act!N17*100)</f>
        <v>1436.7720460258463</v>
      </c>
      <c r="O27" s="133">
        <f>IF(TrAvia_act!O17=0,"",O12/TrAvia_act!O17*100)</f>
        <v>1405.3092408332293</v>
      </c>
      <c r="P27" s="133">
        <f>IF(TrAvia_act!P17=0,"",P12/TrAvia_act!P17*100)</f>
        <v>1370.7854829782195</v>
      </c>
      <c r="Q27" s="133">
        <f>IF(TrAvia_act!Q17=0,"",Q12/TrAvia_act!Q17*100)</f>
        <v>1359.5685769315796</v>
      </c>
    </row>
    <row r="28" spans="1:17" ht="11.4" customHeight="1" x14ac:dyDescent="0.3">
      <c r="A28" s="95" t="s">
        <v>127</v>
      </c>
      <c r="B28" s="75">
        <f>IF(TrAvia_act!B18=0,"",B13/TrAvia_act!B18*100)</f>
        <v>1867.0007450064847</v>
      </c>
      <c r="C28" s="75">
        <f>IF(TrAvia_act!C18=0,"",C13/TrAvia_act!C18*100)</f>
        <v>1868.9232740715076</v>
      </c>
      <c r="D28" s="75">
        <f>IF(TrAvia_act!D18=0,"",D13/TrAvia_act!D18*100)</f>
        <v>1878.2775047885277</v>
      </c>
      <c r="E28" s="75">
        <f>IF(TrAvia_act!E18=0,"",E13/TrAvia_act!E18*100)</f>
        <v>1922.2947641084766</v>
      </c>
      <c r="F28" s="75">
        <f>IF(TrAvia_act!F18=0,"",F13/TrAvia_act!F18*100)</f>
        <v>1908.517840950122</v>
      </c>
      <c r="G28" s="75">
        <f>IF(TrAvia_act!G18=0,"",G13/TrAvia_act!G18*100)</f>
        <v>1863.027933763588</v>
      </c>
      <c r="H28" s="75">
        <f>IF(TrAvia_act!H18=0,"",H13/TrAvia_act!H18*100)</f>
        <v>1850.2757494712516</v>
      </c>
      <c r="I28" s="75">
        <f>IF(TrAvia_act!I18=0,"",I13/TrAvia_act!I18*100)</f>
        <v>1843.0039836790177</v>
      </c>
      <c r="J28" s="75">
        <f>IF(TrAvia_act!J18=0,"",J13/TrAvia_act!J18*100)</f>
        <v>1850.2708243829891</v>
      </c>
      <c r="K28" s="75">
        <f>IF(TrAvia_act!K18=0,"",K13/TrAvia_act!K18*100)</f>
        <v>1843.3746534635227</v>
      </c>
      <c r="L28" s="75">
        <f>IF(TrAvia_act!L18=0,"",L13/TrAvia_act!L18*100)</f>
        <v>1804.9386859838546</v>
      </c>
      <c r="M28" s="75">
        <f>IF(TrAvia_act!M18=0,"",M13/TrAvia_act!M18*100)</f>
        <v>1818.799913084154</v>
      </c>
      <c r="N28" s="75">
        <f>IF(TrAvia_act!N18=0,"",N13/TrAvia_act!N18*100)</f>
        <v>1790.1087113725989</v>
      </c>
      <c r="O28" s="75">
        <f>IF(TrAvia_act!O18=0,"",O13/TrAvia_act!O18*100)</f>
        <v>1757.2377879636495</v>
      </c>
      <c r="P28" s="75">
        <f>IF(TrAvia_act!P18=0,"",P13/TrAvia_act!P18*100)</f>
        <v>1653.3241026509363</v>
      </c>
      <c r="Q28" s="75">
        <f>IF(TrAvia_act!Q18=0,"",Q13/TrAvia_act!Q18*100)</f>
        <v>1652.4047069205881</v>
      </c>
    </row>
    <row r="29" spans="1:17" ht="11.4" customHeight="1" x14ac:dyDescent="0.3">
      <c r="A29" s="93" t="s">
        <v>126</v>
      </c>
      <c r="B29" s="74">
        <f>IF(TrAvia_act!B19=0,"",B14/TrAvia_act!B19*100)</f>
        <v>1442.2201166750706</v>
      </c>
      <c r="C29" s="74">
        <f>IF(TrAvia_act!C19=0,"",C14/TrAvia_act!C19*100)</f>
        <v>1529.9917625109092</v>
      </c>
      <c r="D29" s="74">
        <f>IF(TrAvia_act!D19=0,"",D14/TrAvia_act!D19*100)</f>
        <v>1550.858093220503</v>
      </c>
      <c r="E29" s="74">
        <f>IF(TrAvia_act!E19=0,"",E14/TrAvia_act!E19*100)</f>
        <v>1545.0615824744352</v>
      </c>
      <c r="F29" s="74">
        <f>IF(TrAvia_act!F19=0,"",F14/TrAvia_act!F19*100)</f>
        <v>1517.0866176806476</v>
      </c>
      <c r="G29" s="74">
        <f>IF(TrAvia_act!G19=0,"",G14/TrAvia_act!G19*100)</f>
        <v>1496.3764676291576</v>
      </c>
      <c r="H29" s="74">
        <f>IF(TrAvia_act!H19=0,"",H14/TrAvia_act!H19*100)</f>
        <v>1444.3127811798236</v>
      </c>
      <c r="I29" s="74">
        <f>IF(TrAvia_act!I19=0,"",I14/TrAvia_act!I19*100)</f>
        <v>1441.2516228451932</v>
      </c>
      <c r="J29" s="74">
        <f>IF(TrAvia_act!J19=0,"",J14/TrAvia_act!J19*100)</f>
        <v>1437.7268229702659</v>
      </c>
      <c r="K29" s="74">
        <f>IF(TrAvia_act!K19=0,"",K14/TrAvia_act!K19*100)</f>
        <v>1460.6295328748108</v>
      </c>
      <c r="L29" s="74">
        <f>IF(TrAvia_act!L19=0,"",L14/TrAvia_act!L19*100)</f>
        <v>1403.6180508392999</v>
      </c>
      <c r="M29" s="74">
        <f>IF(TrAvia_act!M19=0,"",M14/TrAvia_act!M19*100)</f>
        <v>1387.8351804097094</v>
      </c>
      <c r="N29" s="74">
        <f>IF(TrAvia_act!N19=0,"",N14/TrAvia_act!N19*100)</f>
        <v>1375.7811700832303</v>
      </c>
      <c r="O29" s="74">
        <f>IF(TrAvia_act!O19=0,"",O14/TrAvia_act!O19*100)</f>
        <v>1348.6074855109009</v>
      </c>
      <c r="P29" s="74">
        <f>IF(TrAvia_act!P19=0,"",P14/TrAvia_act!P19*100)</f>
        <v>1323.0186028219175</v>
      </c>
      <c r="Q29" s="74">
        <f>IF(TrAvia_act!Q19=0,"",Q14/TrAvia_act!Q19*100)</f>
        <v>1311.9758302267528</v>
      </c>
    </row>
    <row r="31" spans="1:17" ht="11.4" customHeight="1" x14ac:dyDescent="0.3">
      <c r="A31" s="27" t="s">
        <v>97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" customHeight="1" x14ac:dyDescent="0.3">
      <c r="A32" s="130" t="s">
        <v>35</v>
      </c>
      <c r="B32" s="134">
        <f>IF(TrAvia_act!B4=0,"",B8/TrAvia_act!B4*1000)</f>
        <v>112.95767040745929</v>
      </c>
      <c r="C32" s="134">
        <f>IF(TrAvia_act!C4=0,"",C8/TrAvia_act!C4*1000)</f>
        <v>112.33925492069382</v>
      </c>
      <c r="D32" s="134">
        <f>IF(TrAvia_act!D4=0,"",D8/TrAvia_act!D4*1000)</f>
        <v>112.30372846563957</v>
      </c>
      <c r="E32" s="134">
        <f>IF(TrAvia_act!E4=0,"",E8/TrAvia_act!E4*1000)</f>
        <v>113.19924724402631</v>
      </c>
      <c r="F32" s="134">
        <f>IF(TrAvia_act!F4=0,"",F8/TrAvia_act!F4*1000)</f>
        <v>108.07194526917021</v>
      </c>
      <c r="G32" s="134">
        <f>IF(TrAvia_act!G4=0,"",G8/TrAvia_act!G4*1000)</f>
        <v>105.62888092831604</v>
      </c>
      <c r="H32" s="134">
        <f>IF(TrAvia_act!H4=0,"",H8/TrAvia_act!H4*1000)</f>
        <v>104.93594472571468</v>
      </c>
      <c r="I32" s="134">
        <f>IF(TrAvia_act!I4=0,"",I8/TrAvia_act!I4*1000)</f>
        <v>99.479056198016522</v>
      </c>
      <c r="J32" s="134">
        <f>IF(TrAvia_act!J4=0,"",J8/TrAvia_act!J4*1000)</f>
        <v>99.440581907415492</v>
      </c>
      <c r="K32" s="134">
        <f>IF(TrAvia_act!K4=0,"",K8/TrAvia_act!K4*1000)</f>
        <v>96.671556700420751</v>
      </c>
      <c r="L32" s="134">
        <f>IF(TrAvia_act!L4=0,"",L8/TrAvia_act!L4*1000)</f>
        <v>96.905861067758863</v>
      </c>
      <c r="M32" s="134">
        <f>IF(TrAvia_act!M4=0,"",M8/TrAvia_act!M4*1000)</f>
        <v>94.554318040435078</v>
      </c>
      <c r="N32" s="134">
        <f>IF(TrAvia_act!N4=0,"",N8/TrAvia_act!N4*1000)</f>
        <v>91.18304770780901</v>
      </c>
      <c r="O32" s="134">
        <f>IF(TrAvia_act!O4=0,"",O8/TrAvia_act!O4*1000)</f>
        <v>88.352130575114629</v>
      </c>
      <c r="P32" s="134">
        <f>IF(TrAvia_act!P4=0,"",P8/TrAvia_act!P4*1000)</f>
        <v>85.613940214966021</v>
      </c>
      <c r="Q32" s="134">
        <f>IF(TrAvia_act!Q4=0,"",Q8/TrAvia_act!Q4*1000)</f>
        <v>84.815490555294957</v>
      </c>
    </row>
    <row r="33" spans="1:17" ht="11.4" customHeight="1" x14ac:dyDescent="0.3">
      <c r="A33" s="116" t="s">
        <v>24</v>
      </c>
      <c r="B33" s="77">
        <f>IF(TrAvia_act!B5=0,"",B9/TrAvia_act!B5*1000)</f>
        <v>243.54467147526444</v>
      </c>
      <c r="C33" s="77">
        <f>IF(TrAvia_act!C5=0,"",C9/TrAvia_act!C5*1000)</f>
        <v>237.73763973971211</v>
      </c>
      <c r="D33" s="77">
        <f>IF(TrAvia_act!D5=0,"",D9/TrAvia_act!D5*1000)</f>
        <v>234.96668363937601</v>
      </c>
      <c r="E33" s="77">
        <f>IF(TrAvia_act!E5=0,"",E9/TrAvia_act!E5*1000)</f>
        <v>237.35140956007464</v>
      </c>
      <c r="F33" s="77">
        <f>IF(TrAvia_act!F5=0,"",F9/TrAvia_act!F5*1000)</f>
        <v>228.93714130186848</v>
      </c>
      <c r="G33" s="77">
        <f>IF(TrAvia_act!G5=0,"",G9/TrAvia_act!G5*1000)</f>
        <v>227.4902265986683</v>
      </c>
      <c r="H33" s="77">
        <f>IF(TrAvia_act!H5=0,"",H9/TrAvia_act!H5*1000)</f>
        <v>224.4277320786945</v>
      </c>
      <c r="I33" s="77">
        <f>IF(TrAvia_act!I5=0,"",I9/TrAvia_act!I5*1000)</f>
        <v>218.74957494703818</v>
      </c>
      <c r="J33" s="77">
        <f>IF(TrAvia_act!J5=0,"",J9/TrAvia_act!J5*1000)</f>
        <v>224.18002989648448</v>
      </c>
      <c r="K33" s="77">
        <f>IF(TrAvia_act!K5=0,"",K9/TrAvia_act!K5*1000)</f>
        <v>215.73408778368005</v>
      </c>
      <c r="L33" s="77">
        <f>IF(TrAvia_act!L5=0,"",L9/TrAvia_act!L5*1000)</f>
        <v>224.7416287393562</v>
      </c>
      <c r="M33" s="77">
        <f>IF(TrAvia_act!M5=0,"",M9/TrAvia_act!M5*1000)</f>
        <v>213.95217823221273</v>
      </c>
      <c r="N33" s="77">
        <f>IF(TrAvia_act!N5=0,"",N9/TrAvia_act!N5*1000)</f>
        <v>211.66057846874895</v>
      </c>
      <c r="O33" s="77">
        <f>IF(TrAvia_act!O5=0,"",O9/TrAvia_act!O5*1000)</f>
        <v>212.50036497285427</v>
      </c>
      <c r="P33" s="77">
        <f>IF(TrAvia_act!P5=0,"",P9/TrAvia_act!P5*1000)</f>
        <v>212.26672541280553</v>
      </c>
      <c r="Q33" s="77">
        <f>IF(TrAvia_act!Q5=0,"",Q9/TrAvia_act!Q5*1000)</f>
        <v>210.16764266487181</v>
      </c>
    </row>
    <row r="34" spans="1:17" ht="11.4" customHeight="1" x14ac:dyDescent="0.3">
      <c r="A34" s="116" t="s">
        <v>128</v>
      </c>
      <c r="B34" s="77">
        <f>IF(TrAvia_act!B6=0,"",B10/TrAvia_act!B6*1000)</f>
        <v>135.09612306084333</v>
      </c>
      <c r="C34" s="77">
        <f>IF(TrAvia_act!C6=0,"",C10/TrAvia_act!C6*1000)</f>
        <v>140.69288529970842</v>
      </c>
      <c r="D34" s="77">
        <f>IF(TrAvia_act!D6=0,"",D10/TrAvia_act!D6*1000)</f>
        <v>140.74138691376172</v>
      </c>
      <c r="E34" s="77">
        <f>IF(TrAvia_act!E6=0,"",E10/TrAvia_act!E6*1000)</f>
        <v>140.88464188152685</v>
      </c>
      <c r="F34" s="77">
        <f>IF(TrAvia_act!F6=0,"",F10/TrAvia_act!F6*1000)</f>
        <v>138.24184276550835</v>
      </c>
      <c r="G34" s="77">
        <f>IF(TrAvia_act!G6=0,"",G10/TrAvia_act!G6*1000)</f>
        <v>134.1334150380965</v>
      </c>
      <c r="H34" s="77">
        <f>IF(TrAvia_act!H6=0,"",H10/TrAvia_act!H6*1000)</f>
        <v>132.05220242539775</v>
      </c>
      <c r="I34" s="77">
        <f>IF(TrAvia_act!I6=0,"",I10/TrAvia_act!I6*1000)</f>
        <v>130.54939285301126</v>
      </c>
      <c r="J34" s="77">
        <f>IF(TrAvia_act!J6=0,"",J10/TrAvia_act!J6*1000)</f>
        <v>129.22612244324441</v>
      </c>
      <c r="K34" s="77">
        <f>IF(TrAvia_act!K6=0,"",K10/TrAvia_act!K6*1000)</f>
        <v>126.15291420818536</v>
      </c>
      <c r="L34" s="77">
        <f>IF(TrAvia_act!L6=0,"",L10/TrAvia_act!L6*1000)</f>
        <v>122.42959077023234</v>
      </c>
      <c r="M34" s="77">
        <f>IF(TrAvia_act!M6=0,"",M10/TrAvia_act!M6*1000)</f>
        <v>121.27861696432656</v>
      </c>
      <c r="N34" s="77">
        <f>IF(TrAvia_act!N6=0,"",N10/TrAvia_act!N6*1000)</f>
        <v>118.41166189008119</v>
      </c>
      <c r="O34" s="77">
        <f>IF(TrAvia_act!O6=0,"",O10/TrAvia_act!O6*1000)</f>
        <v>114.01821901956536</v>
      </c>
      <c r="P34" s="77">
        <f>IF(TrAvia_act!P6=0,"",P10/TrAvia_act!P6*1000)</f>
        <v>109.23627067342228</v>
      </c>
      <c r="Q34" s="77">
        <f>IF(TrAvia_act!Q6=0,"",Q10/TrAvia_act!Q6*1000)</f>
        <v>106.53917894757973</v>
      </c>
    </row>
    <row r="35" spans="1:17" ht="11.4" customHeight="1" x14ac:dyDescent="0.3">
      <c r="A35" s="116" t="s">
        <v>126</v>
      </c>
      <c r="B35" s="77">
        <f>IF(TrAvia_act!B7=0,"",B11/TrAvia_act!B7*1000)</f>
        <v>82.900413905171789</v>
      </c>
      <c r="C35" s="77">
        <f>IF(TrAvia_act!C7=0,"",C11/TrAvia_act!C7*1000)</f>
        <v>78.67036581249711</v>
      </c>
      <c r="D35" s="77">
        <f>IF(TrAvia_act!D7=0,"",D11/TrAvia_act!D7*1000)</f>
        <v>78.998366462582354</v>
      </c>
      <c r="E35" s="77">
        <f>IF(TrAvia_act!E7=0,"",E11/TrAvia_act!E7*1000)</f>
        <v>79.194249749636768</v>
      </c>
      <c r="F35" s="77">
        <f>IF(TrAvia_act!F7=0,"",F11/TrAvia_act!F7*1000)</f>
        <v>76.317820957701159</v>
      </c>
      <c r="G35" s="77">
        <f>IF(TrAvia_act!G7=0,"",G11/TrAvia_act!G7*1000)</f>
        <v>75.325776863292873</v>
      </c>
      <c r="H35" s="77">
        <f>IF(TrAvia_act!H7=0,"",H11/TrAvia_act!H7*1000)</f>
        <v>75.567300066378778</v>
      </c>
      <c r="I35" s="77">
        <f>IF(TrAvia_act!I7=0,"",I11/TrAvia_act!I7*1000)</f>
        <v>70.217747550913785</v>
      </c>
      <c r="J35" s="77">
        <f>IF(TrAvia_act!J7=0,"",J11/TrAvia_act!J7*1000)</f>
        <v>71.304719836857345</v>
      </c>
      <c r="K35" s="77">
        <f>IF(TrAvia_act!K7=0,"",K11/TrAvia_act!K7*1000)</f>
        <v>69.93957759599212</v>
      </c>
      <c r="L35" s="77">
        <f>IF(TrAvia_act!L7=0,"",L11/TrAvia_act!L7*1000)</f>
        <v>69.694181222217509</v>
      </c>
      <c r="M35" s="77">
        <f>IF(TrAvia_act!M7=0,"",M11/TrAvia_act!M7*1000)</f>
        <v>67.446146986856135</v>
      </c>
      <c r="N35" s="77">
        <f>IF(TrAvia_act!N7=0,"",N11/TrAvia_act!N7*1000)</f>
        <v>65.049918904065478</v>
      </c>
      <c r="O35" s="77">
        <f>IF(TrAvia_act!O7=0,"",O11/TrAvia_act!O7*1000)</f>
        <v>63.727903991321149</v>
      </c>
      <c r="P35" s="77">
        <f>IF(TrAvia_act!P7=0,"",P11/TrAvia_act!P7*1000)</f>
        <v>61.990203233742783</v>
      </c>
      <c r="Q35" s="77">
        <f>IF(TrAvia_act!Q7=0,"",Q11/TrAvia_act!Q7*1000)</f>
        <v>61.72900645447428</v>
      </c>
    </row>
    <row r="36" spans="1:17" ht="11.4" customHeight="1" x14ac:dyDescent="0.3">
      <c r="A36" s="128" t="s">
        <v>34</v>
      </c>
      <c r="B36" s="133">
        <f>IF(TrAvia_act!B8=0,"",B12/TrAvia_act!B8*1000)</f>
        <v>329.75152276578734</v>
      </c>
      <c r="C36" s="133">
        <f>IF(TrAvia_act!C8=0,"",C12/TrAvia_act!C8*1000)</f>
        <v>344.37097242982128</v>
      </c>
      <c r="D36" s="133">
        <f>IF(TrAvia_act!D8=0,"",D12/TrAvia_act!D8*1000)</f>
        <v>341.54555421225223</v>
      </c>
      <c r="E36" s="133">
        <f>IF(TrAvia_act!E8=0,"",E12/TrAvia_act!E8*1000)</f>
        <v>341.30685672249848</v>
      </c>
      <c r="F36" s="133">
        <f>IF(TrAvia_act!F8=0,"",F12/TrAvia_act!F8*1000)</f>
        <v>328.26439500805191</v>
      </c>
      <c r="G36" s="133">
        <f>IF(TrAvia_act!G8=0,"",G12/TrAvia_act!G8*1000)</f>
        <v>320.35408156253266</v>
      </c>
      <c r="H36" s="133">
        <f>IF(TrAvia_act!H8=0,"",H12/TrAvia_act!H8*1000)</f>
        <v>314.00793571586905</v>
      </c>
      <c r="I36" s="133">
        <f>IF(TrAvia_act!I8=0,"",I12/TrAvia_act!I8*1000)</f>
        <v>312.01174301555528</v>
      </c>
      <c r="J36" s="133">
        <f>IF(TrAvia_act!J8=0,"",J12/TrAvia_act!J8*1000)</f>
        <v>312.33781666456235</v>
      </c>
      <c r="K36" s="133">
        <f>IF(TrAvia_act!K8=0,"",K12/TrAvia_act!K8*1000)</f>
        <v>320.95327175889975</v>
      </c>
      <c r="L36" s="133">
        <f>IF(TrAvia_act!L8=0,"",L12/TrAvia_act!L8*1000)</f>
        <v>295.18062467890792</v>
      </c>
      <c r="M36" s="133">
        <f>IF(TrAvia_act!M8=0,"",M12/TrAvia_act!M8*1000)</f>
        <v>293.53336111410295</v>
      </c>
      <c r="N36" s="133">
        <f>IF(TrAvia_act!N8=0,"",N12/TrAvia_act!N8*1000)</f>
        <v>297.83953135799391</v>
      </c>
      <c r="O36" s="133">
        <f>IF(TrAvia_act!O8=0,"",O12/TrAvia_act!O8*1000)</f>
        <v>302.06140710016109</v>
      </c>
      <c r="P36" s="133">
        <f>IF(TrAvia_act!P8=0,"",P12/TrAvia_act!P8*1000)</f>
        <v>281.35038604329037</v>
      </c>
      <c r="Q36" s="133">
        <f>IF(TrAvia_act!Q8=0,"",Q12/TrAvia_act!Q8*1000)</f>
        <v>289.30281915092002</v>
      </c>
    </row>
    <row r="37" spans="1:17" ht="11.4" customHeight="1" x14ac:dyDescent="0.3">
      <c r="A37" s="95" t="s">
        <v>127</v>
      </c>
      <c r="B37" s="75">
        <f>IF(TrAvia_act!B9=0,"",B13/TrAvia_act!B9*1000)</f>
        <v>913.25074079512706</v>
      </c>
      <c r="C37" s="75">
        <f>IF(TrAvia_act!C9=0,"",C13/TrAvia_act!C9*1000)</f>
        <v>891.4808156749616</v>
      </c>
      <c r="D37" s="75">
        <f>IF(TrAvia_act!D9=0,"",D13/TrAvia_act!D9*1000)</f>
        <v>882.28560010850686</v>
      </c>
      <c r="E37" s="75">
        <f>IF(TrAvia_act!E9=0,"",E13/TrAvia_act!E9*1000)</f>
        <v>890.34793328805063</v>
      </c>
      <c r="F37" s="75">
        <f>IF(TrAvia_act!F9=0,"",F13/TrAvia_act!F9*1000)</f>
        <v>872.74773055112041</v>
      </c>
      <c r="G37" s="75">
        <f>IF(TrAvia_act!G9=0,"",G13/TrAvia_act!G9*1000)</f>
        <v>860.90906078516696</v>
      </c>
      <c r="H37" s="75">
        <f>IF(TrAvia_act!H9=0,"",H13/TrAvia_act!H9*1000)</f>
        <v>890.39758619711529</v>
      </c>
      <c r="I37" s="75">
        <f>IF(TrAvia_act!I9=0,"",I13/TrAvia_act!I9*1000)</f>
        <v>896.92238969818743</v>
      </c>
      <c r="J37" s="75">
        <f>IF(TrAvia_act!J9=0,"",J13/TrAvia_act!J9*1000)</f>
        <v>921.62115071251264</v>
      </c>
      <c r="K37" s="75">
        <f>IF(TrAvia_act!K9=0,"",K13/TrAvia_act!K9*1000)</f>
        <v>904.50570088586187</v>
      </c>
      <c r="L37" s="75">
        <f>IF(TrAvia_act!L9=0,"",L13/TrAvia_act!L9*1000)</f>
        <v>853.01089819402671</v>
      </c>
      <c r="M37" s="75">
        <f>IF(TrAvia_act!M9=0,"",M13/TrAvia_act!M9*1000)</f>
        <v>829.08156685704364</v>
      </c>
      <c r="N37" s="75">
        <f>IF(TrAvia_act!N9=0,"",N13/TrAvia_act!N9*1000)</f>
        <v>823.08299664086087</v>
      </c>
      <c r="O37" s="75">
        <f>IF(TrAvia_act!O9=0,"",O13/TrAvia_act!O9*1000)</f>
        <v>798.7804554309987</v>
      </c>
      <c r="P37" s="75">
        <f>IF(TrAvia_act!P9=0,"",P13/TrAvia_act!P9*1000)</f>
        <v>696.04020214800005</v>
      </c>
      <c r="Q37" s="75">
        <f>IF(TrAvia_act!Q9=0,"",Q13/TrAvia_act!Q9*1000)</f>
        <v>704.85301147514906</v>
      </c>
    </row>
    <row r="38" spans="1:17" ht="11.4" customHeight="1" x14ac:dyDescent="0.3">
      <c r="A38" s="93" t="s">
        <v>126</v>
      </c>
      <c r="B38" s="74">
        <f>IF(TrAvia_act!B10=0,"",B14/TrAvia_act!B10*1000)</f>
        <v>268.6493162209614</v>
      </c>
      <c r="C38" s="74">
        <f>IF(TrAvia_act!C10=0,"",C14/TrAvia_act!C10*1000)</f>
        <v>286.05494749456113</v>
      </c>
      <c r="D38" s="74">
        <f>IF(TrAvia_act!D10=0,"",D14/TrAvia_act!D10*1000)</f>
        <v>286.64349527709339</v>
      </c>
      <c r="E38" s="74">
        <f>IF(TrAvia_act!E10=0,"",E14/TrAvia_act!E10*1000)</f>
        <v>287.76548734057656</v>
      </c>
      <c r="F38" s="74">
        <f>IF(TrAvia_act!F10=0,"",F14/TrAvia_act!F10*1000)</f>
        <v>278.60927422556506</v>
      </c>
      <c r="G38" s="74">
        <f>IF(TrAvia_act!G10=0,"",G14/TrAvia_act!G10*1000)</f>
        <v>271.93615323345102</v>
      </c>
      <c r="H38" s="74">
        <f>IF(TrAvia_act!H10=0,"",H14/TrAvia_act!H10*1000)</f>
        <v>264.91144623523587</v>
      </c>
      <c r="I38" s="74">
        <f>IF(TrAvia_act!I10=0,"",I14/TrAvia_act!I10*1000)</f>
        <v>264.10388595545555</v>
      </c>
      <c r="J38" s="74">
        <f>IF(TrAvia_act!J10=0,"",J14/TrAvia_act!J10*1000)</f>
        <v>265.08786214770714</v>
      </c>
      <c r="K38" s="74">
        <f>IF(TrAvia_act!K10=0,"",K14/TrAvia_act!K10*1000)</f>
        <v>272.23805794560519</v>
      </c>
      <c r="L38" s="74">
        <f>IF(TrAvia_act!L10=0,"",L14/TrAvia_act!L10*1000)</f>
        <v>255.0356954653561</v>
      </c>
      <c r="M38" s="74">
        <f>IF(TrAvia_act!M10=0,"",M14/TrAvia_act!M10*1000)</f>
        <v>256.50011923157297</v>
      </c>
      <c r="N38" s="74">
        <f>IF(TrAvia_act!N10=0,"",N14/TrAvia_act!N10*1000)</f>
        <v>260.502849771147</v>
      </c>
      <c r="O38" s="74">
        <f>IF(TrAvia_act!O10=0,"",O14/TrAvia_act!O10*1000)</f>
        <v>267.18139885027739</v>
      </c>
      <c r="P38" s="74">
        <f>IF(TrAvia_act!P10=0,"",P14/TrAvia_act!P10*1000)</f>
        <v>249.89546982620507</v>
      </c>
      <c r="Q38" s="74">
        <f>IF(TrAvia_act!Q10=0,"",Q14/TrAvia_act!Q10*1000)</f>
        <v>258.14959011615554</v>
      </c>
    </row>
    <row r="40" spans="1:17" ht="11.4" customHeight="1" x14ac:dyDescent="0.3">
      <c r="A40" s="27" t="s">
        <v>144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" customHeight="1" x14ac:dyDescent="0.3">
      <c r="A41" s="130" t="s">
        <v>40</v>
      </c>
      <c r="B41" s="134">
        <f>IF(TrAvia_act!B22=0,"",1000000*B8/TrAvia_act!B22)</f>
        <v>14430.966080345455</v>
      </c>
      <c r="C41" s="134">
        <f>IF(TrAvia_act!C22=0,"",1000000*C8/TrAvia_act!C22)</f>
        <v>14129.753754812122</v>
      </c>
      <c r="D41" s="134">
        <f>IF(TrAvia_act!D22=0,"",1000000*D8/TrAvia_act!D22)</f>
        <v>14088.84222761907</v>
      </c>
      <c r="E41" s="134">
        <f>IF(TrAvia_act!E22=0,"",1000000*E8/TrAvia_act!E22)</f>
        <v>13862.688091590795</v>
      </c>
      <c r="F41" s="134">
        <f>IF(TrAvia_act!F22=0,"",1000000*F8/TrAvia_act!F22)</f>
        <v>13853.90317468966</v>
      </c>
      <c r="G41" s="134">
        <f>IF(TrAvia_act!G22=0,"",1000000*G8/TrAvia_act!G22)</f>
        <v>14045.550318012232</v>
      </c>
      <c r="H41" s="134">
        <f>IF(TrAvia_act!H22=0,"",1000000*H8/TrAvia_act!H22)</f>
        <v>13939.47747396828</v>
      </c>
      <c r="I41" s="134">
        <f>IF(TrAvia_act!I22=0,"",1000000*I8/TrAvia_act!I22)</f>
        <v>13733.119941252089</v>
      </c>
      <c r="J41" s="134">
        <f>IF(TrAvia_act!J22=0,"",1000000*J8/TrAvia_act!J22)</f>
        <v>13688.705317613629</v>
      </c>
      <c r="K41" s="134">
        <f>IF(TrAvia_act!K22=0,"",1000000*K8/TrAvia_act!K22)</f>
        <v>13865.570896183614</v>
      </c>
      <c r="L41" s="134">
        <f>IF(TrAvia_act!L22=0,"",1000000*L8/TrAvia_act!L22)</f>
        <v>13669.553535817964</v>
      </c>
      <c r="M41" s="134">
        <f>IF(TrAvia_act!M22=0,"",1000000*M8/TrAvia_act!M22)</f>
        <v>13505.800529921326</v>
      </c>
      <c r="N41" s="134">
        <f>IF(TrAvia_act!N22=0,"",1000000*N8/TrAvia_act!N22)</f>
        <v>13573.021140522002</v>
      </c>
      <c r="O41" s="134">
        <f>IF(TrAvia_act!O22=0,"",1000000*O8/TrAvia_act!O22)</f>
        <v>13672.07059887964</v>
      </c>
      <c r="P41" s="134">
        <f>IF(TrAvia_act!P22=0,"",1000000*P8/TrAvia_act!P22)</f>
        <v>13602.720282180144</v>
      </c>
      <c r="Q41" s="134">
        <f>IF(TrAvia_act!Q22=0,"",1000000*Q8/TrAvia_act!Q22)</f>
        <v>13636.953471139481</v>
      </c>
    </row>
    <row r="42" spans="1:17" ht="11.4" customHeight="1" x14ac:dyDescent="0.3">
      <c r="A42" s="116" t="s">
        <v>24</v>
      </c>
      <c r="B42" s="77">
        <f>IF(TrAvia_act!B23=0,"",1000000*B9/TrAvia_act!B23)</f>
        <v>10484.540699591484</v>
      </c>
      <c r="C42" s="77">
        <f>IF(TrAvia_act!C23=0,"",1000000*C9/TrAvia_act!C23)</f>
        <v>10126.461087495822</v>
      </c>
      <c r="D42" s="77">
        <f>IF(TrAvia_act!D23=0,"",1000000*D9/TrAvia_act!D23)</f>
        <v>9878.6846841816405</v>
      </c>
      <c r="E42" s="77">
        <f>IF(TrAvia_act!E23=0,"",1000000*E9/TrAvia_act!E23)</f>
        <v>9727.4724967282964</v>
      </c>
      <c r="F42" s="77">
        <f>IF(TrAvia_act!F23=0,"",1000000*F9/TrAvia_act!F23)</f>
        <v>9468.9334906985296</v>
      </c>
      <c r="G42" s="77">
        <f>IF(TrAvia_act!G23=0,"",1000000*G9/TrAvia_act!G23)</f>
        <v>9755.5049882941094</v>
      </c>
      <c r="H42" s="77">
        <f>IF(TrAvia_act!H23=0,"",1000000*H9/TrAvia_act!H23)</f>
        <v>9864.0091939897211</v>
      </c>
      <c r="I42" s="77">
        <f>IF(TrAvia_act!I23=0,"",1000000*I9/TrAvia_act!I23)</f>
        <v>9830.178707195917</v>
      </c>
      <c r="J42" s="77">
        <f>IF(TrAvia_act!J23=0,"",1000000*J9/TrAvia_act!J23)</f>
        <v>9931.6378706261694</v>
      </c>
      <c r="K42" s="77">
        <f>IF(TrAvia_act!K23=0,"",1000000*K9/TrAvia_act!K23)</f>
        <v>9765.501355277218</v>
      </c>
      <c r="L42" s="77">
        <f>IF(TrAvia_act!L23=0,"",1000000*L9/TrAvia_act!L23)</f>
        <v>10304.597262272295</v>
      </c>
      <c r="M42" s="77">
        <f>IF(TrAvia_act!M23=0,"",1000000*M9/TrAvia_act!M23)</f>
        <v>9736.810233611679</v>
      </c>
      <c r="N42" s="77">
        <f>IF(TrAvia_act!N23=0,"",1000000*N9/TrAvia_act!N23)</f>
        <v>9828.5311656066933</v>
      </c>
      <c r="O42" s="77">
        <f>IF(TrAvia_act!O23=0,"",1000000*O9/TrAvia_act!O23)</f>
        <v>9981.3588388536864</v>
      </c>
      <c r="P42" s="77">
        <f>IF(TrAvia_act!P23=0,"",1000000*P9/TrAvia_act!P23)</f>
        <v>10564.671621818015</v>
      </c>
      <c r="Q42" s="77">
        <f>IF(TrAvia_act!Q23=0,"",1000000*Q9/TrAvia_act!Q23)</f>
        <v>10882.919349807729</v>
      </c>
    </row>
    <row r="43" spans="1:17" ht="11.4" customHeight="1" x14ac:dyDescent="0.3">
      <c r="A43" s="116" t="s">
        <v>128</v>
      </c>
      <c r="B43" s="77">
        <f>IF(TrAvia_act!B24=0,"",1000000*B10/TrAvia_act!B24)</f>
        <v>9645.3339751659933</v>
      </c>
      <c r="C43" s="77">
        <f>IF(TrAvia_act!C24=0,"",1000000*C10/TrAvia_act!C24)</f>
        <v>10129.579727859929</v>
      </c>
      <c r="D43" s="77">
        <f>IF(TrAvia_act!D24=0,"",1000000*D10/TrAvia_act!D24)</f>
        <v>10172.073597353707</v>
      </c>
      <c r="E43" s="77">
        <f>IF(TrAvia_act!E24=0,"",1000000*E10/TrAvia_act!E24)</f>
        <v>10148.21792512534</v>
      </c>
      <c r="F43" s="77">
        <f>IF(TrAvia_act!F24=0,"",1000000*F10/TrAvia_act!F24)</f>
        <v>9832.2004652237374</v>
      </c>
      <c r="G43" s="77">
        <f>IF(TrAvia_act!G24=0,"",1000000*G10/TrAvia_act!G24)</f>
        <v>9813.0226559565599</v>
      </c>
      <c r="H43" s="77">
        <f>IF(TrAvia_act!H24=0,"",1000000*H10/TrAvia_act!H24)</f>
        <v>9626.1247679191747</v>
      </c>
      <c r="I43" s="77">
        <f>IF(TrAvia_act!I24=0,"",1000000*I10/TrAvia_act!I24)</f>
        <v>9383.7749436863905</v>
      </c>
      <c r="J43" s="77">
        <f>IF(TrAvia_act!J24=0,"",1000000*J10/TrAvia_act!J24)</f>
        <v>9128.4419028217126</v>
      </c>
      <c r="K43" s="77">
        <f>IF(TrAvia_act!K24=0,"",1000000*K10/TrAvia_act!K24)</f>
        <v>9124.8512631421108</v>
      </c>
      <c r="L43" s="77">
        <f>IF(TrAvia_act!L24=0,"",1000000*L10/TrAvia_act!L24)</f>
        <v>9160.7096718537905</v>
      </c>
      <c r="M43" s="77">
        <f>IF(TrAvia_act!M24=0,"",1000000*M10/TrAvia_act!M24)</f>
        <v>9376.8404076506795</v>
      </c>
      <c r="N43" s="77">
        <f>IF(TrAvia_act!N24=0,"",1000000*N10/TrAvia_act!N24)</f>
        <v>9308.9962819721713</v>
      </c>
      <c r="O43" s="77">
        <f>IF(TrAvia_act!O24=0,"",1000000*O10/TrAvia_act!O24)</f>
        <v>9279.8455926311217</v>
      </c>
      <c r="P43" s="77">
        <f>IF(TrAvia_act!P24=0,"",1000000*P10/TrAvia_act!P24)</f>
        <v>9108.3586263600009</v>
      </c>
      <c r="Q43" s="77">
        <f>IF(TrAvia_act!Q24=0,"",1000000*Q10/TrAvia_act!Q24)</f>
        <v>9063.6933288194632</v>
      </c>
    </row>
    <row r="44" spans="1:17" ht="11.4" customHeight="1" x14ac:dyDescent="0.3">
      <c r="A44" s="116" t="s">
        <v>126</v>
      </c>
      <c r="B44" s="77">
        <f>IF(TrAvia_act!B25=0,"",1000000*B11/TrAvia_act!B25)</f>
        <v>35562.026438465691</v>
      </c>
      <c r="C44" s="77">
        <f>IF(TrAvia_act!C25=0,"",1000000*C11/TrAvia_act!C25)</f>
        <v>32597.297756876276</v>
      </c>
      <c r="D44" s="77">
        <f>IF(TrAvia_act!D25=0,"",1000000*D11/TrAvia_act!D25)</f>
        <v>32262.322787265384</v>
      </c>
      <c r="E44" s="77">
        <f>IF(TrAvia_act!E25=0,"",1000000*E11/TrAvia_act!E25)</f>
        <v>31609.117690906696</v>
      </c>
      <c r="F44" s="77">
        <f>IF(TrAvia_act!F25=0,"",1000000*F11/TrAvia_act!F25)</f>
        <v>32513.566221103451</v>
      </c>
      <c r="G44" s="77">
        <f>IF(TrAvia_act!G25=0,"",1000000*G11/TrAvia_act!G25)</f>
        <v>32745.377830905036</v>
      </c>
      <c r="H44" s="77">
        <f>IF(TrAvia_act!H25=0,"",1000000*H11/TrAvia_act!H25)</f>
        <v>32388.099021005099</v>
      </c>
      <c r="I44" s="77">
        <f>IF(TrAvia_act!I25=0,"",1000000*I11/TrAvia_act!I25)</f>
        <v>31888.0805402632</v>
      </c>
      <c r="J44" s="77">
        <f>IF(TrAvia_act!J25=0,"",1000000*J11/TrAvia_act!J25)</f>
        <v>31575.3216351054</v>
      </c>
      <c r="K44" s="77">
        <f>IF(TrAvia_act!K25=0,"",1000000*K11/TrAvia_act!K25)</f>
        <v>32756.781118800347</v>
      </c>
      <c r="L44" s="77">
        <f>IF(TrAvia_act!L25=0,"",1000000*L11/TrAvia_act!L25)</f>
        <v>30158.256899880893</v>
      </c>
      <c r="M44" s="77">
        <f>IF(TrAvia_act!M25=0,"",1000000*M11/TrAvia_act!M25)</f>
        <v>29692.840969862977</v>
      </c>
      <c r="N44" s="77">
        <f>IF(TrAvia_act!N25=0,"",1000000*N11/TrAvia_act!N25)</f>
        <v>29932.906809124666</v>
      </c>
      <c r="O44" s="77">
        <f>IF(TrAvia_act!O25=0,"",1000000*O11/TrAvia_act!O25)</f>
        <v>29801.728860117171</v>
      </c>
      <c r="P44" s="77">
        <f>IF(TrAvia_act!P25=0,"",1000000*P11/TrAvia_act!P25)</f>
        <v>29136.261089863954</v>
      </c>
      <c r="Q44" s="77">
        <f>IF(TrAvia_act!Q25=0,"",1000000*Q11/TrAvia_act!Q25)</f>
        <v>29578.621767163113</v>
      </c>
    </row>
    <row r="45" spans="1:17" ht="11.4" customHeight="1" x14ac:dyDescent="0.3">
      <c r="A45" s="128" t="s">
        <v>19</v>
      </c>
      <c r="B45" s="133">
        <f>IF(TrAvia_act!B26=0,"",1000000*B12/TrAvia_act!B26)</f>
        <v>25082.222892238933</v>
      </c>
      <c r="C45" s="133">
        <f>IF(TrAvia_act!C26=0,"",1000000*C12/TrAvia_act!C26)</f>
        <v>26688.832983662782</v>
      </c>
      <c r="D45" s="133">
        <f>IF(TrAvia_act!D26=0,"",1000000*D12/TrAvia_act!D26)</f>
        <v>27476.690866504949</v>
      </c>
      <c r="E45" s="133">
        <f>IF(TrAvia_act!E26=0,"",1000000*E12/TrAvia_act!E26)</f>
        <v>27549.818844296471</v>
      </c>
      <c r="F45" s="133">
        <f>IF(TrAvia_act!F26=0,"",1000000*F12/TrAvia_act!F26)</f>
        <v>27302.398848484874</v>
      </c>
      <c r="G45" s="133">
        <f>IF(TrAvia_act!G26=0,"",1000000*G12/TrAvia_act!G26)</f>
        <v>27071.633399911829</v>
      </c>
      <c r="H45" s="133">
        <f>IF(TrAvia_act!H26=0,"",1000000*H12/TrAvia_act!H26)</f>
        <v>25959.020350901603</v>
      </c>
      <c r="I45" s="133">
        <f>IF(TrAvia_act!I26=0,"",1000000*I12/TrAvia_act!I26)</f>
        <v>26194.754515693028</v>
      </c>
      <c r="J45" s="133">
        <f>IF(TrAvia_act!J26=0,"",1000000*J12/TrAvia_act!J26)</f>
        <v>26355.419365306407</v>
      </c>
      <c r="K45" s="133">
        <f>IF(TrAvia_act!K26=0,"",1000000*K12/TrAvia_act!K26)</f>
        <v>26609.07132415814</v>
      </c>
      <c r="L45" s="133">
        <f>IF(TrAvia_act!L26=0,"",1000000*L12/TrAvia_act!L26)</f>
        <v>27148.217683014285</v>
      </c>
      <c r="M45" s="133">
        <f>IF(TrAvia_act!M26=0,"",1000000*M12/TrAvia_act!M26)</f>
        <v>27168.095321918892</v>
      </c>
      <c r="N45" s="133">
        <f>IF(TrAvia_act!N26=0,"",1000000*N12/TrAvia_act!N26)</f>
        <v>26992.354754588971</v>
      </c>
      <c r="O45" s="133">
        <f>IF(TrAvia_act!O26=0,"",1000000*O12/TrAvia_act!O26)</f>
        <v>27009.451113372448</v>
      </c>
      <c r="P45" s="133">
        <f>IF(TrAvia_act!P26=0,"",1000000*P12/TrAvia_act!P26)</f>
        <v>26077.191474683754</v>
      </c>
      <c r="Q45" s="133">
        <f>IF(TrAvia_act!Q26=0,"",1000000*Q12/TrAvia_act!Q26)</f>
        <v>26264.281338691595</v>
      </c>
    </row>
    <row r="46" spans="1:17" ht="11.4" customHeight="1" x14ac:dyDescent="0.3">
      <c r="A46" s="95" t="s">
        <v>127</v>
      </c>
      <c r="B46" s="75">
        <f>IF(TrAvia_act!B27=0,"",1000000*B13/TrAvia_act!B27)</f>
        <v>11624.26242821187</v>
      </c>
      <c r="C46" s="75">
        <f>IF(TrAvia_act!C27=0,"",1000000*C13/TrAvia_act!C27)</f>
        <v>11943.966114035133</v>
      </c>
      <c r="D46" s="75">
        <f>IF(TrAvia_act!D27=0,"",1000000*D13/TrAvia_act!D27)</f>
        <v>12022.980181980374</v>
      </c>
      <c r="E46" s="75">
        <f>IF(TrAvia_act!E27=0,"",1000000*E13/TrAvia_act!E27)</f>
        <v>11928.131334306321</v>
      </c>
      <c r="F46" s="75">
        <f>IF(TrAvia_act!F27=0,"",1000000*F13/TrAvia_act!F27)</f>
        <v>11556.364256257131</v>
      </c>
      <c r="G46" s="75">
        <f>IF(TrAvia_act!G27=0,"",1000000*G13/TrAvia_act!G27)</f>
        <v>11466.498731174985</v>
      </c>
      <c r="H46" s="75">
        <f>IF(TrAvia_act!H27=0,"",1000000*H13/TrAvia_act!H27)</f>
        <v>11017.374318444212</v>
      </c>
      <c r="I46" s="75">
        <f>IF(TrAvia_act!I27=0,"",1000000*I13/TrAvia_act!I27)</f>
        <v>10943.885972663242</v>
      </c>
      <c r="J46" s="75">
        <f>IF(TrAvia_act!J27=0,"",1000000*J13/TrAvia_act!J27)</f>
        <v>10902.438617161812</v>
      </c>
      <c r="K46" s="75">
        <f>IF(TrAvia_act!K27=0,"",1000000*K13/TrAvia_act!K27)</f>
        <v>11108.759319464096</v>
      </c>
      <c r="L46" s="75">
        <f>IF(TrAvia_act!L27=0,"",1000000*L13/TrAvia_act!L27)</f>
        <v>10952.493207958822</v>
      </c>
      <c r="M46" s="75">
        <f>IF(TrAvia_act!M27=0,"",1000000*M13/TrAvia_act!M27)</f>
        <v>10701.172229664666</v>
      </c>
      <c r="N46" s="75">
        <f>IF(TrAvia_act!N27=0,"",1000000*N13/TrAvia_act!N27)</f>
        <v>10636.722650616151</v>
      </c>
      <c r="O46" s="75">
        <f>IF(TrAvia_act!O27=0,"",1000000*O13/TrAvia_act!O27)</f>
        <v>10416.184556534174</v>
      </c>
      <c r="P46" s="75">
        <f>IF(TrAvia_act!P27=0,"",1000000*P13/TrAvia_act!P27)</f>
        <v>10146.915563537283</v>
      </c>
      <c r="Q46" s="75">
        <f>IF(TrAvia_act!Q27=0,"",1000000*Q13/TrAvia_act!Q27)</f>
        <v>10077.795706805722</v>
      </c>
    </row>
    <row r="47" spans="1:17" ht="11.4" customHeight="1" x14ac:dyDescent="0.3">
      <c r="A47" s="93" t="s">
        <v>126</v>
      </c>
      <c r="B47" s="74">
        <f>IF(TrAvia_act!B28=0,"",1000000*B14/TrAvia_act!B28)</f>
        <v>42666.310643114812</v>
      </c>
      <c r="C47" s="74">
        <f>IF(TrAvia_act!C28=0,"",1000000*C14/TrAvia_act!C28)</f>
        <v>45241.417568645389</v>
      </c>
      <c r="D47" s="74">
        <f>IF(TrAvia_act!D28=0,"",1000000*D14/TrAvia_act!D28)</f>
        <v>45923.611462751192</v>
      </c>
      <c r="E47" s="74">
        <f>IF(TrAvia_act!E28=0,"",1000000*E14/TrAvia_act!E28)</f>
        <v>45548.131055195503</v>
      </c>
      <c r="F47" s="74">
        <f>IF(TrAvia_act!F28=0,"",1000000*F14/TrAvia_act!F28)</f>
        <v>44702.672351918685</v>
      </c>
      <c r="G47" s="74">
        <f>IF(TrAvia_act!G28=0,"",1000000*G14/TrAvia_act!G28)</f>
        <v>44084.613313453774</v>
      </c>
      <c r="H47" s="74">
        <f>IF(TrAvia_act!H28=0,"",1000000*H14/TrAvia_act!H28)</f>
        <v>42435.670710505394</v>
      </c>
      <c r="I47" s="74">
        <f>IF(TrAvia_act!I28=0,"",1000000*I14/TrAvia_act!I28)</f>
        <v>42776.207796665527</v>
      </c>
      <c r="J47" s="74">
        <f>IF(TrAvia_act!J28=0,"",1000000*J14/TrAvia_act!J28)</f>
        <v>42656.628928270278</v>
      </c>
      <c r="K47" s="74">
        <f>IF(TrAvia_act!K28=0,"",1000000*K14/TrAvia_act!K28)</f>
        <v>43408.648390150935</v>
      </c>
      <c r="L47" s="74">
        <f>IF(TrAvia_act!L28=0,"",1000000*L14/TrAvia_act!L28)</f>
        <v>42151.305117239426</v>
      </c>
      <c r="M47" s="74">
        <f>IF(TrAvia_act!M28=0,"",1000000*M14/TrAvia_act!M28)</f>
        <v>41411.055233527404</v>
      </c>
      <c r="N47" s="74">
        <f>IF(TrAvia_act!N28=0,"",1000000*N14/TrAvia_act!N28)</f>
        <v>41232.047024368869</v>
      </c>
      <c r="O47" s="74">
        <f>IF(TrAvia_act!O28=0,"",1000000*O14/TrAvia_act!O28)</f>
        <v>40581.1656391082</v>
      </c>
      <c r="P47" s="74">
        <f>IF(TrAvia_act!P28=0,"",1000000*P14/TrAvia_act!P28)</f>
        <v>39019.513675840622</v>
      </c>
      <c r="Q47" s="74">
        <f>IF(TrAvia_act!Q28=0,"",1000000*Q14/TrAvia_act!Q28)</f>
        <v>39128.654539482755</v>
      </c>
    </row>
    <row r="49" spans="1:17" ht="11.4" customHeight="1" x14ac:dyDescent="0.3">
      <c r="A49" s="27" t="s">
        <v>41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" customHeight="1" x14ac:dyDescent="0.3">
      <c r="A50" s="130" t="s">
        <v>40</v>
      </c>
      <c r="B50" s="129">
        <f t="shared" ref="B50:Q50" si="6">IF(B8=0,0,B8/B$7)</f>
        <v>0.94435683102351253</v>
      </c>
      <c r="C50" s="129">
        <f t="shared" si="6"/>
        <v>0.94095628678196375</v>
      </c>
      <c r="D50" s="129">
        <f t="shared" si="6"/>
        <v>0.93949395253283574</v>
      </c>
      <c r="E50" s="129">
        <f t="shared" si="6"/>
        <v>0.93860834923569969</v>
      </c>
      <c r="F50" s="129">
        <f t="shared" si="6"/>
        <v>0.9392773276555263</v>
      </c>
      <c r="G50" s="129">
        <f t="shared" si="6"/>
        <v>0.94107795235439673</v>
      </c>
      <c r="H50" s="129">
        <f t="shared" si="6"/>
        <v>0.93958910065376433</v>
      </c>
      <c r="I50" s="129">
        <f t="shared" si="6"/>
        <v>0.93784876630269198</v>
      </c>
      <c r="J50" s="129">
        <f t="shared" si="6"/>
        <v>0.93578212475197453</v>
      </c>
      <c r="K50" s="129">
        <f t="shared" si="6"/>
        <v>0.93755508314682046</v>
      </c>
      <c r="L50" s="129">
        <f t="shared" si="6"/>
        <v>0.9314435281146658</v>
      </c>
      <c r="M50" s="129">
        <f t="shared" si="6"/>
        <v>0.93199538338187671</v>
      </c>
      <c r="N50" s="129">
        <f t="shared" si="6"/>
        <v>0.93131361745390018</v>
      </c>
      <c r="O50" s="129">
        <f t="shared" si="6"/>
        <v>0.93011730881683363</v>
      </c>
      <c r="P50" s="129">
        <f t="shared" si="6"/>
        <v>0.93208492067242599</v>
      </c>
      <c r="Q50" s="129">
        <f t="shared" si="6"/>
        <v>0.9312647035338758</v>
      </c>
    </row>
    <row r="51" spans="1:17" ht="11.4" customHeight="1" x14ac:dyDescent="0.3">
      <c r="A51" s="116" t="s">
        <v>24</v>
      </c>
      <c r="B51" s="52">
        <f t="shared" ref="B51:Q51" si="7">IF(B9=0,0,B9/B$7)</f>
        <v>0.16615491595969195</v>
      </c>
      <c r="C51" s="52">
        <f t="shared" si="7"/>
        <v>0.16479349260080561</v>
      </c>
      <c r="D51" s="52">
        <f t="shared" si="7"/>
        <v>0.16407495800153685</v>
      </c>
      <c r="E51" s="52">
        <f t="shared" si="7"/>
        <v>0.16533758758121031</v>
      </c>
      <c r="F51" s="52">
        <f t="shared" si="7"/>
        <v>0.156267085881902</v>
      </c>
      <c r="G51" s="52">
        <f t="shared" si="7"/>
        <v>0.15399520815642376</v>
      </c>
      <c r="H51" s="52">
        <f t="shared" si="7"/>
        <v>0.15192996554279292</v>
      </c>
      <c r="I51" s="52">
        <f t="shared" si="7"/>
        <v>0.14983559883036049</v>
      </c>
      <c r="J51" s="52">
        <f t="shared" si="7"/>
        <v>0.14714316333078986</v>
      </c>
      <c r="K51" s="52">
        <f t="shared" si="7"/>
        <v>0.14581534459014459</v>
      </c>
      <c r="L51" s="52">
        <f t="shared" si="7"/>
        <v>0.15379091416503338</v>
      </c>
      <c r="M51" s="52">
        <f t="shared" si="7"/>
        <v>0.14480208314454765</v>
      </c>
      <c r="N51" s="52">
        <f t="shared" si="7"/>
        <v>0.13949238950715143</v>
      </c>
      <c r="O51" s="52">
        <f t="shared" si="7"/>
        <v>0.13277756065784635</v>
      </c>
      <c r="P51" s="52">
        <f t="shared" si="7"/>
        <v>0.13205595562952266</v>
      </c>
      <c r="Q51" s="52">
        <f t="shared" si="7"/>
        <v>0.13225027051924398</v>
      </c>
    </row>
    <row r="52" spans="1:17" ht="11.4" customHeight="1" x14ac:dyDescent="0.3">
      <c r="A52" s="116" t="s">
        <v>128</v>
      </c>
      <c r="B52" s="52">
        <f t="shared" ref="B52:Q52" si="8">IF(B10=0,0,B10/B$7)</f>
        <v>0.36672956699295006</v>
      </c>
      <c r="C52" s="52">
        <f t="shared" si="8"/>
        <v>0.38960084013116025</v>
      </c>
      <c r="D52" s="52">
        <f t="shared" si="8"/>
        <v>0.38684872924647828</v>
      </c>
      <c r="E52" s="52">
        <f t="shared" si="8"/>
        <v>0.39231439158836756</v>
      </c>
      <c r="F52" s="52">
        <f t="shared" si="8"/>
        <v>0.38355114232048593</v>
      </c>
      <c r="G52" s="52">
        <f t="shared" si="8"/>
        <v>0.38084878774182157</v>
      </c>
      <c r="H52" s="52">
        <f t="shared" si="8"/>
        <v>0.37917603495608254</v>
      </c>
      <c r="I52" s="52">
        <f t="shared" si="8"/>
        <v>0.37678248000516973</v>
      </c>
      <c r="J52" s="52">
        <f t="shared" si="8"/>
        <v>0.36685333405172404</v>
      </c>
      <c r="K52" s="52">
        <f t="shared" si="8"/>
        <v>0.36066967954244722</v>
      </c>
      <c r="L52" s="52">
        <f t="shared" si="8"/>
        <v>0.36090195240081979</v>
      </c>
      <c r="M52" s="52">
        <f t="shared" si="8"/>
        <v>0.37858204723028499</v>
      </c>
      <c r="N52" s="52">
        <f t="shared" si="8"/>
        <v>0.37788675215280143</v>
      </c>
      <c r="O52" s="52">
        <f t="shared" si="8"/>
        <v>0.37696890022098295</v>
      </c>
      <c r="P52" s="52">
        <f t="shared" si="8"/>
        <v>0.37849258625313537</v>
      </c>
      <c r="Q52" s="52">
        <f t="shared" si="8"/>
        <v>0.3806018898356372</v>
      </c>
    </row>
    <row r="53" spans="1:17" ht="11.4" customHeight="1" x14ac:dyDescent="0.3">
      <c r="A53" s="116" t="s">
        <v>126</v>
      </c>
      <c r="B53" s="52">
        <f t="shared" ref="B53:Q53" si="9">IF(B11=0,0,B11/B$7)</f>
        <v>0.41147234807087052</v>
      </c>
      <c r="C53" s="52">
        <f t="shared" si="9"/>
        <v>0.38656195404999794</v>
      </c>
      <c r="D53" s="52">
        <f t="shared" si="9"/>
        <v>0.38857026528482064</v>
      </c>
      <c r="E53" s="52">
        <f t="shared" si="9"/>
        <v>0.38095637006612176</v>
      </c>
      <c r="F53" s="52">
        <f t="shared" si="9"/>
        <v>0.39945909945313846</v>
      </c>
      <c r="G53" s="52">
        <f t="shared" si="9"/>
        <v>0.40623395645615146</v>
      </c>
      <c r="H53" s="52">
        <f t="shared" si="9"/>
        <v>0.40848310015488892</v>
      </c>
      <c r="I53" s="52">
        <f t="shared" si="9"/>
        <v>0.41123068746716163</v>
      </c>
      <c r="J53" s="52">
        <f t="shared" si="9"/>
        <v>0.42178562736946046</v>
      </c>
      <c r="K53" s="52">
        <f t="shared" si="9"/>
        <v>0.43107005901422868</v>
      </c>
      <c r="L53" s="52">
        <f t="shared" si="9"/>
        <v>0.41675066154881263</v>
      </c>
      <c r="M53" s="52">
        <f t="shared" si="9"/>
        <v>0.40861125300704426</v>
      </c>
      <c r="N53" s="52">
        <f t="shared" si="9"/>
        <v>0.41393447579394732</v>
      </c>
      <c r="O53" s="52">
        <f t="shared" si="9"/>
        <v>0.42037084793800422</v>
      </c>
      <c r="P53" s="52">
        <f t="shared" si="9"/>
        <v>0.42153637878976785</v>
      </c>
      <c r="Q53" s="52">
        <f t="shared" si="9"/>
        <v>0.41841254317899468</v>
      </c>
    </row>
    <row r="54" spans="1:17" ht="11.4" customHeight="1" x14ac:dyDescent="0.3">
      <c r="A54" s="128" t="s">
        <v>19</v>
      </c>
      <c r="B54" s="127">
        <f t="shared" ref="B54:Q54" si="10">IF(B12=0,0,B12/B$7)</f>
        <v>5.5643168976487377E-2</v>
      </c>
      <c r="C54" s="127">
        <f t="shared" si="10"/>
        <v>5.9043713218036302E-2</v>
      </c>
      <c r="D54" s="127">
        <f t="shared" si="10"/>
        <v>6.0506047467164259E-2</v>
      </c>
      <c r="E54" s="127">
        <f t="shared" si="10"/>
        <v>6.1391650764300434E-2</v>
      </c>
      <c r="F54" s="127">
        <f t="shared" si="10"/>
        <v>6.0722672344473698E-2</v>
      </c>
      <c r="G54" s="127">
        <f t="shared" si="10"/>
        <v>5.8922047645603229E-2</v>
      </c>
      <c r="H54" s="127">
        <f t="shared" si="10"/>
        <v>6.0410899346235655E-2</v>
      </c>
      <c r="I54" s="127">
        <f t="shared" si="10"/>
        <v>6.2151233697308121E-2</v>
      </c>
      <c r="J54" s="127">
        <f t="shared" si="10"/>
        <v>6.4217875248025483E-2</v>
      </c>
      <c r="K54" s="127">
        <f t="shared" si="10"/>
        <v>6.24449168531796E-2</v>
      </c>
      <c r="L54" s="127">
        <f t="shared" si="10"/>
        <v>6.8556471885334147E-2</v>
      </c>
      <c r="M54" s="127">
        <f t="shared" si="10"/>
        <v>6.8004616618123237E-2</v>
      </c>
      <c r="N54" s="127">
        <f t="shared" si="10"/>
        <v>6.8686382546099836E-2</v>
      </c>
      <c r="O54" s="127">
        <f t="shared" si="10"/>
        <v>6.9882691183166395E-2</v>
      </c>
      <c r="P54" s="127">
        <f t="shared" si="10"/>
        <v>6.7915079327574013E-2</v>
      </c>
      <c r="Q54" s="127">
        <f t="shared" si="10"/>
        <v>6.8735296466124265E-2</v>
      </c>
    </row>
    <row r="55" spans="1:17" ht="11.4" customHeight="1" x14ac:dyDescent="0.3">
      <c r="A55" s="95" t="s">
        <v>127</v>
      </c>
      <c r="B55" s="48">
        <f t="shared" ref="B55:Q55" si="11">IF(B13=0,0,B13/B$7)</f>
        <v>1.4607662028762547E-2</v>
      </c>
      <c r="C55" s="48">
        <f t="shared" si="11"/>
        <v>1.472265267613037E-2</v>
      </c>
      <c r="D55" s="48">
        <f t="shared" si="11"/>
        <v>1.440663589630397E-2</v>
      </c>
      <c r="E55" s="48">
        <f t="shared" si="11"/>
        <v>1.4229742844394461E-2</v>
      </c>
      <c r="F55" s="48">
        <f t="shared" si="11"/>
        <v>1.3492493068939727E-2</v>
      </c>
      <c r="G55" s="48">
        <f t="shared" si="11"/>
        <v>1.3017144721914736E-2</v>
      </c>
      <c r="H55" s="48">
        <f t="shared" si="11"/>
        <v>1.3445947176322521E-2</v>
      </c>
      <c r="I55" s="48">
        <f t="shared" si="11"/>
        <v>1.3525746857270156E-2</v>
      </c>
      <c r="J55" s="48">
        <f t="shared" si="11"/>
        <v>1.3637301386045211E-2</v>
      </c>
      <c r="K55" s="48">
        <f t="shared" si="11"/>
        <v>1.3559080811998419E-2</v>
      </c>
      <c r="L55" s="48">
        <f t="shared" si="11"/>
        <v>1.3300339094190424E-2</v>
      </c>
      <c r="M55" s="48">
        <f t="shared" si="11"/>
        <v>1.2423176291071768E-2</v>
      </c>
      <c r="N55" s="48">
        <f t="shared" si="11"/>
        <v>1.2597467554832839E-2</v>
      </c>
      <c r="O55" s="48">
        <f t="shared" si="11"/>
        <v>1.2125347325045541E-2</v>
      </c>
      <c r="P55" s="48">
        <f t="shared" si="11"/>
        <v>1.1845837876443924E-2</v>
      </c>
      <c r="Q55" s="48">
        <f t="shared" si="11"/>
        <v>1.1679103126161538E-2</v>
      </c>
    </row>
    <row r="56" spans="1:17" ht="11.4" customHeight="1" x14ac:dyDescent="0.3">
      <c r="A56" s="93" t="s">
        <v>126</v>
      </c>
      <c r="B56" s="46">
        <f t="shared" ref="B56:Q56" si="12">IF(B14=0,0,B14/B$7)</f>
        <v>4.1035506947724829E-2</v>
      </c>
      <c r="C56" s="46">
        <f t="shared" si="12"/>
        <v>4.4321060541905932E-2</v>
      </c>
      <c r="D56" s="46">
        <f t="shared" si="12"/>
        <v>4.6099411570860289E-2</v>
      </c>
      <c r="E56" s="46">
        <f t="shared" si="12"/>
        <v>4.7161907919905967E-2</v>
      </c>
      <c r="F56" s="46">
        <f t="shared" si="12"/>
        <v>4.7230179275533975E-2</v>
      </c>
      <c r="G56" s="46">
        <f t="shared" si="12"/>
        <v>4.5904902923688491E-2</v>
      </c>
      <c r="H56" s="46">
        <f t="shared" si="12"/>
        <v>4.6964952169913136E-2</v>
      </c>
      <c r="I56" s="46">
        <f t="shared" si="12"/>
        <v>4.8625486840037965E-2</v>
      </c>
      <c r="J56" s="46">
        <f t="shared" si="12"/>
        <v>5.0580573861980269E-2</v>
      </c>
      <c r="K56" s="46">
        <f t="shared" si="12"/>
        <v>4.8885836041181178E-2</v>
      </c>
      <c r="L56" s="46">
        <f t="shared" si="12"/>
        <v>5.5256132791143726E-2</v>
      </c>
      <c r="M56" s="46">
        <f t="shared" si="12"/>
        <v>5.5581440327051472E-2</v>
      </c>
      <c r="N56" s="46">
        <f t="shared" si="12"/>
        <v>5.6088914991266996E-2</v>
      </c>
      <c r="O56" s="46">
        <f t="shared" si="12"/>
        <v>5.7757343858120848E-2</v>
      </c>
      <c r="P56" s="46">
        <f t="shared" si="12"/>
        <v>5.606924145113009E-2</v>
      </c>
      <c r="Q56" s="46">
        <f t="shared" si="12"/>
        <v>5.705619333996273E-2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146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" customHeight="1" x14ac:dyDescent="0.3">
      <c r="A4" s="130" t="s">
        <v>40</v>
      </c>
      <c r="B4" s="132">
        <f t="shared" ref="B4:Q4" si="0">B5+B6+B7</f>
        <v>1215307790.0999999</v>
      </c>
      <c r="C4" s="132">
        <f t="shared" si="0"/>
        <v>1200815670</v>
      </c>
      <c r="D4" s="132">
        <f t="shared" si="0"/>
        <v>1187933022.5999999</v>
      </c>
      <c r="E4" s="132">
        <f t="shared" si="0"/>
        <v>1246606949.9000001</v>
      </c>
      <c r="F4" s="132">
        <f t="shared" si="0"/>
        <v>1350684496.1999998</v>
      </c>
      <c r="G4" s="132">
        <f t="shared" si="0"/>
        <v>1409360274.6000001</v>
      </c>
      <c r="H4" s="132">
        <f t="shared" si="0"/>
        <v>1466966971.6000001</v>
      </c>
      <c r="I4" s="132">
        <f t="shared" si="0"/>
        <v>1551974623.6000001</v>
      </c>
      <c r="J4" s="132">
        <f t="shared" si="0"/>
        <v>1566354265.4000001</v>
      </c>
      <c r="K4" s="132">
        <f t="shared" si="0"/>
        <v>1444829658.5</v>
      </c>
      <c r="L4" s="132">
        <f t="shared" si="0"/>
        <v>1483866580</v>
      </c>
      <c r="M4" s="132">
        <f t="shared" si="0"/>
        <v>1545496195.6000001</v>
      </c>
      <c r="N4" s="132">
        <f t="shared" si="0"/>
        <v>1515785975.6999998</v>
      </c>
      <c r="O4" s="132">
        <f t="shared" si="0"/>
        <v>1523525129.4000001</v>
      </c>
      <c r="P4" s="132">
        <f t="shared" si="0"/>
        <v>1571804139.9000001</v>
      </c>
      <c r="Q4" s="132">
        <f t="shared" si="0"/>
        <v>1636068970</v>
      </c>
    </row>
    <row r="5" spans="1:17" ht="11.4" customHeight="1" x14ac:dyDescent="0.3">
      <c r="A5" s="116" t="s">
        <v>24</v>
      </c>
      <c r="B5" s="42">
        <f>B13*TrAvia_act!B23</f>
        <v>253400351.40000001</v>
      </c>
      <c r="C5" s="42">
        <f>C13*TrAvia_act!C23</f>
        <v>249199363.20000002</v>
      </c>
      <c r="D5" s="42">
        <f>D13*TrAvia_act!D23</f>
        <v>252469239.39999998</v>
      </c>
      <c r="E5" s="42">
        <f>E13*TrAvia_act!E23</f>
        <v>270942076.80000001</v>
      </c>
      <c r="F5" s="42">
        <f>F13*TrAvia_act!F23</f>
        <v>281837644.5</v>
      </c>
      <c r="G5" s="42">
        <f>G13*TrAvia_act!G23</f>
        <v>281181488.40000004</v>
      </c>
      <c r="H5" s="42">
        <f>H13*TrAvia_act!H23</f>
        <v>283704633.60000002</v>
      </c>
      <c r="I5" s="42">
        <f>I13*TrAvia_act!I23</f>
        <v>294585720</v>
      </c>
      <c r="J5" s="42">
        <f>J13*TrAvia_act!J23</f>
        <v>288170453.59999996</v>
      </c>
      <c r="K5" s="42">
        <f>K13*TrAvia_act!K23</f>
        <v>268135744.79999998</v>
      </c>
      <c r="L5" s="42">
        <f>L13*TrAvia_act!L23</f>
        <v>273161695.19999999</v>
      </c>
      <c r="M5" s="42">
        <f>M13*TrAvia_act!M23</f>
        <v>273571257.30000001</v>
      </c>
      <c r="N5" s="42">
        <f>N13*TrAvia_act!N23</f>
        <v>258451956.59999999</v>
      </c>
      <c r="O5" s="42">
        <f>O13*TrAvia_act!O23</f>
        <v>243716503.80000001</v>
      </c>
      <c r="P5" s="42">
        <f>P13*TrAvia_act!P23</f>
        <v>240986495.40000004</v>
      </c>
      <c r="Q5" s="42">
        <f>Q13*TrAvia_act!Q23</f>
        <v>247395980.80000001</v>
      </c>
    </row>
    <row r="6" spans="1:17" ht="11.4" customHeight="1" x14ac:dyDescent="0.3">
      <c r="A6" s="116" t="s">
        <v>128</v>
      </c>
      <c r="B6" s="42">
        <f>B14*TrAvia_act!B24</f>
        <v>673277735.89999998</v>
      </c>
      <c r="C6" s="42">
        <f>C14*TrAvia_act!C24</f>
        <v>662844018</v>
      </c>
      <c r="D6" s="42">
        <f>D14*TrAvia_act!D24</f>
        <v>652636763.5999999</v>
      </c>
      <c r="E6" s="42">
        <f>E14*TrAvia_act!E24</f>
        <v>688616294.39999998</v>
      </c>
      <c r="F6" s="42">
        <f>F14*TrAvia_act!F24</f>
        <v>747867662.49999988</v>
      </c>
      <c r="G6" s="42">
        <f>G14*TrAvia_act!G24</f>
        <v>790163423</v>
      </c>
      <c r="H6" s="42">
        <f>H14*TrAvia_act!H24</f>
        <v>829109605.50000012</v>
      </c>
      <c r="I6" s="42">
        <f>I14*TrAvia_act!I24</f>
        <v>887892738.4000001</v>
      </c>
      <c r="J6" s="42">
        <f>J14*TrAvia_act!J24</f>
        <v>891678582.60000002</v>
      </c>
      <c r="K6" s="42">
        <f>K14*TrAvia_act!K24</f>
        <v>816463627.70000005</v>
      </c>
      <c r="L6" s="42">
        <f>L14*TrAvia_act!L24</f>
        <v>827424448.79999995</v>
      </c>
      <c r="M6" s="42">
        <f>M14*TrAvia_act!M24</f>
        <v>879307570.30000007</v>
      </c>
      <c r="N6" s="42">
        <f>N14*TrAvia_act!N24</f>
        <v>866449065.29999995</v>
      </c>
      <c r="O6" s="42">
        <f>O14*TrAvia_act!O24</f>
        <v>875791877.4000001</v>
      </c>
      <c r="P6" s="42">
        <f>P14*TrAvia_act!P24</f>
        <v>910807884</v>
      </c>
      <c r="Q6" s="42">
        <f>Q14*TrAvia_act!Q24</f>
        <v>958663611.60000002</v>
      </c>
    </row>
    <row r="7" spans="1:17" ht="11.4" customHeight="1" x14ac:dyDescent="0.3">
      <c r="A7" s="93" t="s">
        <v>126</v>
      </c>
      <c r="B7" s="36">
        <f>B15*TrAvia_act!B25</f>
        <v>288629702.80000007</v>
      </c>
      <c r="C7" s="36">
        <f>C15*TrAvia_act!C25</f>
        <v>288772288.79999995</v>
      </c>
      <c r="D7" s="36">
        <f>D15*TrAvia_act!D25</f>
        <v>282827019.60000002</v>
      </c>
      <c r="E7" s="36">
        <f>E15*TrAvia_act!E25</f>
        <v>287048578.69999999</v>
      </c>
      <c r="F7" s="36">
        <f>F15*TrAvia_act!F25</f>
        <v>320979189.19999999</v>
      </c>
      <c r="G7" s="36">
        <f>G15*TrAvia_act!G25</f>
        <v>338015363.19999999</v>
      </c>
      <c r="H7" s="36">
        <f>H15*TrAvia_act!H25</f>
        <v>354152732.49999994</v>
      </c>
      <c r="I7" s="36">
        <f>I15*TrAvia_act!I25</f>
        <v>369496165.19999999</v>
      </c>
      <c r="J7" s="36">
        <f>J15*TrAvia_act!J25</f>
        <v>386505229.19999999</v>
      </c>
      <c r="K7" s="36">
        <f>K15*TrAvia_act!K25</f>
        <v>360230286</v>
      </c>
      <c r="L7" s="36">
        <f>L15*TrAvia_act!L25</f>
        <v>383280435.99999994</v>
      </c>
      <c r="M7" s="36">
        <f>M15*TrAvia_act!M25</f>
        <v>392617368</v>
      </c>
      <c r="N7" s="36">
        <f>N15*TrAvia_act!N25</f>
        <v>390884953.80000001</v>
      </c>
      <c r="O7" s="36">
        <f>O15*TrAvia_act!O25</f>
        <v>404016748.19999999</v>
      </c>
      <c r="P7" s="36">
        <f>P15*TrAvia_act!P25</f>
        <v>420009760.5</v>
      </c>
      <c r="Q7" s="36">
        <f>Q15*TrAvia_act!Q25</f>
        <v>430009377.60000002</v>
      </c>
    </row>
    <row r="9" spans="1:17" ht="11.4" customHeight="1" x14ac:dyDescent="0.3">
      <c r="A9" s="35" t="s">
        <v>46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" customHeight="1" x14ac:dyDescent="0.3">
      <c r="A11" s="27" t="s">
        <v>145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" customHeight="1" x14ac:dyDescent="0.3">
      <c r="A12" s="130" t="s">
        <v>40</v>
      </c>
      <c r="B12" s="134">
        <f>IF(B4=0,0,B4/TrAvia_act!B22)</f>
        <v>137.28390068810953</v>
      </c>
      <c r="C12" s="134">
        <f>IF(C4=0,0,C4/TrAvia_act!C22)</f>
        <v>137.06605200817179</v>
      </c>
      <c r="D12" s="134">
        <f>IF(D4=0,0,D4/TrAvia_act!D22)</f>
        <v>137.23499590351233</v>
      </c>
      <c r="E12" s="134">
        <f>IF(E4=0,0,E4/TrAvia_act!E22)</f>
        <v>137.67781581647097</v>
      </c>
      <c r="F12" s="134">
        <f>IF(F4=0,0,F4/TrAvia_act!F22)</f>
        <v>138.9349252281441</v>
      </c>
      <c r="G12" s="134">
        <f>IF(G4=0,0,G4/TrAvia_act!G22)</f>
        <v>139.58006298017284</v>
      </c>
      <c r="H12" s="134">
        <f>IF(H4=0,0,H4/TrAvia_act!H22)</f>
        <v>139.89561583779908</v>
      </c>
      <c r="I12" s="134">
        <f>IF(I4=0,0,I4/TrAvia_act!I22)</f>
        <v>141.10557329758845</v>
      </c>
      <c r="J12" s="134">
        <f>IF(J4=0,0,J4/TrAvia_act!J22)</f>
        <v>142.3030865699358</v>
      </c>
      <c r="K12" s="134">
        <f>IF(K4=0,0,K4/TrAvia_act!K22)</f>
        <v>144.09726071225151</v>
      </c>
      <c r="L12" s="134">
        <f>IF(L4=0,0,L4/TrAvia_act!L22)</f>
        <v>146.82082854564356</v>
      </c>
      <c r="M12" s="134">
        <f>IF(M4=0,0,M4/TrAvia_act!M22)</f>
        <v>146.94994168102971</v>
      </c>
      <c r="N12" s="134">
        <f>IF(N4=0,0,N4/TrAvia_act!N22)</f>
        <v>148.72740399889869</v>
      </c>
      <c r="O12" s="134">
        <f>IF(O4=0,0,O4/TrAvia_act!O22)</f>
        <v>151.44940499308575</v>
      </c>
      <c r="P12" s="134">
        <f>IF(P4=0,0,P4/TrAvia_act!P22)</f>
        <v>153.84256869823867</v>
      </c>
      <c r="Q12" s="134">
        <f>IF(Q4=0,0,Q4/TrAvia_act!Q22)</f>
        <v>155.10284088835294</v>
      </c>
    </row>
    <row r="13" spans="1:17" ht="11.4" customHeight="1" x14ac:dyDescent="0.3">
      <c r="A13" s="116" t="s">
        <v>24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" customHeight="1" x14ac:dyDescent="0.3">
      <c r="A14" s="116" t="s">
        <v>128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" customHeight="1" x14ac:dyDescent="0.3">
      <c r="A15" s="93" t="s">
        <v>126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" customHeight="1" x14ac:dyDescent="0.3">
      <c r="B16" s="146"/>
    </row>
    <row r="17" spans="1:17" ht="11.4" customHeight="1" x14ac:dyDescent="0.3">
      <c r="A17" s="27" t="s">
        <v>13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" customHeight="1" x14ac:dyDescent="0.3">
      <c r="A18" s="130" t="s">
        <v>40</v>
      </c>
      <c r="B18" s="144">
        <f>IF(TrAvia_act!B31=0,0,TrAvia_act!B31/B4)</f>
        <v>0.68512186689059884</v>
      </c>
      <c r="C18" s="144">
        <f>IF(TrAvia_act!C31=0,0,TrAvia_act!C31/C4)</f>
        <v>0.67490028923423362</v>
      </c>
      <c r="D18" s="144">
        <f>IF(TrAvia_act!D31=0,0,TrAvia_act!D31/D4)</f>
        <v>0.67629705691792941</v>
      </c>
      <c r="E18" s="144">
        <f>IF(TrAvia_act!E31=0,0,TrAvia_act!E31/E4)</f>
        <v>0.67218621801139367</v>
      </c>
      <c r="F18" s="144">
        <f>IF(TrAvia_act!F31=0,0,TrAvia_act!F31/F4)</f>
        <v>0.67818500143971683</v>
      </c>
      <c r="G18" s="144">
        <f>IF(TrAvia_act!G31=0,0,TrAvia_act!G31/G4)</f>
        <v>0.6976022793597193</v>
      </c>
      <c r="H18" s="144">
        <f>IF(TrAvia_act!H31=0,0,TrAvia_act!H31/H4)</f>
        <v>0.70830975278652952</v>
      </c>
      <c r="I18" s="144">
        <f>IF(TrAvia_act!I31=0,0,TrAvia_act!I31/I4)</f>
        <v>0.72424849344037945</v>
      </c>
      <c r="J18" s="144">
        <f>IF(TrAvia_act!J31=0,0,TrAvia_act!J31/J4)</f>
        <v>0.71931499207318461</v>
      </c>
      <c r="K18" s="144">
        <f>IF(TrAvia_act!K31=0,0,TrAvia_act!K31/K4)</f>
        <v>0.72983877912276396</v>
      </c>
      <c r="L18" s="144">
        <f>IF(TrAvia_act!L31=0,0,TrAvia_act!L31/L4)</f>
        <v>0.73081131593380855</v>
      </c>
      <c r="M18" s="144">
        <f>IF(TrAvia_act!M31=0,0,TrAvia_act!M31/M4)</f>
        <v>0.74671671809063878</v>
      </c>
      <c r="N18" s="144">
        <f>IF(TrAvia_act!N31=0,0,TrAvia_act!N31/N4)</f>
        <v>0.76349600441813892</v>
      </c>
      <c r="O18" s="144">
        <f>IF(TrAvia_act!O31=0,0,TrAvia_act!O31/O4)</f>
        <v>0.77351852506962659</v>
      </c>
      <c r="P18" s="144">
        <f>IF(TrAvia_act!P31=0,0,TrAvia_act!P31/P4)</f>
        <v>0.78829005570555943</v>
      </c>
      <c r="Q18" s="144">
        <f>IF(TrAvia_act!Q31=0,0,TrAvia_act!Q31/Q4)</f>
        <v>0.80198166767993895</v>
      </c>
    </row>
    <row r="19" spans="1:17" ht="11.4" customHeight="1" x14ac:dyDescent="0.3">
      <c r="A19" s="116" t="s">
        <v>24</v>
      </c>
      <c r="B19" s="143">
        <v>0.60475270516929513</v>
      </c>
      <c r="C19" s="143">
        <v>0.60387493397896452</v>
      </c>
      <c r="D19" s="143">
        <v>0.58687423209308409</v>
      </c>
      <c r="E19" s="143">
        <v>0.56280895828727917</v>
      </c>
      <c r="F19" s="143">
        <v>0.56499443955578477</v>
      </c>
      <c r="G19" s="143">
        <v>0.58666397257750624</v>
      </c>
      <c r="H19" s="143">
        <v>0.59937409848493928</v>
      </c>
      <c r="I19" s="143">
        <v>0.60423516455583792</v>
      </c>
      <c r="J19" s="143">
        <v>0.59592119821683198</v>
      </c>
      <c r="K19" s="143">
        <v>0.61073350411429372</v>
      </c>
      <c r="L19" s="143">
        <v>0.60572795493472975</v>
      </c>
      <c r="M19" s="143">
        <v>0.61406741577306778</v>
      </c>
      <c r="N19" s="143">
        <v>0.62204165569083569</v>
      </c>
      <c r="O19" s="143">
        <v>0.62779307356861891</v>
      </c>
      <c r="P19" s="143">
        <v>0.63940843964819116</v>
      </c>
      <c r="Q19" s="143">
        <v>0.65380047596957558</v>
      </c>
    </row>
    <row r="20" spans="1:17" ht="11.4" customHeight="1" x14ac:dyDescent="0.3">
      <c r="A20" s="116" t="s">
        <v>128</v>
      </c>
      <c r="B20" s="143">
        <v>0.70415536222397157</v>
      </c>
      <c r="C20" s="143">
        <v>0.70244481862397978</v>
      </c>
      <c r="D20" s="143">
        <v>0.71052524139478312</v>
      </c>
      <c r="E20" s="143">
        <v>0.71326624855422538</v>
      </c>
      <c r="F20" s="143">
        <v>0.71453060854867501</v>
      </c>
      <c r="G20" s="143">
        <v>0.73117370050676223</v>
      </c>
      <c r="H20" s="143">
        <v>0.74389625558378591</v>
      </c>
      <c r="I20" s="143">
        <v>0.75004472972723213</v>
      </c>
      <c r="J20" s="143">
        <v>0.7443960581228386</v>
      </c>
      <c r="K20" s="143">
        <v>0.74939392796174642</v>
      </c>
      <c r="L20" s="143">
        <v>0.75346720888434071</v>
      </c>
      <c r="M20" s="143">
        <v>0.7710116265332464</v>
      </c>
      <c r="N20" s="143">
        <v>0.78574770781739578</v>
      </c>
      <c r="O20" s="143">
        <v>0.79730271885255088</v>
      </c>
      <c r="P20" s="143">
        <v>0.81370533020111635</v>
      </c>
      <c r="Q20" s="143">
        <v>0.83061163933303084</v>
      </c>
    </row>
    <row r="21" spans="1:17" ht="11.4" customHeight="1" x14ac:dyDescent="0.3">
      <c r="A21" s="93" t="s">
        <v>126</v>
      </c>
      <c r="B21" s="142">
        <v>0.71128253263059515</v>
      </c>
      <c r="C21" s="142">
        <v>0.672967093925669</v>
      </c>
      <c r="D21" s="142">
        <v>0.67713835216612372</v>
      </c>
      <c r="E21" s="142">
        <v>0.67687714351326977</v>
      </c>
      <c r="F21" s="142">
        <v>0.69288893636472559</v>
      </c>
      <c r="G21" s="142">
        <v>0.71140901621598251</v>
      </c>
      <c r="H21" s="142">
        <v>0.71226408792426876</v>
      </c>
      <c r="I21" s="142">
        <v>0.75794281342111203</v>
      </c>
      <c r="J21" s="142">
        <v>0.75345216571263929</v>
      </c>
      <c r="K21" s="142">
        <v>0.77417240259471143</v>
      </c>
      <c r="L21" s="142">
        <v>0.77104802448095744</v>
      </c>
      <c r="M21" s="142">
        <v>0.78473424028455108</v>
      </c>
      <c r="N21" s="142">
        <v>0.80770130170203547</v>
      </c>
      <c r="O21" s="142">
        <v>0.80986774547778517</v>
      </c>
      <c r="P21" s="142">
        <v>0.81859893825015062</v>
      </c>
      <c r="Q21" s="142">
        <v>0.82340659400540483</v>
      </c>
    </row>
    <row r="23" spans="1:17" ht="11.4" customHeight="1" x14ac:dyDescent="0.3">
      <c r="A23" s="27" t="s">
        <v>14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" customHeight="1" x14ac:dyDescent="0.3">
      <c r="A24" s="130" t="s">
        <v>40</v>
      </c>
      <c r="B24" s="137">
        <f>IF(TrAvia_ene!B8=0,0,TrAvia_ene!B8/(B12*TrAvia_act!B13))</f>
        <v>2.9742379564386971E-2</v>
      </c>
      <c r="C24" s="137">
        <f>IF(TrAvia_ene!C8=0,0,TrAvia_ene!C8/(C12*TrAvia_act!C13))</f>
        <v>2.8724236979450465E-2</v>
      </c>
      <c r="D24" s="137">
        <f>IF(TrAvia_ene!D8=0,0,TrAvia_ene!D8/(D12*TrAvia_act!D13))</f>
        <v>2.8580469061649551E-2</v>
      </c>
      <c r="E24" s="137">
        <f>IF(TrAvia_ene!E8=0,0,TrAvia_ene!E8/(E12*TrAvia_act!E13))</f>
        <v>2.8454668392904635E-2</v>
      </c>
      <c r="F24" s="137">
        <f>IF(TrAvia_ene!F8=0,0,TrAvia_ene!F8/(F12*TrAvia_act!F13))</f>
        <v>2.7849706341358166E-2</v>
      </c>
      <c r="G24" s="137">
        <f>IF(TrAvia_ene!G8=0,0,TrAvia_ene!G8/(G12*TrAvia_act!G13))</f>
        <v>2.7847833233347209E-2</v>
      </c>
      <c r="H24" s="137">
        <f>IF(TrAvia_ene!H8=0,0,TrAvia_ene!H8/(H12*TrAvia_act!H13))</f>
        <v>2.7851609292132987E-2</v>
      </c>
      <c r="I24" s="137">
        <f>IF(TrAvia_ene!I8=0,0,TrAvia_ene!I8/(I12*TrAvia_act!I13))</f>
        <v>2.7291618730668023E-2</v>
      </c>
      <c r="J24" s="137">
        <f>IF(TrAvia_ene!J8=0,0,TrAvia_ene!J8/(J12*TrAvia_act!J13))</f>
        <v>2.714501359456499E-2</v>
      </c>
      <c r="K24" s="137">
        <f>IF(TrAvia_ene!K8=0,0,TrAvia_ene!K8/(K12*TrAvia_act!K13))</f>
        <v>2.7136503777534352E-2</v>
      </c>
      <c r="L24" s="137">
        <f>IF(TrAvia_ene!L8=0,0,TrAvia_ene!L8/(L12*TrAvia_act!L13))</f>
        <v>2.6931740575979225E-2</v>
      </c>
      <c r="M24" s="137">
        <f>IF(TrAvia_ene!M8=0,0,TrAvia_ene!M8/(M12*TrAvia_act!M13))</f>
        <v>2.6770766299678134E-2</v>
      </c>
      <c r="N24" s="137">
        <f>IF(TrAvia_ene!N8=0,0,TrAvia_ene!N8/(N12*TrAvia_act!N13))</f>
        <v>2.6566078191626812E-2</v>
      </c>
      <c r="O24" s="137">
        <f>IF(TrAvia_ene!O8=0,0,TrAvia_ene!O8/(O12*TrAvia_act!O13))</f>
        <v>2.5982373849970316E-2</v>
      </c>
      <c r="P24" s="137">
        <f>IF(TrAvia_ene!P8=0,0,TrAvia_ene!P8/(P12*TrAvia_act!P13))</f>
        <v>2.5427040641704712E-2</v>
      </c>
      <c r="Q24" s="137">
        <f>IF(TrAvia_ene!Q8=0,0,TrAvia_ene!Q8/(Q12*TrAvia_act!Q13))</f>
        <v>2.5496497657162651E-2</v>
      </c>
    </row>
    <row r="25" spans="1:17" ht="11.4" customHeight="1" x14ac:dyDescent="0.3">
      <c r="A25" s="116" t="s">
        <v>24</v>
      </c>
      <c r="B25" s="108">
        <f>IF(TrAvia_ene!B9=0,0,TrAvia_ene!B9/(B13*TrAvia_act!B14))</f>
        <v>4.8931500075064582E-2</v>
      </c>
      <c r="C25" s="108">
        <f>IF(TrAvia_ene!C9=0,0,TrAvia_ene!C9/(C13*TrAvia_act!C14))</f>
        <v>4.7695665262973558E-2</v>
      </c>
      <c r="D25" s="108">
        <f>IF(TrAvia_ene!D9=0,0,TrAvia_ene!D9/(D13*TrAvia_act!D14))</f>
        <v>4.5812479144056263E-2</v>
      </c>
      <c r="E25" s="108">
        <f>IF(TrAvia_ene!E9=0,0,TrAvia_ene!E9/(E13*TrAvia_act!E14))</f>
        <v>4.4379298532055224E-2</v>
      </c>
      <c r="F25" s="108">
        <f>IF(TrAvia_ene!F9=0,0,TrAvia_ene!F9/(F13*TrAvia_act!F14))</f>
        <v>4.2971857247880788E-2</v>
      </c>
      <c r="G25" s="108">
        <f>IF(TrAvia_ene!G9=0,0,TrAvia_ene!G9/(G13*TrAvia_act!G14))</f>
        <v>4.4338781314392006E-2</v>
      </c>
      <c r="H25" s="108">
        <f>IF(TrAvia_ene!H9=0,0,TrAvia_ene!H9/(H13*TrAvia_act!H14))</f>
        <v>4.4688839503338136E-2</v>
      </c>
      <c r="I25" s="108">
        <f>IF(TrAvia_ene!I9=0,0,TrAvia_ene!I9/(I13*TrAvia_act!I14))</f>
        <v>4.3911213950910619E-2</v>
      </c>
      <c r="J25" s="108">
        <f>IF(TrAvia_ene!J9=0,0,TrAvia_ene!J9/(J13*TrAvia_act!J14))</f>
        <v>4.4382515934349324E-2</v>
      </c>
      <c r="K25" s="108">
        <f>IF(TrAvia_ene!K9=0,0,TrAvia_ene!K9/(K13*TrAvia_act!K14))</f>
        <v>4.3771351771910764E-2</v>
      </c>
      <c r="L25" s="108">
        <f>IF(TrAvia_ene!L9=0,0,TrAvia_ene!L9/(L13*TrAvia_act!L14))</f>
        <v>4.5224978650502533E-2</v>
      </c>
      <c r="M25" s="108">
        <f>IF(TrAvia_ene!M9=0,0,TrAvia_ene!M9/(M13*TrAvia_act!M14))</f>
        <v>4.3646310937361002E-2</v>
      </c>
      <c r="N25" s="108">
        <f>IF(TrAvia_ene!N9=0,0,TrAvia_ene!N9/(N13*TrAvia_act!N14))</f>
        <v>4.3739166779040682E-2</v>
      </c>
      <c r="O25" s="108">
        <f>IF(TrAvia_ene!O9=0,0,TrAvia_ene!O9/(O13*TrAvia_act!O14))</f>
        <v>4.4318560415322304E-2</v>
      </c>
      <c r="P25" s="108">
        <f>IF(TrAvia_ene!P9=0,0,TrAvia_ene!P9/(P13*TrAvia_act!P14))</f>
        <v>4.5088768036805012E-2</v>
      </c>
      <c r="Q25" s="108">
        <f>IF(TrAvia_ene!Q9=0,0,TrAvia_ene!Q9/(Q13*TrAvia_act!Q14))</f>
        <v>4.5647553416296373E-2</v>
      </c>
    </row>
    <row r="26" spans="1:17" ht="11.4" customHeight="1" x14ac:dyDescent="0.3">
      <c r="A26" s="95" t="s">
        <v>128</v>
      </c>
      <c r="B26" s="106">
        <f>IF(TrAvia_ene!B10=0,0,TrAvia_ene!B10/(B14*TrAvia_act!B15))</f>
        <v>3.1604102016148654E-2</v>
      </c>
      <c r="C26" s="106">
        <f>IF(TrAvia_ene!C10=0,0,TrAvia_ene!C10/(C14*TrAvia_act!C15))</f>
        <v>3.2833585449296654E-2</v>
      </c>
      <c r="D26" s="106">
        <f>IF(TrAvia_ene!D10=0,0,TrAvia_ene!D10/(D14*TrAvia_act!D15))</f>
        <v>3.3222614199684745E-2</v>
      </c>
      <c r="E26" s="106">
        <f>IF(TrAvia_ene!E10=0,0,TrAvia_ene!E10/(E14*TrAvia_act!E15))</f>
        <v>3.3384351389460165E-2</v>
      </c>
      <c r="F26" s="106">
        <f>IF(TrAvia_ene!F10=0,0,TrAvia_ene!F10/(F14*TrAvia_act!F15))</f>
        <v>3.2815879397097195E-2</v>
      </c>
      <c r="G26" s="106">
        <f>IF(TrAvia_ene!G10=0,0,TrAvia_ene!G10/(G14*TrAvia_act!G15))</f>
        <v>3.2582854855211701E-2</v>
      </c>
      <c r="H26" s="106">
        <f>IF(TrAvia_ene!H10=0,0,TrAvia_ene!H10/(H14*TrAvia_act!H15))</f>
        <v>3.2634924059737648E-2</v>
      </c>
      <c r="I26" s="106">
        <f>IF(TrAvia_ene!I10=0,0,TrAvia_ene!I10/(I14*TrAvia_act!I15))</f>
        <v>3.2530013965093155E-2</v>
      </c>
      <c r="J26" s="106">
        <f>IF(TrAvia_ene!J10=0,0,TrAvia_ene!J10/(J14*TrAvia_act!J15))</f>
        <v>3.1958069597239534E-2</v>
      </c>
      <c r="K26" s="106">
        <f>IF(TrAvia_ene!K10=0,0,TrAvia_ene!K10/(K14*TrAvia_act!K15))</f>
        <v>3.1407032073985416E-2</v>
      </c>
      <c r="L26" s="106">
        <f>IF(TrAvia_ene!L10=0,0,TrAvia_ene!L10/(L14*TrAvia_act!L15))</f>
        <v>3.064558976295962E-2</v>
      </c>
      <c r="M26" s="106">
        <f>IF(TrAvia_ene!M10=0,0,TrAvia_ene!M10/(M14*TrAvia_act!M15))</f>
        <v>3.1064183261552056E-2</v>
      </c>
      <c r="N26" s="106">
        <f>IF(TrAvia_ene!N10=0,0,TrAvia_ene!N10/(N14*TrAvia_act!N15))</f>
        <v>3.090926353357662E-2</v>
      </c>
      <c r="O26" s="106">
        <f>IF(TrAvia_ene!O10=0,0,TrAvia_ene!O10/(O14*TrAvia_act!O15))</f>
        <v>3.0199999991674484E-2</v>
      </c>
      <c r="P26" s="106">
        <f>IF(TrAvia_ene!P10=0,0,TrAvia_ene!P10/(P14*TrAvia_act!P15))</f>
        <v>2.9528549254688733E-2</v>
      </c>
      <c r="Q26" s="106">
        <f>IF(TrAvia_ene!Q10=0,0,TrAvia_ene!Q10/(Q14*TrAvia_act!Q15))</f>
        <v>2.9397728735798722E-2</v>
      </c>
    </row>
    <row r="27" spans="1:17" ht="11.4" customHeight="1" x14ac:dyDescent="0.3">
      <c r="A27" s="93" t="s">
        <v>126</v>
      </c>
      <c r="B27" s="105">
        <f>IF(TrAvia_ene!B11=0,0,TrAvia_ene!B11/(B15*TrAvia_act!B16))</f>
        <v>1.9589841434169995E-2</v>
      </c>
      <c r="C27" s="105">
        <f>IF(TrAvia_ene!C11=0,0,TrAvia_ene!C11/(C15*TrAvia_act!C16))</f>
        <v>1.7588911336015488E-2</v>
      </c>
      <c r="D27" s="105">
        <f>IF(TrAvia_ene!D11=0,0,TrAvia_ene!D11/(D15*TrAvia_act!D16))</f>
        <v>1.7771659718222615E-2</v>
      </c>
      <c r="E27" s="105">
        <f>IF(TrAvia_ene!E11=0,0,TrAvia_ene!E11/(E15*TrAvia_act!E16))</f>
        <v>1.780865476326959E-2</v>
      </c>
      <c r="F27" s="105">
        <f>IF(TrAvia_ene!F11=0,0,TrAvia_ene!F11/(F15*TrAvia_act!F16))</f>
        <v>1.7567634358296554E-2</v>
      </c>
      <c r="G27" s="105">
        <f>IF(TrAvia_ene!G11=0,0,TrAvia_ene!G11/(G15*TrAvia_act!G16))</f>
        <v>1.7803056676669569E-2</v>
      </c>
      <c r="H27" s="105">
        <f>IF(TrAvia_ene!H11=0,0,TrAvia_ene!H11/(H15*TrAvia_act!H16))</f>
        <v>1.7881318480842269E-2</v>
      </c>
      <c r="I27" s="105">
        <f>IF(TrAvia_ene!I11=0,0,TrAvia_ene!I11/(I15*TrAvia_act!I16))</f>
        <v>1.7680948658111754E-2</v>
      </c>
      <c r="J27" s="105">
        <f>IF(TrAvia_ene!J11=0,0,TrAvia_ene!J11/(J15*TrAvia_act!J16))</f>
        <v>1.7848434252960777E-2</v>
      </c>
      <c r="K27" s="105">
        <f>IF(TrAvia_ene!K11=0,0,TrAvia_ene!K11/(K15*TrAvia_act!K16))</f>
        <v>1.7987886205361875E-2</v>
      </c>
      <c r="L27" s="105">
        <f>IF(TrAvia_ene!L11=0,0,TrAvia_ene!L11/(L15*TrAvia_act!L16))</f>
        <v>1.7852341191238321E-2</v>
      </c>
      <c r="M27" s="105">
        <f>IF(TrAvia_ene!M11=0,0,TrAvia_ene!M11/(M15*TrAvia_act!M16))</f>
        <v>1.7583062672760323E-2</v>
      </c>
      <c r="N27" s="105">
        <f>IF(TrAvia_ene!N11=0,0,TrAvia_ene!N11/(N15*TrAvia_act!N16))</f>
        <v>1.7454547741978202E-2</v>
      </c>
      <c r="O27" s="105">
        <f>IF(TrAvia_ene!O11=0,0,TrAvia_ene!O11/(O15*TrAvia_act!O16))</f>
        <v>1.7145619529886618E-2</v>
      </c>
      <c r="P27" s="105">
        <f>IF(TrAvia_ene!P11=0,0,TrAvia_ene!P11/(P15*TrAvia_act!P16))</f>
        <v>1.6857855306965912E-2</v>
      </c>
      <c r="Q27" s="105">
        <f>IF(TrAvia_ene!Q11=0,0,TrAvia_ene!Q11/(Q15*TrAvia_act!Q16))</f>
        <v>1.6885349240489553E-2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151</v>
      </c>
      <c r="B3" s="68">
        <f t="shared" ref="B3:Q3" si="0">SUM(B4:B5)</f>
        <v>350459.06132213894</v>
      </c>
      <c r="C3" s="68">
        <f t="shared" si="0"/>
        <v>349291.78169197193</v>
      </c>
      <c r="D3" s="68">
        <f t="shared" si="0"/>
        <v>360189.8948326906</v>
      </c>
      <c r="E3" s="68">
        <f t="shared" si="0"/>
        <v>344409.73954010021</v>
      </c>
      <c r="F3" s="68">
        <f t="shared" si="0"/>
        <v>361811.67752179503</v>
      </c>
      <c r="G3" s="68">
        <f t="shared" si="0"/>
        <v>374141.39497107489</v>
      </c>
      <c r="H3" s="68">
        <f t="shared" si="0"/>
        <v>395182.87702502689</v>
      </c>
      <c r="I3" s="68">
        <f t="shared" si="0"/>
        <v>394777.21832717542</v>
      </c>
      <c r="J3" s="68">
        <f t="shared" si="0"/>
        <v>370201.48481328669</v>
      </c>
      <c r="K3" s="68">
        <f t="shared" si="0"/>
        <v>347074.24635925633</v>
      </c>
      <c r="L3" s="68">
        <f t="shared" si="0"/>
        <v>365300.28280934633</v>
      </c>
      <c r="M3" s="68">
        <f t="shared" si="0"/>
        <v>342094.86439277162</v>
      </c>
      <c r="N3" s="68">
        <f t="shared" si="0"/>
        <v>336992.84831028245</v>
      </c>
      <c r="O3" s="68">
        <f t="shared" si="0"/>
        <v>325230.78909464728</v>
      </c>
      <c r="P3" s="68">
        <f t="shared" si="0"/>
        <v>318436.56198961381</v>
      </c>
      <c r="Q3" s="68">
        <f t="shared" si="0"/>
        <v>319403.0343030236</v>
      </c>
    </row>
    <row r="4" spans="1:17" ht="11.4" customHeight="1" x14ac:dyDescent="0.3">
      <c r="A4" s="148" t="s">
        <v>148</v>
      </c>
      <c r="B4" s="77">
        <v>217225.17572213896</v>
      </c>
      <c r="C4" s="77">
        <v>217474.53809197189</v>
      </c>
      <c r="D4" s="77">
        <v>228526.87183269061</v>
      </c>
      <c r="E4" s="77">
        <v>221723.65434010021</v>
      </c>
      <c r="F4" s="77">
        <v>225965.52652179505</v>
      </c>
      <c r="G4" s="77">
        <v>236459.42057107488</v>
      </c>
      <c r="H4" s="77">
        <v>257771.9079250269</v>
      </c>
      <c r="I4" s="77">
        <v>250569.21832717542</v>
      </c>
      <c r="J4" s="77">
        <v>226391.48481328672</v>
      </c>
      <c r="K4" s="77">
        <v>220050.2463592563</v>
      </c>
      <c r="L4" s="77">
        <v>216186.28280934636</v>
      </c>
      <c r="M4" s="77">
        <v>204740.86439277162</v>
      </c>
      <c r="N4" s="77">
        <v>192644.84831028248</v>
      </c>
      <c r="O4" s="77">
        <v>178122.78909464728</v>
      </c>
      <c r="P4" s="77">
        <v>172919.56198961378</v>
      </c>
      <c r="Q4" s="77">
        <v>177714.03430302363</v>
      </c>
    </row>
    <row r="5" spans="1:17" ht="11.4" customHeight="1" x14ac:dyDescent="0.3">
      <c r="A5" s="147" t="s">
        <v>147</v>
      </c>
      <c r="B5" s="74">
        <v>133233.88559999998</v>
      </c>
      <c r="C5" s="74">
        <v>131817.24360000002</v>
      </c>
      <c r="D5" s="74">
        <v>131663.02299999999</v>
      </c>
      <c r="E5" s="74">
        <v>122686.08520000002</v>
      </c>
      <c r="F5" s="74">
        <v>135846.15100000001</v>
      </c>
      <c r="G5" s="74">
        <v>137681.97440000001</v>
      </c>
      <c r="H5" s="74">
        <v>137410.96909999999</v>
      </c>
      <c r="I5" s="74">
        <v>144208</v>
      </c>
      <c r="J5" s="74">
        <v>143810</v>
      </c>
      <c r="K5" s="74">
        <v>127024</v>
      </c>
      <c r="L5" s="74">
        <v>149114</v>
      </c>
      <c r="M5" s="74">
        <v>137354</v>
      </c>
      <c r="N5" s="74">
        <v>144348</v>
      </c>
      <c r="O5" s="74">
        <v>147108</v>
      </c>
      <c r="P5" s="74">
        <v>145517</v>
      </c>
      <c r="Q5" s="74">
        <v>141689</v>
      </c>
    </row>
    <row r="7" spans="1:17" ht="11.4" customHeight="1" x14ac:dyDescent="0.3">
      <c r="A7" s="27" t="s">
        <v>116</v>
      </c>
      <c r="B7" s="26">
        <f t="shared" ref="B7:Q7" si="1">SUM(B8:B9)</f>
        <v>277.05911580578294</v>
      </c>
      <c r="C7" s="26">
        <f t="shared" si="1"/>
        <v>265.32061058409425</v>
      </c>
      <c r="D7" s="26">
        <f t="shared" si="1"/>
        <v>265.19594752182167</v>
      </c>
      <c r="E7" s="26">
        <f t="shared" si="1"/>
        <v>306.38013574429198</v>
      </c>
      <c r="F7" s="26">
        <f t="shared" si="1"/>
        <v>298.51815897328515</v>
      </c>
      <c r="G7" s="26">
        <f t="shared" si="1"/>
        <v>314.67300614237126</v>
      </c>
      <c r="H7" s="26">
        <f t="shared" si="1"/>
        <v>335.52651980074137</v>
      </c>
      <c r="I7" s="26">
        <f t="shared" si="1"/>
        <v>333.67956262637449</v>
      </c>
      <c r="J7" s="26">
        <f t="shared" si="1"/>
        <v>297.11004193400402</v>
      </c>
      <c r="K7" s="26">
        <f t="shared" si="1"/>
        <v>292.60410584476222</v>
      </c>
      <c r="L7" s="26">
        <f t="shared" si="1"/>
        <v>290.82158238928832</v>
      </c>
      <c r="M7" s="26">
        <f t="shared" si="1"/>
        <v>279.38279324482005</v>
      </c>
      <c r="N7" s="26">
        <f t="shared" si="1"/>
        <v>276.43083641012186</v>
      </c>
      <c r="O7" s="26">
        <f t="shared" si="1"/>
        <v>259.38917668280681</v>
      </c>
      <c r="P7" s="26">
        <f t="shared" si="1"/>
        <v>255.01249305088299</v>
      </c>
      <c r="Q7" s="26">
        <f t="shared" si="1"/>
        <v>280.06699106328949</v>
      </c>
    </row>
    <row r="8" spans="1:17" ht="11.4" customHeight="1" x14ac:dyDescent="0.3">
      <c r="A8" s="148" t="s">
        <v>148</v>
      </c>
      <c r="B8" s="108">
        <v>146.23591077988064</v>
      </c>
      <c r="C8" s="108">
        <v>139.30091793997951</v>
      </c>
      <c r="D8" s="108">
        <v>140.62678254837792</v>
      </c>
      <c r="E8" s="108">
        <v>173.56906477876115</v>
      </c>
      <c r="F8" s="108">
        <v>176.09744087179061</v>
      </c>
      <c r="G8" s="108">
        <v>181.86218480190348</v>
      </c>
      <c r="H8" s="108">
        <v>210.58571608204812</v>
      </c>
      <c r="I8" s="108">
        <v>195.80581876524369</v>
      </c>
      <c r="J8" s="108">
        <v>163.47337873869853</v>
      </c>
      <c r="K8" s="108">
        <v>159.29109175631072</v>
      </c>
      <c r="L8" s="108">
        <v>152.99345933743524</v>
      </c>
      <c r="M8" s="108">
        <v>135.25241069481794</v>
      </c>
      <c r="N8" s="108">
        <v>131.27724650630637</v>
      </c>
      <c r="O8" s="108">
        <v>112.28262952733292</v>
      </c>
      <c r="P8" s="108">
        <v>102.3709978257023</v>
      </c>
      <c r="Q8" s="108">
        <v>111.21391444611658</v>
      </c>
    </row>
    <row r="9" spans="1:17" ht="11.4" customHeight="1" x14ac:dyDescent="0.3">
      <c r="A9" s="147" t="s">
        <v>147</v>
      </c>
      <c r="B9" s="105">
        <v>130.8232050259023</v>
      </c>
      <c r="C9" s="105">
        <v>126.01969264411474</v>
      </c>
      <c r="D9" s="105">
        <v>124.56916497344373</v>
      </c>
      <c r="E9" s="105">
        <v>132.81107096553083</v>
      </c>
      <c r="F9" s="105">
        <v>122.42071810149453</v>
      </c>
      <c r="G9" s="105">
        <v>132.81082134046781</v>
      </c>
      <c r="H9" s="105">
        <v>124.94080371869323</v>
      </c>
      <c r="I9" s="105">
        <v>137.87374386113083</v>
      </c>
      <c r="J9" s="105">
        <v>133.63666319530546</v>
      </c>
      <c r="K9" s="105">
        <v>133.31301408845147</v>
      </c>
      <c r="L9" s="105">
        <v>137.82812305185311</v>
      </c>
      <c r="M9" s="105">
        <v>144.13038255000208</v>
      </c>
      <c r="N9" s="105">
        <v>145.15358990381546</v>
      </c>
      <c r="O9" s="105">
        <v>147.10654715547392</v>
      </c>
      <c r="P9" s="105">
        <v>152.64149522518071</v>
      </c>
      <c r="Q9" s="105">
        <v>168.85307661717289</v>
      </c>
    </row>
    <row r="11" spans="1:17" ht="11.4" customHeight="1" x14ac:dyDescent="0.3">
      <c r="A11" s="35" t="s">
        <v>46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" customHeight="1" x14ac:dyDescent="0.3">
      <c r="A13" s="27" t="s">
        <v>150</v>
      </c>
      <c r="B13" s="68">
        <f t="shared" ref="B13:Q13" si="2">IF(B3=0,"",B3/B7)</f>
        <v>1264.9252138948173</v>
      </c>
      <c r="C13" s="68">
        <f t="shared" si="2"/>
        <v>1316.4894386569442</v>
      </c>
      <c r="D13" s="68">
        <f t="shared" si="2"/>
        <v>1358.2028616898542</v>
      </c>
      <c r="E13" s="68">
        <f t="shared" si="2"/>
        <v>1124.1255530598371</v>
      </c>
      <c r="F13" s="68">
        <f t="shared" si="2"/>
        <v>1212.0256897141528</v>
      </c>
      <c r="G13" s="68">
        <f t="shared" si="2"/>
        <v>1188.984716413195</v>
      </c>
      <c r="H13" s="68">
        <f t="shared" si="2"/>
        <v>1177.7992310703594</v>
      </c>
      <c r="I13" s="68">
        <f t="shared" si="2"/>
        <v>1183.1027804637013</v>
      </c>
      <c r="J13" s="68">
        <f t="shared" si="2"/>
        <v>1246.0079854706432</v>
      </c>
      <c r="K13" s="68">
        <f t="shared" si="2"/>
        <v>1186.1564462919487</v>
      </c>
      <c r="L13" s="68">
        <f t="shared" si="2"/>
        <v>1256.0975695413217</v>
      </c>
      <c r="M13" s="68">
        <f t="shared" si="2"/>
        <v>1224.4664763337721</v>
      </c>
      <c r="N13" s="68">
        <f t="shared" si="2"/>
        <v>1219.0855864224525</v>
      </c>
      <c r="O13" s="68">
        <f t="shared" si="2"/>
        <v>1253.8333065930299</v>
      </c>
      <c r="P13" s="68">
        <f t="shared" si="2"/>
        <v>1248.7096541034</v>
      </c>
      <c r="Q13" s="68">
        <f t="shared" si="2"/>
        <v>1140.4522649755784</v>
      </c>
    </row>
    <row r="14" spans="1:17" ht="11.4" customHeight="1" x14ac:dyDescent="0.3">
      <c r="A14" s="148" t="s">
        <v>148</v>
      </c>
      <c r="B14" s="77">
        <f t="shared" ref="B14:Q14" si="3">IF(B4=0,"",B4/B8)</f>
        <v>1485.4434493119397</v>
      </c>
      <c r="C14" s="77">
        <f t="shared" si="3"/>
        <v>1561.1852477933776</v>
      </c>
      <c r="D14" s="77">
        <f t="shared" si="3"/>
        <v>1625.0593783874251</v>
      </c>
      <c r="E14" s="77">
        <f t="shared" si="3"/>
        <v>1277.4376276251708</v>
      </c>
      <c r="F14" s="77">
        <f t="shared" si="3"/>
        <v>1283.1846130365482</v>
      </c>
      <c r="G14" s="77">
        <f t="shared" si="3"/>
        <v>1300.2121404658278</v>
      </c>
      <c r="H14" s="77">
        <f t="shared" si="3"/>
        <v>1224.0711892567024</v>
      </c>
      <c r="I14" s="77">
        <f t="shared" si="3"/>
        <v>1279.6821867055385</v>
      </c>
      <c r="J14" s="77">
        <f t="shared" si="3"/>
        <v>1384.8828877217902</v>
      </c>
      <c r="K14" s="77">
        <f t="shared" si="3"/>
        <v>1381.434730172464</v>
      </c>
      <c r="L14" s="77">
        <f t="shared" si="3"/>
        <v>1413.0426473496227</v>
      </c>
      <c r="M14" s="77">
        <f t="shared" si="3"/>
        <v>1513.7686887869722</v>
      </c>
      <c r="N14" s="77">
        <f t="shared" si="3"/>
        <v>1467.4656380839622</v>
      </c>
      <c r="O14" s="77">
        <f t="shared" si="3"/>
        <v>1586.378853474276</v>
      </c>
      <c r="P14" s="77">
        <f t="shared" si="3"/>
        <v>1689.1460048482486</v>
      </c>
      <c r="Q14" s="77">
        <f t="shared" si="3"/>
        <v>1597.9478394236949</v>
      </c>
    </row>
    <row r="15" spans="1:17" ht="11.4" customHeight="1" x14ac:dyDescent="0.3">
      <c r="A15" s="147" t="s">
        <v>147</v>
      </c>
      <c r="B15" s="74">
        <f t="shared" ref="B15:Q15" si="4">IF(B5=0,"",B5/B9)</f>
        <v>1018.4270105110204</v>
      </c>
      <c r="C15" s="74">
        <f t="shared" si="4"/>
        <v>1046.0051189956305</v>
      </c>
      <c r="D15" s="74">
        <f t="shared" si="4"/>
        <v>1056.9471428027036</v>
      </c>
      <c r="E15" s="74">
        <f t="shared" si="4"/>
        <v>923.76399277618498</v>
      </c>
      <c r="F15" s="74">
        <f t="shared" si="4"/>
        <v>1109.6663465686825</v>
      </c>
      <c r="G15" s="74">
        <f t="shared" si="4"/>
        <v>1036.6773807312336</v>
      </c>
      <c r="H15" s="74">
        <f t="shared" si="4"/>
        <v>1099.8085894291476</v>
      </c>
      <c r="I15" s="74">
        <f t="shared" si="4"/>
        <v>1045.942439520966</v>
      </c>
      <c r="J15" s="74">
        <f t="shared" si="4"/>
        <v>1076.1268394574215</v>
      </c>
      <c r="K15" s="74">
        <f t="shared" si="4"/>
        <v>952.82520516505019</v>
      </c>
      <c r="L15" s="74">
        <f t="shared" si="4"/>
        <v>1081.8837019488465</v>
      </c>
      <c r="M15" s="74">
        <f t="shared" si="4"/>
        <v>952.98435742615754</v>
      </c>
      <c r="N15" s="74">
        <f t="shared" si="4"/>
        <v>994.45008625450271</v>
      </c>
      <c r="O15" s="74">
        <f t="shared" si="4"/>
        <v>1000.0098761377666</v>
      </c>
      <c r="P15" s="74">
        <f t="shared" si="4"/>
        <v>953.32530505764203</v>
      </c>
      <c r="Q15" s="74">
        <f t="shared" si="4"/>
        <v>839.12595990915918</v>
      </c>
    </row>
    <row r="17" spans="1:17" ht="11.4" customHeight="1" x14ac:dyDescent="0.3">
      <c r="A17" s="27" t="s">
        <v>149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" customHeight="1" x14ac:dyDescent="0.3">
      <c r="A18" s="148" t="s">
        <v>148</v>
      </c>
      <c r="B18" s="115">
        <f t="shared" ref="B18:Q18" si="6">IF(B4=0,0,B4/B$3)</f>
        <v>0.61983038732865703</v>
      </c>
      <c r="C18" s="115">
        <f t="shared" si="6"/>
        <v>0.62261567403196161</v>
      </c>
      <c r="D18" s="115">
        <f t="shared" si="6"/>
        <v>0.63446219650010471</v>
      </c>
      <c r="E18" s="115">
        <f t="shared" si="6"/>
        <v>0.64377869985957392</v>
      </c>
      <c r="F18" s="115">
        <f t="shared" si="6"/>
        <v>0.62453906427103423</v>
      </c>
      <c r="G18" s="115">
        <f t="shared" si="6"/>
        <v>0.63200550313165882</v>
      </c>
      <c r="H18" s="115">
        <f t="shared" si="6"/>
        <v>0.65228511383275911</v>
      </c>
      <c r="I18" s="115">
        <f t="shared" si="6"/>
        <v>0.63471043083219092</v>
      </c>
      <c r="J18" s="115">
        <f t="shared" si="6"/>
        <v>0.61153586384848946</v>
      </c>
      <c r="K18" s="115">
        <f t="shared" si="6"/>
        <v>0.63401490795569559</v>
      </c>
      <c r="L18" s="115">
        <f t="shared" si="6"/>
        <v>0.59180431273352185</v>
      </c>
      <c r="M18" s="115">
        <f t="shared" si="6"/>
        <v>0.59849148789822559</v>
      </c>
      <c r="N18" s="115">
        <f t="shared" si="6"/>
        <v>0.57165856568239948</v>
      </c>
      <c r="O18" s="115">
        <f t="shared" si="6"/>
        <v>0.54768120075744353</v>
      </c>
      <c r="P18" s="115">
        <f t="shared" si="6"/>
        <v>0.54302672064162583</v>
      </c>
      <c r="Q18" s="115">
        <f t="shared" si="6"/>
        <v>0.55639432070774575</v>
      </c>
    </row>
    <row r="19" spans="1:17" ht="11.4" customHeight="1" x14ac:dyDescent="0.3">
      <c r="A19" s="147" t="s">
        <v>147</v>
      </c>
      <c r="B19" s="28">
        <f t="shared" ref="B19:Q19" si="7">IF(B5=0,0,B5/B$3)</f>
        <v>0.38016961267134292</v>
      </c>
      <c r="C19" s="28">
        <f t="shared" si="7"/>
        <v>0.37738432596803834</v>
      </c>
      <c r="D19" s="28">
        <f t="shared" si="7"/>
        <v>0.36553780349989523</v>
      </c>
      <c r="E19" s="28">
        <f t="shared" si="7"/>
        <v>0.35622130014042608</v>
      </c>
      <c r="F19" s="28">
        <f t="shared" si="7"/>
        <v>0.37546093572896588</v>
      </c>
      <c r="G19" s="28">
        <f t="shared" si="7"/>
        <v>0.36799449686834113</v>
      </c>
      <c r="H19" s="28">
        <f t="shared" si="7"/>
        <v>0.34771488616724089</v>
      </c>
      <c r="I19" s="28">
        <f t="shared" si="7"/>
        <v>0.36528956916780903</v>
      </c>
      <c r="J19" s="28">
        <f t="shared" si="7"/>
        <v>0.38846413615151065</v>
      </c>
      <c r="K19" s="28">
        <f t="shared" si="7"/>
        <v>0.36598509204430435</v>
      </c>
      <c r="L19" s="28">
        <f t="shared" si="7"/>
        <v>0.40819568726647826</v>
      </c>
      <c r="M19" s="28">
        <f t="shared" si="7"/>
        <v>0.40150851210177435</v>
      </c>
      <c r="N19" s="28">
        <f t="shared" si="7"/>
        <v>0.42834143431760063</v>
      </c>
      <c r="O19" s="28">
        <f t="shared" si="7"/>
        <v>0.45231879924255652</v>
      </c>
      <c r="P19" s="28">
        <f t="shared" si="7"/>
        <v>0.45697327935837412</v>
      </c>
      <c r="Q19" s="28">
        <f t="shared" si="7"/>
        <v>0.44360567929225436</v>
      </c>
    </row>
    <row r="20" spans="1:17" ht="11.4" customHeight="1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" customHeight="1" x14ac:dyDescent="0.3">
      <c r="A21" s="27" t="s">
        <v>62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" customHeight="1" x14ac:dyDescent="0.3">
      <c r="A22" s="148" t="s">
        <v>148</v>
      </c>
      <c r="B22" s="115">
        <f t="shared" ref="B22:Q22" si="9">IF(B8=0,0,B8/B$7)</f>
        <v>0.52781483242150851</v>
      </c>
      <c r="C22" s="115">
        <f t="shared" si="9"/>
        <v>0.52502863472729577</v>
      </c>
      <c r="D22" s="115">
        <f t="shared" si="9"/>
        <v>0.53027500556661578</v>
      </c>
      <c r="E22" s="115">
        <f t="shared" si="9"/>
        <v>0.56651539877775781</v>
      </c>
      <c r="F22" s="115">
        <f t="shared" si="9"/>
        <v>0.58990528910353435</v>
      </c>
      <c r="G22" s="115">
        <f t="shared" si="9"/>
        <v>0.57794021492781433</v>
      </c>
      <c r="H22" s="115">
        <f t="shared" si="9"/>
        <v>0.62762763493958196</v>
      </c>
      <c r="I22" s="115">
        <f t="shared" si="9"/>
        <v>0.58680794599485286</v>
      </c>
      <c r="J22" s="115">
        <f t="shared" si="9"/>
        <v>0.55021155688507584</v>
      </c>
      <c r="K22" s="115">
        <f t="shared" si="9"/>
        <v>0.54439117078152277</v>
      </c>
      <c r="L22" s="115">
        <f t="shared" si="9"/>
        <v>0.5260732648536417</v>
      </c>
      <c r="M22" s="115">
        <f t="shared" si="9"/>
        <v>0.48411145555516638</v>
      </c>
      <c r="N22" s="115">
        <f t="shared" si="9"/>
        <v>0.47490087651270257</v>
      </c>
      <c r="O22" s="115">
        <f t="shared" si="9"/>
        <v>0.43287322533367439</v>
      </c>
      <c r="P22" s="115">
        <f t="shared" si="9"/>
        <v>0.40143522617645278</v>
      </c>
      <c r="Q22" s="115">
        <f t="shared" si="9"/>
        <v>0.39709754449778939</v>
      </c>
    </row>
    <row r="23" spans="1:17" ht="11.4" customHeight="1" x14ac:dyDescent="0.3">
      <c r="A23" s="147" t="s">
        <v>147</v>
      </c>
      <c r="B23" s="28">
        <f t="shared" ref="B23:Q23" si="10">IF(B9=0,0,B9/B$7)</f>
        <v>0.47218516757849149</v>
      </c>
      <c r="C23" s="28">
        <f t="shared" si="10"/>
        <v>0.47497136527270423</v>
      </c>
      <c r="D23" s="28">
        <f t="shared" si="10"/>
        <v>0.46972499443338422</v>
      </c>
      <c r="E23" s="28">
        <f t="shared" si="10"/>
        <v>0.43348460122224219</v>
      </c>
      <c r="F23" s="28">
        <f t="shared" si="10"/>
        <v>0.4100947108964656</v>
      </c>
      <c r="G23" s="28">
        <f t="shared" si="10"/>
        <v>0.42205978507218578</v>
      </c>
      <c r="H23" s="28">
        <f t="shared" si="10"/>
        <v>0.37237236506041799</v>
      </c>
      <c r="I23" s="28">
        <f t="shared" si="10"/>
        <v>0.41319205400514725</v>
      </c>
      <c r="J23" s="28">
        <f t="shared" si="10"/>
        <v>0.44978844311492405</v>
      </c>
      <c r="K23" s="28">
        <f t="shared" si="10"/>
        <v>0.45560882921847712</v>
      </c>
      <c r="L23" s="28">
        <f t="shared" si="10"/>
        <v>0.47392673514635847</v>
      </c>
      <c r="M23" s="28">
        <f t="shared" si="10"/>
        <v>0.51588854444483356</v>
      </c>
      <c r="N23" s="28">
        <f t="shared" si="10"/>
        <v>0.52509912348729726</v>
      </c>
      <c r="O23" s="28">
        <f t="shared" si="10"/>
        <v>0.56712677466632566</v>
      </c>
      <c r="P23" s="28">
        <f t="shared" si="10"/>
        <v>0.59856477382354734</v>
      </c>
      <c r="Q23" s="28">
        <f t="shared" si="10"/>
        <v>0.60290245550221055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Q35"/>
  <sheetViews>
    <sheetView showGridLines="0" tabSelected="1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12" sqref="A1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48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" customHeight="1" x14ac:dyDescent="0.3">
      <c r="A4" s="97" t="s">
        <v>93</v>
      </c>
      <c r="B4" s="100">
        <v>6062.6226867543019</v>
      </c>
      <c r="C4" s="100">
        <v>5942.7674799999986</v>
      </c>
      <c r="D4" s="100">
        <v>5926.536619999998</v>
      </c>
      <c r="E4" s="100">
        <v>6676.6860100000013</v>
      </c>
      <c r="F4" s="100">
        <v>6747.6959400000005</v>
      </c>
      <c r="G4" s="100">
        <v>6838.8876456092576</v>
      </c>
      <c r="H4" s="100">
        <v>7387.3518999999997</v>
      </c>
      <c r="I4" s="100">
        <v>7047.5714999999991</v>
      </c>
      <c r="J4" s="100">
        <v>6292.5069100000001</v>
      </c>
      <c r="K4" s="100">
        <v>6177.0196400000004</v>
      </c>
      <c r="L4" s="100">
        <v>5905.3966244446019</v>
      </c>
      <c r="M4" s="100">
        <v>5343.337406944057</v>
      </c>
      <c r="N4" s="100">
        <v>5098.6367391131898</v>
      </c>
      <c r="O4" s="100">
        <v>4591.2405522711206</v>
      </c>
      <c r="P4" s="100">
        <v>4239.3838442329106</v>
      </c>
      <c r="Q4" s="100">
        <v>4570.1768133158857</v>
      </c>
    </row>
    <row r="5" spans="1:17" ht="11.4" customHeight="1" x14ac:dyDescent="0.3">
      <c r="A5" s="95" t="s">
        <v>121</v>
      </c>
      <c r="B5" s="20">
        <v>6062.6226867543019</v>
      </c>
      <c r="C5" s="20">
        <v>5942.7674799999986</v>
      </c>
      <c r="D5" s="20">
        <v>5926.536619999998</v>
      </c>
      <c r="E5" s="20">
        <v>6676.6860100000013</v>
      </c>
      <c r="F5" s="20">
        <v>6747.6959400000005</v>
      </c>
      <c r="G5" s="20">
        <v>6838.8876456092576</v>
      </c>
      <c r="H5" s="20">
        <v>7387.3518999999997</v>
      </c>
      <c r="I5" s="20">
        <v>7047.5714999999991</v>
      </c>
      <c r="J5" s="20">
        <v>6291.20694</v>
      </c>
      <c r="K5" s="20">
        <v>6174.1222099999995</v>
      </c>
      <c r="L5" s="20">
        <v>5903.1992429173679</v>
      </c>
      <c r="M5" s="20">
        <v>5339.6114065873408</v>
      </c>
      <c r="N5" s="20">
        <v>5094.8627518314888</v>
      </c>
      <c r="O5" s="20">
        <v>4588.136028986879</v>
      </c>
      <c r="P5" s="20">
        <v>4234.7263414218914</v>
      </c>
      <c r="Q5" s="20">
        <v>4565.4952266413247</v>
      </c>
    </row>
    <row r="6" spans="1:17" ht="11.4" customHeight="1" x14ac:dyDescent="0.3">
      <c r="A6" s="17" t="s">
        <v>91</v>
      </c>
      <c r="B6" s="20">
        <v>0</v>
      </c>
      <c r="C6" s="20">
        <v>0</v>
      </c>
      <c r="D6" s="20">
        <v>2.19902</v>
      </c>
      <c r="E6" s="20">
        <v>0</v>
      </c>
      <c r="F6" s="20">
        <v>0</v>
      </c>
      <c r="G6" s="20">
        <v>0</v>
      </c>
      <c r="H6" s="20">
        <v>0</v>
      </c>
      <c r="I6" s="20">
        <v>1.1012299999999999</v>
      </c>
      <c r="J6" s="20">
        <v>6.9002100000000004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" customHeight="1" x14ac:dyDescent="0.3">
      <c r="A7" s="17" t="s">
        <v>90</v>
      </c>
      <c r="B7" s="20">
        <v>309.8644642971073</v>
      </c>
      <c r="C7" s="20">
        <v>285.20016999999996</v>
      </c>
      <c r="D7" s="20">
        <v>292.70159999999998</v>
      </c>
      <c r="E7" s="20">
        <v>300.20218</v>
      </c>
      <c r="F7" s="20">
        <v>344.30014</v>
      </c>
      <c r="G7" s="20">
        <v>307.70440330729082</v>
      </c>
      <c r="H7" s="20">
        <v>315.21761000000004</v>
      </c>
      <c r="I7" s="20">
        <v>316.29693000000003</v>
      </c>
      <c r="J7" s="20">
        <v>317.73374999999999</v>
      </c>
      <c r="K7" s="20">
        <v>322.02967000000001</v>
      </c>
      <c r="L7" s="20">
        <v>329.39252592380757</v>
      </c>
      <c r="M7" s="20">
        <v>324.4490814474446</v>
      </c>
      <c r="N7" s="20">
        <v>328.72361234786672</v>
      </c>
      <c r="O7" s="20">
        <v>334.98249207710592</v>
      </c>
      <c r="P7" s="20">
        <v>336.21552995934258</v>
      </c>
      <c r="Q7" s="20">
        <v>340.41321058422335</v>
      </c>
    </row>
    <row r="8" spans="1:17" ht="11.4" customHeight="1" x14ac:dyDescent="0.3">
      <c r="A8" s="17" t="s">
        <v>155</v>
      </c>
      <c r="B8" s="20">
        <v>9.2433391418334008</v>
      </c>
      <c r="C8" s="20">
        <v>8.1999399999999998</v>
      </c>
      <c r="D8" s="20">
        <v>0</v>
      </c>
      <c r="E8" s="20">
        <v>0</v>
      </c>
      <c r="F8" s="20">
        <v>0</v>
      </c>
      <c r="G8" s="20">
        <v>0</v>
      </c>
      <c r="H8" s="20">
        <v>5.1066599999999998</v>
      </c>
      <c r="I8" s="20">
        <v>6.1999199999999997</v>
      </c>
      <c r="J8" s="20">
        <v>4.1011699999999998</v>
      </c>
      <c r="K8" s="20">
        <v>5.1046899999999997</v>
      </c>
      <c r="L8" s="20">
        <v>7.1892349306284418</v>
      </c>
      <c r="M8" s="20">
        <v>6.1622915732924097</v>
      </c>
      <c r="N8" s="20">
        <v>5.1351783895003908</v>
      </c>
      <c r="O8" s="20">
        <v>4.1081400575857963</v>
      </c>
      <c r="P8" s="20">
        <v>2.0540819939641515</v>
      </c>
      <c r="Q8" s="20">
        <v>2.0540738494908228</v>
      </c>
    </row>
    <row r="9" spans="1:17" ht="11.4" customHeight="1" x14ac:dyDescent="0.3">
      <c r="A9" s="17" t="s">
        <v>89</v>
      </c>
      <c r="B9" s="20">
        <v>4405.0214140053677</v>
      </c>
      <c r="C9" s="20">
        <v>4213.4284100000004</v>
      </c>
      <c r="D9" s="20">
        <v>4171.8662699999995</v>
      </c>
      <c r="E9" s="20">
        <v>4763.6784900000002</v>
      </c>
      <c r="F9" s="20">
        <v>4683.7108600000001</v>
      </c>
      <c r="G9" s="20">
        <v>4864.0380774137639</v>
      </c>
      <c r="H9" s="20">
        <v>5096.9881199999991</v>
      </c>
      <c r="I9" s="20">
        <v>4613.7114600000004</v>
      </c>
      <c r="J9" s="20">
        <v>4377.6154800000004</v>
      </c>
      <c r="K9" s="20">
        <v>3991.5189499999997</v>
      </c>
      <c r="L9" s="20">
        <v>4021.7601038742778</v>
      </c>
      <c r="M9" s="20">
        <v>3732.6088770756814</v>
      </c>
      <c r="N9" s="20">
        <v>3655.6216695012522</v>
      </c>
      <c r="O9" s="20">
        <v>3323.2771930612353</v>
      </c>
      <c r="P9" s="20">
        <v>3017.5075113580929</v>
      </c>
      <c r="Q9" s="20">
        <v>3285.7906148113102</v>
      </c>
    </row>
    <row r="10" spans="1:17" ht="11.4" customHeight="1" x14ac:dyDescent="0.3">
      <c r="A10" s="17" t="s">
        <v>154</v>
      </c>
      <c r="B10" s="20">
        <v>1338.4934693099951</v>
      </c>
      <c r="C10" s="20">
        <v>1435.9389600000002</v>
      </c>
      <c r="D10" s="20">
        <v>1459.76973</v>
      </c>
      <c r="E10" s="20">
        <v>1612.8053400000001</v>
      </c>
      <c r="F10" s="20">
        <v>1719.6849400000001</v>
      </c>
      <c r="G10" s="20">
        <v>1667.1451648882044</v>
      </c>
      <c r="H10" s="20">
        <v>1970.0395100000001</v>
      </c>
      <c r="I10" s="20">
        <v>2110.2619599999998</v>
      </c>
      <c r="J10" s="20">
        <v>1584.8563299999998</v>
      </c>
      <c r="K10" s="20">
        <v>1855.4688999999998</v>
      </c>
      <c r="L10" s="20">
        <v>1544.8573781886541</v>
      </c>
      <c r="M10" s="20">
        <v>1276.391156490922</v>
      </c>
      <c r="N10" s="20">
        <v>1105.3822915928702</v>
      </c>
      <c r="O10" s="20">
        <v>925.76820379095261</v>
      </c>
      <c r="P10" s="20">
        <v>878.94921811049187</v>
      </c>
      <c r="Q10" s="20">
        <v>937.23732739630088</v>
      </c>
    </row>
    <row r="11" spans="1:17" ht="11.4" customHeight="1" x14ac:dyDescent="0.3">
      <c r="A11" s="17" t="s">
        <v>153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" customHeight="1" x14ac:dyDescent="0.3">
      <c r="A12" s="95" t="s">
        <v>26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" customHeight="1" x14ac:dyDescent="0.3">
      <c r="A13" s="95" t="s">
        <v>88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1.2999700000000001</v>
      </c>
      <c r="K13" s="20">
        <v>2.8974299999999999</v>
      </c>
      <c r="L13" s="20">
        <v>2.1973815272337922</v>
      </c>
      <c r="M13" s="20">
        <v>3.7260003567165851</v>
      </c>
      <c r="N13" s="20">
        <v>3.7739872817010829</v>
      </c>
      <c r="O13" s="20">
        <v>3.1045232842411581</v>
      </c>
      <c r="P13" s="20">
        <v>4.6575028110197936</v>
      </c>
      <c r="Q13" s="20">
        <v>4.6815866745605756</v>
      </c>
    </row>
    <row r="14" spans="1:17" ht="11.4" customHeight="1" x14ac:dyDescent="0.3">
      <c r="A14" s="17" t="s">
        <v>87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" customHeight="1" x14ac:dyDescent="0.3">
      <c r="A15" s="17" t="s">
        <v>86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1.2999700000000001</v>
      </c>
      <c r="K15" s="20">
        <v>1.9974400000000001</v>
      </c>
      <c r="L15" s="20">
        <v>2.1973815272337922</v>
      </c>
      <c r="M15" s="20">
        <v>1.9585236947458724</v>
      </c>
      <c r="N15" s="20">
        <v>1.9824161083020935</v>
      </c>
      <c r="O15" s="20">
        <v>1.3135241563465383</v>
      </c>
      <c r="P15" s="20">
        <v>1.9824331179326524</v>
      </c>
      <c r="Q15" s="20">
        <v>2.0303550068586929</v>
      </c>
    </row>
    <row r="16" spans="1:17" ht="11.4" customHeight="1" x14ac:dyDescent="0.3">
      <c r="A16" s="17" t="s">
        <v>85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0.89998999999999996</v>
      </c>
      <c r="L16" s="20">
        <v>0</v>
      </c>
      <c r="M16" s="20">
        <v>1.767476661970713</v>
      </c>
      <c r="N16" s="20">
        <v>1.7915711733989896</v>
      </c>
      <c r="O16" s="20">
        <v>1.7909991278946196</v>
      </c>
      <c r="P16" s="20">
        <v>2.6750696930871412</v>
      </c>
      <c r="Q16" s="20">
        <v>2.6512316677018823</v>
      </c>
    </row>
    <row r="17" spans="1:17" ht="11.4" customHeight="1" x14ac:dyDescent="0.3">
      <c r="A17" s="15" t="s">
        <v>84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" customHeight="1" x14ac:dyDescent="0.3">
      <c r="A19" s="27" t="s">
        <v>82</v>
      </c>
      <c r="B19" s="71">
        <f t="shared" ref="B19:Q19" si="0">SUM(B20:B21)</f>
        <v>6062.6226867543019</v>
      </c>
      <c r="C19" s="71">
        <f t="shared" si="0"/>
        <v>5942.7674799999995</v>
      </c>
      <c r="D19" s="71">
        <f t="shared" si="0"/>
        <v>5926.5366199999999</v>
      </c>
      <c r="E19" s="71">
        <f t="shared" si="0"/>
        <v>6676.6860099999994</v>
      </c>
      <c r="F19" s="71">
        <f t="shared" si="0"/>
        <v>6747.6959399999996</v>
      </c>
      <c r="G19" s="71">
        <f t="shared" si="0"/>
        <v>6838.8876456092585</v>
      </c>
      <c r="H19" s="71">
        <f t="shared" si="0"/>
        <v>7387.3518999999997</v>
      </c>
      <c r="I19" s="71">
        <f t="shared" si="0"/>
        <v>7047.5715</v>
      </c>
      <c r="J19" s="71">
        <f t="shared" si="0"/>
        <v>6292.5069100000001</v>
      </c>
      <c r="K19" s="71">
        <f t="shared" si="0"/>
        <v>6177.0196400000004</v>
      </c>
      <c r="L19" s="71">
        <f t="shared" si="0"/>
        <v>5905.3966244446019</v>
      </c>
      <c r="M19" s="71">
        <f t="shared" si="0"/>
        <v>5343.3374069440579</v>
      </c>
      <c r="N19" s="71">
        <f t="shared" si="0"/>
        <v>5098.6367391131917</v>
      </c>
      <c r="O19" s="71">
        <f t="shared" si="0"/>
        <v>4591.2405522711206</v>
      </c>
      <c r="P19" s="71">
        <f t="shared" si="0"/>
        <v>4239.3838442329115</v>
      </c>
      <c r="Q19" s="71">
        <f t="shared" si="0"/>
        <v>4570.1768133158848</v>
      </c>
    </row>
    <row r="20" spans="1:17" ht="11.4" customHeight="1" x14ac:dyDescent="0.3">
      <c r="A20" s="148" t="s">
        <v>148</v>
      </c>
      <c r="B20" s="70">
        <v>5069.6418099727753</v>
      </c>
      <c r="C20" s="70">
        <v>4995.0745538939718</v>
      </c>
      <c r="D20" s="70">
        <v>4992.9424411871378</v>
      </c>
      <c r="E20" s="70">
        <v>5774.686623836018</v>
      </c>
      <c r="F20" s="70">
        <v>5842.5372312446289</v>
      </c>
      <c r="G20" s="70">
        <v>5860.4430569969682</v>
      </c>
      <c r="H20" s="70">
        <v>6453.7792171498195</v>
      </c>
      <c r="I20" s="70">
        <v>6048.736852689266</v>
      </c>
      <c r="J20" s="70">
        <v>5355.3285217543062</v>
      </c>
      <c r="K20" s="70">
        <v>5219.5191268603921</v>
      </c>
      <c r="L20" s="70">
        <v>4917.0556493111044</v>
      </c>
      <c r="M20" s="70">
        <v>4324.1954489855816</v>
      </c>
      <c r="N20" s="70">
        <v>4140.3858242833185</v>
      </c>
      <c r="O20" s="70">
        <v>3609.8084843498709</v>
      </c>
      <c r="P20" s="70">
        <v>3290.0565673439505</v>
      </c>
      <c r="Q20" s="70">
        <v>3512.1296173603523</v>
      </c>
    </row>
    <row r="21" spans="1:17" ht="11.4" customHeight="1" x14ac:dyDescent="0.3">
      <c r="A21" s="147" t="s">
        <v>147</v>
      </c>
      <c r="B21" s="69">
        <v>992.98087678152683</v>
      </c>
      <c r="C21" s="69">
        <v>947.69292610602747</v>
      </c>
      <c r="D21" s="69">
        <v>933.5941788128622</v>
      </c>
      <c r="E21" s="69">
        <v>901.99938616398174</v>
      </c>
      <c r="F21" s="69">
        <v>905.15870875537098</v>
      </c>
      <c r="G21" s="69">
        <v>978.44458861229032</v>
      </c>
      <c r="H21" s="69">
        <v>933.57268285017994</v>
      </c>
      <c r="I21" s="69">
        <v>998.83464731073366</v>
      </c>
      <c r="J21" s="69">
        <v>937.17838824569435</v>
      </c>
      <c r="K21" s="69">
        <v>957.50051313960807</v>
      </c>
      <c r="L21" s="69">
        <v>988.34097513349798</v>
      </c>
      <c r="M21" s="69">
        <v>1019.1419579584758</v>
      </c>
      <c r="N21" s="69">
        <v>958.25091482987273</v>
      </c>
      <c r="O21" s="69">
        <v>981.43206792124943</v>
      </c>
      <c r="P21" s="69">
        <v>949.32727688896091</v>
      </c>
      <c r="Q21" s="69">
        <v>1058.0471959555325</v>
      </c>
    </row>
    <row r="23" spans="1:17" ht="11.4" customHeight="1" x14ac:dyDescent="0.3">
      <c r="A23" s="35" t="s">
        <v>46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" customHeight="1" x14ac:dyDescent="0.3">
      <c r="A25" s="27" t="s">
        <v>118</v>
      </c>
      <c r="B25" s="68">
        <f>IF(B19=0,"",B19/TrNavi_act!B7*100)</f>
        <v>2188.2054554033048</v>
      </c>
      <c r="C25" s="68">
        <f>IF(C19=0,"",C19/TrNavi_act!C7*100)</f>
        <v>2239.8438880858898</v>
      </c>
      <c r="D25" s="68">
        <f>IF(D19=0,"",D19/TrNavi_act!D7*100)</f>
        <v>2234.7764644904064</v>
      </c>
      <c r="E25" s="68">
        <f>IF(E19=0,"",E19/TrNavi_act!E7*100)</f>
        <v>2179.2163495783652</v>
      </c>
      <c r="F25" s="68">
        <f>IF(F19=0,"",F19/TrNavi_act!F7*100)</f>
        <v>2260.3971440825685</v>
      </c>
      <c r="G25" s="68">
        <f>IF(G19=0,"",G19/TrNavi_act!G7*100)</f>
        <v>2173.3315257791955</v>
      </c>
      <c r="H25" s="68">
        <f>IF(H19=0,"",H19/TrNavi_act!H7*100)</f>
        <v>2201.7192275552807</v>
      </c>
      <c r="I25" s="68">
        <f>IF(I19=0,"",I19/TrNavi_act!I7*100)</f>
        <v>2112.0776605342357</v>
      </c>
      <c r="J25" s="68">
        <f>IF(J19=0,"",J19/TrNavi_act!J7*100)</f>
        <v>2117.9044871858396</v>
      </c>
      <c r="K25" s="68">
        <f>IF(K19=0,"",K19/TrNavi_act!K7*100)</f>
        <v>2111.0502267788229</v>
      </c>
      <c r="L25" s="68">
        <f>IF(L19=0,"",L19/TrNavi_act!L7*100)</f>
        <v>2030.5909127953746</v>
      </c>
      <c r="M25" s="68">
        <f>IF(M19=0,"",M19/TrNavi_act!M7*100)</f>
        <v>1912.5506423946983</v>
      </c>
      <c r="N25" s="68">
        <f>IF(N19=0,"",N19/TrNavi_act!N7*100)</f>
        <v>1844.4529580443359</v>
      </c>
      <c r="O25" s="68">
        <f>IF(O19=0,"",O19/TrNavi_act!O7*100)</f>
        <v>1770.0200952815792</v>
      </c>
      <c r="P25" s="68">
        <f>IF(P19=0,"",P19/TrNavi_act!P7*100)</f>
        <v>1662.4220223544191</v>
      </c>
      <c r="Q25" s="68">
        <f>IF(Q19=0,"",Q19/TrNavi_act!Q7*100)</f>
        <v>1631.8155866798015</v>
      </c>
    </row>
    <row r="26" spans="1:17" ht="11.4" customHeight="1" x14ac:dyDescent="0.3">
      <c r="A26" s="148" t="s">
        <v>148</v>
      </c>
      <c r="B26" s="77">
        <f>IF(B20=0,"",B20/TrNavi_act!B8*100)</f>
        <v>3466.7557256874993</v>
      </c>
      <c r="C26" s="77">
        <f>IF(C20=0,"",C20/TrNavi_act!C8*100)</f>
        <v>3585.8159642897663</v>
      </c>
      <c r="D26" s="77">
        <f>IF(D20=0,"",D20/TrNavi_act!D8*100)</f>
        <v>3550.4918413883815</v>
      </c>
      <c r="E26" s="77">
        <f>IF(E20=0,"",E20/TrNavi_act!E8*100)</f>
        <v>3327.0252571774186</v>
      </c>
      <c r="F26" s="77">
        <f>IF(F20=0,"",F20/TrNavi_act!F8*100)</f>
        <v>3317.7865631212344</v>
      </c>
      <c r="G26" s="77">
        <f>IF(G20=0,"",G20/TrNavi_act!G8*100)</f>
        <v>3222.4637922284705</v>
      </c>
      <c r="H26" s="77">
        <f>IF(H20=0,"",H20/TrNavi_act!H8*100)</f>
        <v>3064.6804243053725</v>
      </c>
      <c r="I26" s="77">
        <f>IF(I20=0,"",I20/TrNavi_act!I8*100)</f>
        <v>3089.1507161701065</v>
      </c>
      <c r="J26" s="77">
        <f>IF(J20=0,"",J20/TrNavi_act!J8*100)</f>
        <v>3275.9636847749057</v>
      </c>
      <c r="K26" s="77">
        <f>IF(K20=0,"",K20/TrNavi_act!K8*100)</f>
        <v>3276.7175297193653</v>
      </c>
      <c r="L26" s="77">
        <f>IF(L20=0,"",L20/TrNavi_act!L8*100)</f>
        <v>3213.8992546513223</v>
      </c>
      <c r="M26" s="77">
        <f>IF(M20=0,"",M20/TrNavi_act!M8*100)</f>
        <v>3197.1300376616937</v>
      </c>
      <c r="N26" s="77">
        <f>IF(N20=0,"",N20/TrNavi_act!N8*100)</f>
        <v>3153.9249447042753</v>
      </c>
      <c r="O26" s="77">
        <f>IF(O20=0,"",O20/TrNavi_act!O8*100)</f>
        <v>3214.9304835002431</v>
      </c>
      <c r="P26" s="77">
        <f>IF(P20=0,"",P20/TrNavi_act!P8*100)</f>
        <v>3213.8561088811771</v>
      </c>
      <c r="Q26" s="77">
        <f>IF(Q20=0,"",Q20/TrNavi_act!Q8*100)</f>
        <v>3157.9947840627333</v>
      </c>
    </row>
    <row r="27" spans="1:17" ht="11.4" customHeight="1" x14ac:dyDescent="0.3">
      <c r="A27" s="147" t="s">
        <v>147</v>
      </c>
      <c r="B27" s="74">
        <f>IF(B21=0,"",B21/TrNavi_act!B9*100)</f>
        <v>759.0250342704278</v>
      </c>
      <c r="C27" s="74">
        <f>IF(C21=0,"",C21/TrNavi_act!C9*100)</f>
        <v>752.01970915954757</v>
      </c>
      <c r="D27" s="74">
        <f>IF(D21=0,"",D21/TrNavi_act!D9*100)</f>
        <v>749.45848678675043</v>
      </c>
      <c r="E27" s="74">
        <f>IF(E21=0,"",E21/TrNavi_act!E9*100)</f>
        <v>679.15978661002021</v>
      </c>
      <c r="F27" s="74">
        <f>IF(F21=0,"",F21/TrNavi_act!F9*100)</f>
        <v>739.38359682299608</v>
      </c>
      <c r="G27" s="74">
        <f>IF(G21=0,"",G21/TrNavi_act!G9*100)</f>
        <v>736.72053130670281</v>
      </c>
      <c r="H27" s="74">
        <f>IF(H21=0,"",H21/TrNavi_act!H9*100)</f>
        <v>747.21200365585764</v>
      </c>
      <c r="I27" s="74">
        <f>IF(I21=0,"",I21/TrNavi_act!I9*100)</f>
        <v>724.45602718729367</v>
      </c>
      <c r="J27" s="74">
        <f>IF(J21=0,"",J21/TrNavi_act!J9*100)</f>
        <v>701.28837838164213</v>
      </c>
      <c r="K27" s="74">
        <f>IF(K21=0,"",K21/TrNavi_act!K9*100)</f>
        <v>718.23483977664694</v>
      </c>
      <c r="L27" s="74">
        <f>IF(L21=0,"",L21/TrNavi_act!L9*100)</f>
        <v>717.08222766820131</v>
      </c>
      <c r="M27" s="74">
        <f>IF(M21=0,"",M21/TrNavi_act!M9*100)</f>
        <v>707.09724065632895</v>
      </c>
      <c r="N27" s="74">
        <f>IF(N21=0,"",N21/TrNavi_act!N9*100)</f>
        <v>660.16342790064505</v>
      </c>
      <c r="O27" s="74">
        <f>IF(O21=0,"",O21/TrNavi_act!O9*100)</f>
        <v>667.15729986102781</v>
      </c>
      <c r="P27" s="74">
        <f>IF(P21=0,"",P21/TrNavi_act!P9*100)</f>
        <v>621.93263731365357</v>
      </c>
      <c r="Q27" s="74">
        <f>IF(Q21=0,"",Q21/TrNavi_act!Q9*100)</f>
        <v>626.60818337018429</v>
      </c>
    </row>
    <row r="29" spans="1:17" ht="11.4" customHeight="1" x14ac:dyDescent="0.3">
      <c r="A29" s="27" t="s">
        <v>152</v>
      </c>
      <c r="B29" s="68">
        <f>IF(B19=0,"",B19/TrNavi_act!B3*1000)</f>
        <v>17.299089553805519</v>
      </c>
      <c r="C29" s="68">
        <f>IF(C19=0,"",C19/TrNavi_act!C3*1000)</f>
        <v>17.013762680625323</v>
      </c>
      <c r="D29" s="68">
        <f>IF(D19=0,"",D19/TrNavi_act!D3*1000)</f>
        <v>16.453922514269582</v>
      </c>
      <c r="E29" s="68">
        <f>IF(E19=0,"",E19/TrNavi_act!E3*1000)</f>
        <v>19.385880372940562</v>
      </c>
      <c r="F29" s="68">
        <f>IF(F19=0,"",F19/TrNavi_act!F3*1000)</f>
        <v>18.649746150311934</v>
      </c>
      <c r="G29" s="68">
        <f>IF(G19=0,"",G19/TrNavi_act!G3*1000)</f>
        <v>18.278885302541777</v>
      </c>
      <c r="H29" s="68">
        <f>IF(H19=0,"",H19/TrNavi_act!H3*1000)</f>
        <v>18.693501994855307</v>
      </c>
      <c r="I29" s="68">
        <f>IF(I19=0,"",I19/TrNavi_act!I3*1000)</f>
        <v>17.852021780444428</v>
      </c>
      <c r="J29" s="68">
        <f>IF(J19=0,"",J19/TrNavi_act!J3*1000)</f>
        <v>16.997519372926511</v>
      </c>
      <c r="K29" s="68">
        <f>IF(K19=0,"",K19/TrNavi_act!K3*1000)</f>
        <v>17.797401290345732</v>
      </c>
      <c r="L29" s="68">
        <f>IF(L19=0,"",L19/TrNavi_act!L3*1000)</f>
        <v>16.165869292596973</v>
      </c>
      <c r="M29" s="68">
        <f>IF(M19=0,"",M19/TrNavi_act!M3*1000)</f>
        <v>15.619461041686897</v>
      </c>
      <c r="N29" s="68">
        <f>IF(N19=0,"",N19/TrNavi_act!N3*1000)</f>
        <v>15.129806951922843</v>
      </c>
      <c r="O29" s="68">
        <f>IF(O19=0,"",O19/TrNavi_act!O3*1000)</f>
        <v>14.116869331627139</v>
      </c>
      <c r="P29" s="68">
        <f>IF(P19=0,"",P19/TrNavi_act!P3*1000)</f>
        <v>13.313119001615098</v>
      </c>
      <c r="Q29" s="68">
        <f>IF(Q19=0,"",Q19/TrNavi_act!Q3*1000)</f>
        <v>14.308495294318567</v>
      </c>
    </row>
    <row r="30" spans="1:17" ht="11.4" customHeight="1" x14ac:dyDescent="0.3">
      <c r="A30" s="148" t="s">
        <v>148</v>
      </c>
      <c r="B30" s="77">
        <f>IF(B20=0,"",B20/TrNavi_act!B4*1000)</f>
        <v>23.338187174296724</v>
      </c>
      <c r="C30" s="77">
        <f>IF(C20=0,"",C20/TrNavi_act!C4*1000)</f>
        <v>22.968548859644024</v>
      </c>
      <c r="D30" s="77">
        <f>IF(D20=0,"",D20/TrNavi_act!D4*1000)</f>
        <v>21.848382210572492</v>
      </c>
      <c r="E30" s="77">
        <f>IF(E20=0,"",E20/TrNavi_act!E4*1000)</f>
        <v>26.044522137355134</v>
      </c>
      <c r="F30" s="77">
        <f>IF(F20=0,"",F20/TrNavi_act!F4*1000)</f>
        <v>25.855878642980077</v>
      </c>
      <c r="G30" s="77">
        <f>IF(G20=0,"",G20/TrNavi_act!G4*1000)</f>
        <v>24.784138618133163</v>
      </c>
      <c r="H30" s="77">
        <f>IF(H20=0,"",H20/TrNavi_act!H4*1000)</f>
        <v>25.036782592410745</v>
      </c>
      <c r="I30" s="77">
        <f>IF(I20=0,"",I20/TrNavi_act!I4*1000)</f>
        <v>24.139983726138528</v>
      </c>
      <c r="J30" s="77">
        <f>IF(J20=0,"",J20/TrNavi_act!J4*1000)</f>
        <v>23.655167623336364</v>
      </c>
      <c r="K30" s="77">
        <f>IF(K20=0,"",K20/TrNavi_act!K4*1000)</f>
        <v>23.719669544650049</v>
      </c>
      <c r="L30" s="77">
        <f>IF(L20=0,"",L20/TrNavi_act!L4*1000)</f>
        <v>22.744531176603061</v>
      </c>
      <c r="M30" s="77">
        <f>IF(M20=0,"",M20/TrNavi_act!M4*1000)</f>
        <v>21.120334046700684</v>
      </c>
      <c r="N30" s="77">
        <f>IF(N20=0,"",N20/TrNavi_act!N4*1000)</f>
        <v>21.492325699852749</v>
      </c>
      <c r="O30" s="77">
        <f>IF(O20=0,"",O20/TrNavi_act!O4*1000)</f>
        <v>20.265843032761879</v>
      </c>
      <c r="P30" s="77">
        <f>IF(P20=0,"",P20/TrNavi_act!P4*1000)</f>
        <v>19.026514579892147</v>
      </c>
      <c r="Q30" s="77">
        <f>IF(Q20=0,"",Q20/TrNavi_act!Q4*1000)</f>
        <v>19.762815194278648</v>
      </c>
    </row>
    <row r="31" spans="1:17" ht="11.4" customHeight="1" x14ac:dyDescent="0.3">
      <c r="A31" s="147" t="s">
        <v>147</v>
      </c>
      <c r="B31" s="74">
        <f>IF(B21=0,"",B21/TrNavi_act!B5*1000)</f>
        <v>7.4529153924302198</v>
      </c>
      <c r="C31" s="74">
        <f>IF(C21=0,"",C21/TrNavi_act!C5*1000)</f>
        <v>7.1894457828431433</v>
      </c>
      <c r="D31" s="74">
        <f>IF(D21=0,"",D21/TrNavi_act!D5*1000)</f>
        <v>7.0907849260977569</v>
      </c>
      <c r="E31" s="74">
        <f>IF(E21=0,"",E21/TrNavi_act!E5*1000)</f>
        <v>7.3520920053285845</v>
      </c>
      <c r="F31" s="74">
        <f>IF(F21=0,"",F21/TrNavi_act!F5*1000)</f>
        <v>6.6631163422169459</v>
      </c>
      <c r="G31" s="74">
        <f>IF(G21=0,"",G21/TrNavi_act!G5*1000)</f>
        <v>7.1065554723210758</v>
      </c>
      <c r="H31" s="74">
        <f>IF(H21=0,"",H21/TrNavi_act!H5*1000)</f>
        <v>6.7940186214011646</v>
      </c>
      <c r="I31" s="74">
        <f>IF(I21=0,"",I21/TrNavi_act!I5*1000)</f>
        <v>6.9263469939998732</v>
      </c>
      <c r="J31" s="74">
        <f>IF(J21=0,"",J21/TrNavi_act!J5*1000)</f>
        <v>6.5167817832257446</v>
      </c>
      <c r="K31" s="74">
        <f>IF(K21=0,"",K21/TrNavi_act!K5*1000)</f>
        <v>7.5379496247922289</v>
      </c>
      <c r="L31" s="74">
        <f>IF(L21=0,"",L21/TrNavi_act!L5*1000)</f>
        <v>6.6280897510193411</v>
      </c>
      <c r="M31" s="74">
        <f>IF(M21=0,"",M21/TrNavi_act!M5*1000)</f>
        <v>7.4198200122200717</v>
      </c>
      <c r="N31" s="74">
        <f>IF(N21=0,"",N21/TrNavi_act!N5*1000)</f>
        <v>6.638477255174112</v>
      </c>
      <c r="O31" s="74">
        <f>IF(O21=0,"",O21/TrNavi_act!O5*1000)</f>
        <v>6.6715071098869494</v>
      </c>
      <c r="P31" s="74">
        <f>IF(P21=0,"",P21/TrNavi_act!P5*1000)</f>
        <v>6.5238238617409712</v>
      </c>
      <c r="Q31" s="74">
        <f>IF(Q21=0,"",Q21/TrNavi_act!Q5*1000)</f>
        <v>7.467391229774595</v>
      </c>
    </row>
    <row r="33" spans="1:17" ht="11.4" customHeight="1" x14ac:dyDescent="0.3">
      <c r="A33" s="27" t="s">
        <v>42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" customHeight="1" x14ac:dyDescent="0.3">
      <c r="A34" s="148" t="s">
        <v>148</v>
      </c>
      <c r="B34" s="52">
        <f t="shared" ref="B34:Q34" si="2">IF(B20=0,0,B20/B$19)</f>
        <v>0.83621265447526461</v>
      </c>
      <c r="C34" s="52">
        <f t="shared" si="2"/>
        <v>0.84053003431559004</v>
      </c>
      <c r="D34" s="52">
        <f t="shared" si="2"/>
        <v>0.84247221629200664</v>
      </c>
      <c r="E34" s="52">
        <f t="shared" si="2"/>
        <v>0.86490312936492553</v>
      </c>
      <c r="F34" s="52">
        <f t="shared" si="2"/>
        <v>0.86585662471990832</v>
      </c>
      <c r="G34" s="52">
        <f t="shared" si="2"/>
        <v>0.85692927866120494</v>
      </c>
      <c r="H34" s="52">
        <f t="shared" si="2"/>
        <v>0.87362552975848085</v>
      </c>
      <c r="I34" s="52">
        <f t="shared" si="2"/>
        <v>0.85827250602413407</v>
      </c>
      <c r="J34" s="52">
        <f t="shared" si="2"/>
        <v>0.85106438472775647</v>
      </c>
      <c r="K34" s="52">
        <f t="shared" si="2"/>
        <v>0.84498988688020293</v>
      </c>
      <c r="L34" s="52">
        <f t="shared" si="2"/>
        <v>0.8326376638205143</v>
      </c>
      <c r="M34" s="52">
        <f t="shared" si="2"/>
        <v>0.80926864984531455</v>
      </c>
      <c r="N34" s="52">
        <f t="shared" si="2"/>
        <v>0.81205742557047866</v>
      </c>
      <c r="O34" s="52">
        <f t="shared" si="2"/>
        <v>0.7862381513781127</v>
      </c>
      <c r="P34" s="52">
        <f t="shared" si="2"/>
        <v>0.77606951581409922</v>
      </c>
      <c r="Q34" s="52">
        <f t="shared" si="2"/>
        <v>0.76848878300008971</v>
      </c>
    </row>
    <row r="35" spans="1:17" ht="11.4" customHeight="1" x14ac:dyDescent="0.3">
      <c r="A35" s="147" t="s">
        <v>147</v>
      </c>
      <c r="B35" s="46">
        <f t="shared" ref="B35:Q35" si="3">IF(B21=0,0,B21/B$19)</f>
        <v>0.16378734552473545</v>
      </c>
      <c r="C35" s="46">
        <f t="shared" si="3"/>
        <v>0.15946996568440996</v>
      </c>
      <c r="D35" s="46">
        <f t="shared" si="3"/>
        <v>0.15752778370799339</v>
      </c>
      <c r="E35" s="46">
        <f t="shared" si="3"/>
        <v>0.1350968706350745</v>
      </c>
      <c r="F35" s="46">
        <f t="shared" si="3"/>
        <v>0.13414337528009168</v>
      </c>
      <c r="G35" s="46">
        <f t="shared" si="3"/>
        <v>0.14307072133879503</v>
      </c>
      <c r="H35" s="46">
        <f t="shared" si="3"/>
        <v>0.12637447024151915</v>
      </c>
      <c r="I35" s="46">
        <f t="shared" si="3"/>
        <v>0.14172749397586581</v>
      </c>
      <c r="J35" s="46">
        <f t="shared" si="3"/>
        <v>0.14893561527224358</v>
      </c>
      <c r="K35" s="46">
        <f t="shared" si="3"/>
        <v>0.15501011311979704</v>
      </c>
      <c r="L35" s="46">
        <f t="shared" si="3"/>
        <v>0.16736233617948579</v>
      </c>
      <c r="M35" s="46">
        <f t="shared" si="3"/>
        <v>0.1907313501546854</v>
      </c>
      <c r="N35" s="46">
        <f t="shared" si="3"/>
        <v>0.18794257442952128</v>
      </c>
      <c r="O35" s="46">
        <f t="shared" si="3"/>
        <v>0.21376184862188727</v>
      </c>
      <c r="P35" s="46">
        <f t="shared" si="3"/>
        <v>0.2239304841859007</v>
      </c>
      <c r="Q35" s="46">
        <f t="shared" si="3"/>
        <v>0.23151121699991034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102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" customHeight="1" x14ac:dyDescent="0.3">
      <c r="A4" s="97" t="s">
        <v>99</v>
      </c>
      <c r="B4" s="100">
        <v>18930.603001635456</v>
      </c>
      <c r="C4" s="100">
        <v>18577.278254187931</v>
      </c>
      <c r="D4" s="100">
        <v>18528.45089657087</v>
      </c>
      <c r="E4" s="100">
        <v>20876.377929852133</v>
      </c>
      <c r="F4" s="100">
        <v>21102.585219208515</v>
      </c>
      <c r="G4" s="100">
        <v>21385.595468048767</v>
      </c>
      <c r="H4" s="100">
        <v>23127.030222942933</v>
      </c>
      <c r="I4" s="100">
        <v>22091.438096712001</v>
      </c>
      <c r="J4" s="100">
        <v>19669.519966327814</v>
      </c>
      <c r="K4" s="100">
        <v>19345.885230661599</v>
      </c>
      <c r="L4" s="100">
        <v>18460.781576440037</v>
      </c>
      <c r="M4" s="100">
        <v>16676.291660699186</v>
      </c>
      <c r="N4" s="100">
        <v>15892.587065594373</v>
      </c>
      <c r="O4" s="100">
        <v>14294.529057068879</v>
      </c>
      <c r="P4" s="100">
        <v>13191.576880482351</v>
      </c>
      <c r="Q4" s="100">
        <v>14224.970238075424</v>
      </c>
    </row>
    <row r="5" spans="1:17" ht="11.4" customHeight="1" x14ac:dyDescent="0.3">
      <c r="A5" s="141" t="s">
        <v>92</v>
      </c>
      <c r="B5" s="140">
        <f t="shared" ref="B5:Q5" si="0">B4</f>
        <v>18930.603001635456</v>
      </c>
      <c r="C5" s="140">
        <f t="shared" si="0"/>
        <v>18577.278254187931</v>
      </c>
      <c r="D5" s="140">
        <f t="shared" si="0"/>
        <v>18528.45089657087</v>
      </c>
      <c r="E5" s="140">
        <f t="shared" si="0"/>
        <v>20876.377929852133</v>
      </c>
      <c r="F5" s="140">
        <f t="shared" si="0"/>
        <v>21102.585219208515</v>
      </c>
      <c r="G5" s="140">
        <f t="shared" si="0"/>
        <v>21385.595468048767</v>
      </c>
      <c r="H5" s="140">
        <f t="shared" si="0"/>
        <v>23127.030222942933</v>
      </c>
      <c r="I5" s="140">
        <f t="shared" si="0"/>
        <v>22091.438096712001</v>
      </c>
      <c r="J5" s="140">
        <f t="shared" si="0"/>
        <v>19669.519966327814</v>
      </c>
      <c r="K5" s="140">
        <f t="shared" si="0"/>
        <v>19345.885230661599</v>
      </c>
      <c r="L5" s="140">
        <f t="shared" si="0"/>
        <v>18460.781576440037</v>
      </c>
      <c r="M5" s="140">
        <f t="shared" si="0"/>
        <v>16676.291660699186</v>
      </c>
      <c r="N5" s="140">
        <f t="shared" si="0"/>
        <v>15892.587065594373</v>
      </c>
      <c r="O5" s="140">
        <f t="shared" si="0"/>
        <v>14294.529057068879</v>
      </c>
      <c r="P5" s="140">
        <f t="shared" si="0"/>
        <v>13191.576880482351</v>
      </c>
      <c r="Q5" s="140">
        <f t="shared" si="0"/>
        <v>14224.970238075424</v>
      </c>
    </row>
    <row r="7" spans="1:17" ht="11.4" customHeight="1" x14ac:dyDescent="0.3">
      <c r="A7" s="27" t="s">
        <v>101</v>
      </c>
      <c r="B7" s="71">
        <f t="shared" ref="B7:Q7" si="1">SUM(B8:B9)</f>
        <v>18930.60300163546</v>
      </c>
      <c r="C7" s="71">
        <f t="shared" si="1"/>
        <v>18577.278254187939</v>
      </c>
      <c r="D7" s="71">
        <f t="shared" si="1"/>
        <v>18528.450896570866</v>
      </c>
      <c r="E7" s="71">
        <f t="shared" si="1"/>
        <v>20876.37792985214</v>
      </c>
      <c r="F7" s="71">
        <f t="shared" si="1"/>
        <v>21102.585219208511</v>
      </c>
      <c r="G7" s="71">
        <f t="shared" si="1"/>
        <v>21385.59546804877</v>
      </c>
      <c r="H7" s="71">
        <f t="shared" si="1"/>
        <v>23127.030222942925</v>
      </c>
      <c r="I7" s="71">
        <f t="shared" si="1"/>
        <v>22091.438096712005</v>
      </c>
      <c r="J7" s="71">
        <f t="shared" si="1"/>
        <v>19669.519966327811</v>
      </c>
      <c r="K7" s="71">
        <f t="shared" si="1"/>
        <v>19345.885230661595</v>
      </c>
      <c r="L7" s="71">
        <f t="shared" si="1"/>
        <v>18460.781576440037</v>
      </c>
      <c r="M7" s="71">
        <f t="shared" si="1"/>
        <v>16676.291660699186</v>
      </c>
      <c r="N7" s="71">
        <f t="shared" si="1"/>
        <v>15892.587065594373</v>
      </c>
      <c r="O7" s="71">
        <f t="shared" si="1"/>
        <v>14294.529057068881</v>
      </c>
      <c r="P7" s="71">
        <f t="shared" si="1"/>
        <v>13191.576880482347</v>
      </c>
      <c r="Q7" s="71">
        <f t="shared" si="1"/>
        <v>14224.970238075422</v>
      </c>
    </row>
    <row r="8" spans="1:17" ht="11.4" customHeight="1" x14ac:dyDescent="0.3">
      <c r="A8" s="148" t="s">
        <v>148</v>
      </c>
      <c r="B8" s="70">
        <v>15833.943550660188</v>
      </c>
      <c r="C8" s="70">
        <v>15617.870783943727</v>
      </c>
      <c r="D8" s="70">
        <v>15618.067712946489</v>
      </c>
      <c r="E8" s="70">
        <v>18063.031247384002</v>
      </c>
      <c r="F8" s="70">
        <v>18289.968994609342</v>
      </c>
      <c r="G8" s="70">
        <v>18348.859294182817</v>
      </c>
      <c r="H8" s="70">
        <v>20238.799679090898</v>
      </c>
      <c r="I8" s="70">
        <v>19001.21313948086</v>
      </c>
      <c r="J8" s="70">
        <v>16773.836870132276</v>
      </c>
      <c r="K8" s="70">
        <v>16385.577406412394</v>
      </c>
      <c r="L8" s="70">
        <v>15405.271421559188</v>
      </c>
      <c r="M8" s="70">
        <v>13524.20036158487</v>
      </c>
      <c r="N8" s="70">
        <v>12930.627568358041</v>
      </c>
      <c r="O8" s="70">
        <v>11260.999770226441</v>
      </c>
      <c r="P8" s="70">
        <v>10257.530783090046</v>
      </c>
      <c r="Q8" s="70">
        <v>10953.762362427022</v>
      </c>
    </row>
    <row r="9" spans="1:17" ht="11.4" customHeight="1" x14ac:dyDescent="0.3">
      <c r="A9" s="147" t="s">
        <v>147</v>
      </c>
      <c r="B9" s="69">
        <v>3096.6594509752708</v>
      </c>
      <c r="C9" s="69">
        <v>2959.4074702442113</v>
      </c>
      <c r="D9" s="69">
        <v>2910.3831836243789</v>
      </c>
      <c r="E9" s="69">
        <v>2813.3466824681364</v>
      </c>
      <c r="F9" s="69">
        <v>2812.6162245991695</v>
      </c>
      <c r="G9" s="69">
        <v>3036.736173865952</v>
      </c>
      <c r="H9" s="69">
        <v>2888.2305438520279</v>
      </c>
      <c r="I9" s="69">
        <v>3090.2249572311453</v>
      </c>
      <c r="J9" s="69">
        <v>2895.6830961955352</v>
      </c>
      <c r="K9" s="69">
        <v>2960.3078242492024</v>
      </c>
      <c r="L9" s="69">
        <v>3055.5101548808498</v>
      </c>
      <c r="M9" s="69">
        <v>3152.0912991143159</v>
      </c>
      <c r="N9" s="69">
        <v>2961.959497236332</v>
      </c>
      <c r="O9" s="69">
        <v>3033.5292868424399</v>
      </c>
      <c r="P9" s="69">
        <v>2934.0460973923018</v>
      </c>
      <c r="Q9" s="69">
        <v>3271.2078756484002</v>
      </c>
    </row>
    <row r="11" spans="1:17" ht="11.4" customHeight="1" x14ac:dyDescent="0.3">
      <c r="A11" s="35" t="s">
        <v>46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" customHeight="1" x14ac:dyDescent="0.3">
      <c r="A13" s="27" t="s">
        <v>100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" customHeight="1" x14ac:dyDescent="0.3">
      <c r="A14" s="97" t="s">
        <v>99</v>
      </c>
      <c r="B14" s="100">
        <f>IF(B4=0,0,B4/TrNavi_ene!B4)</f>
        <v>3.1225105007763863</v>
      </c>
      <c r="C14" s="100">
        <f>IF(C4=0,0,C4/TrNavi_ene!C4)</f>
        <v>3.1260314856182014</v>
      </c>
      <c r="D14" s="100">
        <f>IF(D4=0,0,D4/TrNavi_ene!D4)</f>
        <v>3.1263539035671859</v>
      </c>
      <c r="E14" s="100">
        <f>IF(E4=0,0,E4/TrNavi_ene!E4)</f>
        <v>3.126757480969534</v>
      </c>
      <c r="F14" s="100">
        <f>IF(F4=0,0,F4/TrNavi_ene!F4)</f>
        <v>3.127376426983536</v>
      </c>
      <c r="G14" s="100">
        <f>IF(G4=0,0,G4/TrNavi_ene!G4)</f>
        <v>3.1270575824971876</v>
      </c>
      <c r="H14" s="100">
        <f>IF(H4=0,0,H4/TrNavi_ene!H4)</f>
        <v>3.1306252275518287</v>
      </c>
      <c r="I14" s="100">
        <f>IF(I4=0,0,I4/TrNavi_ene!I4)</f>
        <v>3.1346170942305451</v>
      </c>
      <c r="J14" s="100">
        <f>IF(J4=0,0,J4/TrNavi_ene!J4)</f>
        <v>3.1258638643795806</v>
      </c>
      <c r="K14" s="100">
        <f>IF(K4=0,0,K4/TrNavi_ene!K4)</f>
        <v>3.1319125335760787</v>
      </c>
      <c r="L14" s="100">
        <f>IF(L4=0,0,L4/TrNavi_ene!L4)</f>
        <v>3.1260866543703592</v>
      </c>
      <c r="M14" s="100">
        <f>IF(M4=0,0,M4/TrNavi_ene!M4)</f>
        <v>3.1209505203671264</v>
      </c>
      <c r="N14" s="100">
        <f>IF(N4=0,0,N4/TrNavi_ene!N4)</f>
        <v>3.1170267423991032</v>
      </c>
      <c r="O14" s="100">
        <f>IF(O4=0,0,O4/TrNavi_ene!O4)</f>
        <v>3.1134350061440133</v>
      </c>
      <c r="P14" s="100">
        <f>IF(P4=0,0,P4/TrNavi_ene!P4)</f>
        <v>3.1116731499620278</v>
      </c>
      <c r="Q14" s="100">
        <f>IF(Q4=0,0,Q4/TrNavi_ene!Q4)</f>
        <v>3.1125645284945804</v>
      </c>
    </row>
    <row r="15" spans="1:17" ht="11.4" customHeight="1" x14ac:dyDescent="0.3">
      <c r="A15" s="141" t="s">
        <v>92</v>
      </c>
      <c r="B15" s="140">
        <f t="shared" ref="B15:Q15" si="2">B14</f>
        <v>3.1225105007763863</v>
      </c>
      <c r="C15" s="140">
        <f t="shared" si="2"/>
        <v>3.1260314856182014</v>
      </c>
      <c r="D15" s="140">
        <f t="shared" si="2"/>
        <v>3.1263539035671859</v>
      </c>
      <c r="E15" s="140">
        <f t="shared" si="2"/>
        <v>3.126757480969534</v>
      </c>
      <c r="F15" s="140">
        <f t="shared" si="2"/>
        <v>3.127376426983536</v>
      </c>
      <c r="G15" s="140">
        <f t="shared" si="2"/>
        <v>3.1270575824971876</v>
      </c>
      <c r="H15" s="140">
        <f t="shared" si="2"/>
        <v>3.1306252275518287</v>
      </c>
      <c r="I15" s="140">
        <f t="shared" si="2"/>
        <v>3.1346170942305451</v>
      </c>
      <c r="J15" s="140">
        <f t="shared" si="2"/>
        <v>3.1258638643795806</v>
      </c>
      <c r="K15" s="140">
        <f t="shared" si="2"/>
        <v>3.1319125335760787</v>
      </c>
      <c r="L15" s="140">
        <f t="shared" si="2"/>
        <v>3.1260866543703592</v>
      </c>
      <c r="M15" s="140">
        <f t="shared" si="2"/>
        <v>3.1209505203671264</v>
      </c>
      <c r="N15" s="140">
        <f t="shared" si="2"/>
        <v>3.1170267423991032</v>
      </c>
      <c r="O15" s="140">
        <f t="shared" si="2"/>
        <v>3.1134350061440133</v>
      </c>
      <c r="P15" s="140">
        <f t="shared" si="2"/>
        <v>3.1116731499620278</v>
      </c>
      <c r="Q15" s="140">
        <f t="shared" si="2"/>
        <v>3.1125645284945804</v>
      </c>
    </row>
    <row r="17" spans="1:17" ht="11.4" customHeight="1" x14ac:dyDescent="0.3">
      <c r="A17" s="27" t="s">
        <v>124</v>
      </c>
      <c r="B17" s="68">
        <f>IF(B7=0,"",B7/TrNavi_act!B7*100)</f>
        <v>6832.6945123529949</v>
      </c>
      <c r="C17" s="68">
        <f>IF(C7=0,"",C7/TrNavi_act!C7*100)</f>
        <v>7001.8225170259839</v>
      </c>
      <c r="D17" s="68">
        <f>IF(D7=0,"",D7/TrNavi_act!D7*100)</f>
        <v>6986.7021233596533</v>
      </c>
      <c r="E17" s="68">
        <f>IF(E7=0,"",E7/TrNavi_act!E7*100)</f>
        <v>6813.8810236952768</v>
      </c>
      <c r="F17" s="68">
        <f>IF(F7=0,"",F7/TrNavi_act!F7*100)</f>
        <v>7069.1127440247328</v>
      </c>
      <c r="G17" s="68">
        <f>IF(G7=0,"",G7/TrNavi_act!G7*100)</f>
        <v>6796.1328269680153</v>
      </c>
      <c r="H17" s="68">
        <f>IF(H7=0,"",H7/TrNavi_act!H7*100)</f>
        <v>6892.7577577704851</v>
      </c>
      <c r="I17" s="68">
        <f>IF(I7=0,"",I7/TrNavi_act!I7*100)</f>
        <v>6620.5547390530737</v>
      </c>
      <c r="J17" s="68">
        <f>IF(J7=0,"",J7/TrNavi_act!J7*100)</f>
        <v>6620.2811047015812</v>
      </c>
      <c r="K17" s="68">
        <f>IF(K7=0,"",K7/TrNavi_act!K7*100)</f>
        <v>6611.6246642572178</v>
      </c>
      <c r="L17" s="68">
        <f>IF(L7=0,"",L7/TrNavi_act!L7*100)</f>
        <v>6347.8031529753462</v>
      </c>
      <c r="M17" s="68">
        <f>IF(M7=0,"",M7/TrNavi_act!M7*100)</f>
        <v>5968.9759226102151</v>
      </c>
      <c r="N17" s="68">
        <f>IF(N7=0,"",N7/TrNavi_act!N7*100)</f>
        <v>5749.2091953213239</v>
      </c>
      <c r="O17" s="68">
        <f>IF(O7=0,"",O7/TrNavi_act!O7*100)</f>
        <v>5510.8425262280307</v>
      </c>
      <c r="P17" s="68">
        <f>IF(P7=0,"",P7/TrNavi_act!P7*100)</f>
        <v>5172.9139708658176</v>
      </c>
      <c r="Q17" s="68">
        <f>IF(Q7=0,"",Q7/TrNavi_act!Q7*100)</f>
        <v>5079.1313121441244</v>
      </c>
    </row>
    <row r="18" spans="1:17" ht="11.4" customHeight="1" x14ac:dyDescent="0.3">
      <c r="A18" s="148" t="s">
        <v>148</v>
      </c>
      <c r="B18" s="77">
        <f>IF(B8=0,"",B8/TrNavi_act!B8*100)</f>
        <v>10827.671169288909</v>
      </c>
      <c r="C18" s="77">
        <f>IF(C8=0,"",C8/TrNavi_act!C8*100)</f>
        <v>11211.606509781212</v>
      </c>
      <c r="D18" s="77">
        <f>IF(D8=0,"",D8/TrNavi_act!D8*100)</f>
        <v>11106.040705705271</v>
      </c>
      <c r="E18" s="77">
        <f>IF(E8=0,"",E8/TrNavi_act!E8*100)</f>
        <v>10406.826395249607</v>
      </c>
      <c r="F18" s="77">
        <f>IF(F8=0,"",F8/TrNavi_act!F8*100)</f>
        <v>10386.277565456232</v>
      </c>
      <c r="G18" s="77">
        <f>IF(G8=0,"",G8/TrNavi_act!G8*100)</f>
        <v>10089.430803973695</v>
      </c>
      <c r="H18" s="77">
        <f>IF(H8=0,"",H8/TrNavi_act!H8*100)</f>
        <v>9610.7181700801993</v>
      </c>
      <c r="I18" s="77">
        <f>IF(I8=0,"",I8/TrNavi_act!I8*100)</f>
        <v>9704.1105618326237</v>
      </c>
      <c r="J18" s="77">
        <f>IF(J8=0,"",J8/TrNavi_act!J8*100)</f>
        <v>10260.898134945968</v>
      </c>
      <c r="K18" s="77">
        <f>IF(K8=0,"",K8/TrNavi_act!K8*100)</f>
        <v>10286.5623091338</v>
      </c>
      <c r="L18" s="77">
        <f>IF(L8=0,"",L8/TrNavi_act!L8*100)</f>
        <v>10069.23530474727</v>
      </c>
      <c r="M18" s="77">
        <f>IF(M8=0,"",M8/TrNavi_act!M8*100)</f>
        <v>9999.230543920381</v>
      </c>
      <c r="N18" s="77">
        <f>IF(N8=0,"",N8/TrNavi_act!N8*100)</f>
        <v>9849.8619619789715</v>
      </c>
      <c r="O18" s="77">
        <f>IF(O8=0,"",O8/TrNavi_act!O8*100)</f>
        <v>10029.155727498508</v>
      </c>
      <c r="P18" s="77">
        <f>IF(P8=0,"",P8/TrNavi_act!P8*100)</f>
        <v>10019.95780148065</v>
      </c>
      <c r="Q18" s="77">
        <f>IF(Q8=0,"",Q8/TrNavi_act!Q8*100)</f>
        <v>9849.2732829165434</v>
      </c>
    </row>
    <row r="19" spans="1:17" ht="11.4" customHeight="1" x14ac:dyDescent="0.3">
      <c r="A19" s="147" t="s">
        <v>147</v>
      </c>
      <c r="B19" s="74">
        <f>IF(B9=0,"",B9/TrNavi_act!B9*100)</f>
        <v>2367.0567086031479</v>
      </c>
      <c r="C19" s="74">
        <f>IF(C9=0,"",C9/TrNavi_act!C9*100)</f>
        <v>2348.3690589547068</v>
      </c>
      <c r="D19" s="74">
        <f>IF(D9=0,"",D9/TrNavi_act!D9*100)</f>
        <v>2336.3592300268115</v>
      </c>
      <c r="E19" s="74">
        <f>IF(E9=0,"",E9/TrNavi_act!E9*100)</f>
        <v>2118.3073534572272</v>
      </c>
      <c r="F19" s="74">
        <f>IF(F9=0,"",F9/TrNavi_act!F9*100)</f>
        <v>2297.5001847868043</v>
      </c>
      <c r="G19" s="74">
        <f>IF(G9=0,"",G9/TrNavi_act!G9*100)</f>
        <v>2286.5126073432771</v>
      </c>
      <c r="H19" s="74">
        <f>IF(H9=0,"",H9/TrNavi_act!H9*100)</f>
        <v>2311.6791775687134</v>
      </c>
      <c r="I19" s="74">
        <f>IF(I9=0,"",I9/TrNavi_act!I9*100)</f>
        <v>2241.3440519492101</v>
      </c>
      <c r="J19" s="74">
        <f>IF(J9=0,"",J9/TrNavi_act!J9*100)</f>
        <v>2166.8328338635574</v>
      </c>
      <c r="K19" s="74">
        <f>IF(K9=0,"",K9/TrNavi_act!K9*100)</f>
        <v>2220.5692703677651</v>
      </c>
      <c r="L19" s="74">
        <f>IF(L9=0,"",L9/TrNavi_act!L9*100)</f>
        <v>2216.8989080198958</v>
      </c>
      <c r="M19" s="74">
        <f>IF(M9=0,"",M9/TrNavi_act!M9*100)</f>
        <v>2186.9721313067243</v>
      </c>
      <c r="N19" s="74">
        <f>IF(N9=0,"",N9/TrNavi_act!N9*100)</f>
        <v>2040.5692337330713</v>
      </c>
      <c r="O19" s="74">
        <f>IF(O9=0,"",O9/TrNavi_act!O9*100)</f>
        <v>2062.1307110392336</v>
      </c>
      <c r="P19" s="74">
        <f>IF(P9=0,"",P9/TrNavi_act!P9*100)</f>
        <v>1922.181182164077</v>
      </c>
      <c r="Q19" s="74">
        <f>IF(Q9=0,"",Q9/TrNavi_act!Q9*100)</f>
        <v>1937.3101996032617</v>
      </c>
    </row>
    <row r="21" spans="1:17" ht="11.4" customHeight="1" x14ac:dyDescent="0.3">
      <c r="A21" s="27" t="s">
        <v>156</v>
      </c>
      <c r="B21" s="68">
        <f>IF(B7=0,"",B7/TrNavi_act!B3*1000)</f>
        <v>54.016588785628834</v>
      </c>
      <c r="C21" s="68">
        <f>IF(C7=0,"",C7/TrNavi_act!C3*1000)</f>
        <v>53.185557828470706</v>
      </c>
      <c r="D21" s="68">
        <f>IF(D7=0,"",D7/TrNavi_act!D3*1000)</f>
        <v>51.440784881478677</v>
      </c>
      <c r="E21" s="68">
        <f>IF(E7=0,"",E7/TrNavi_act!E3*1000)</f>
        <v>60.614946481272398</v>
      </c>
      <c r="F21" s="68">
        <f>IF(F7=0,"",F7/TrNavi_act!F3*1000)</f>
        <v>58.32477647971249</v>
      </c>
      <c r="G21" s="68">
        <f>IF(G7=0,"",G7/TrNavi_act!G3*1000)</f>
        <v>57.159126884909654</v>
      </c>
      <c r="H21" s="68">
        <f>IF(H7=0,"",H7/TrNavi_act!H3*1000)</f>
        <v>58.522348936384439</v>
      </c>
      <c r="I21" s="68">
        <f>IF(I7=0,"",I7/TrNavi_act!I3*1000)</f>
        <v>55.959252639557107</v>
      </c>
      <c r="J21" s="68">
        <f>IF(J7=0,"",J7/TrNavi_act!J3*1000)</f>
        <v>53.131931591922836</v>
      </c>
      <c r="K21" s="68">
        <f>IF(K7=0,"",K7/TrNavi_act!K3*1000)</f>
        <v>55.739904166316855</v>
      </c>
      <c r="L21" s="68">
        <f>IF(L7=0,"",L7/TrNavi_act!L3*1000)</f>
        <v>50.535908251882994</v>
      </c>
      <c r="M21" s="68">
        <f>IF(M7=0,"",M7/TrNavi_act!M3*1000)</f>
        <v>48.747565065906763</v>
      </c>
      <c r="N21" s="68">
        <f>IF(N7=0,"",N7/TrNavi_act!N3*1000)</f>
        <v>47.16001287647935</v>
      </c>
      <c r="O21" s="68">
        <f>IF(O7=0,"",O7/TrNavi_act!O3*1000)</f>
        <v>43.951955154248779</v>
      </c>
      <c r="P21" s="68">
        <f>IF(P7=0,"",P7/TrNavi_act!P3*1000)</f>
        <v>41.426074939574953</v>
      </c>
      <c r="Q21" s="68">
        <f>IF(Q7=0,"",Q7/TrNavi_act!Q3*1000)</f>
        <v>44.536114909227599</v>
      </c>
    </row>
    <row r="22" spans="1:17" ht="11.4" customHeight="1" x14ac:dyDescent="0.3">
      <c r="A22" s="148" t="s">
        <v>148</v>
      </c>
      <c r="B22" s="77">
        <f>IF(B8=0,"",B8/TrNavi_act!B4*1000)</f>
        <v>72.891843673377849</v>
      </c>
      <c r="C22" s="77">
        <f>IF(C8=0,"",C8/TrNavi_act!C4*1000)</f>
        <v>71.814709533208855</v>
      </c>
      <c r="D22" s="77">
        <f>IF(D8=0,"",D8/TrNavi_act!D4*1000)</f>
        <v>68.342368613791763</v>
      </c>
      <c r="E22" s="77">
        <f>IF(E8=0,"",E8/TrNavi_act!E4*1000)</f>
        <v>81.466415034262681</v>
      </c>
      <c r="F22" s="77">
        <f>IF(F8=0,"",F8/TrNavi_act!F4*1000)</f>
        <v>80.941412949754607</v>
      </c>
      <c r="G22" s="77">
        <f>IF(G8=0,"",G8/TrNavi_act!G4*1000)</f>
        <v>77.598343300801261</v>
      </c>
      <c r="H22" s="77">
        <f>IF(H8=0,"",H8/TrNavi_act!H4*1000)</f>
        <v>78.514372811242737</v>
      </c>
      <c r="I22" s="77">
        <f>IF(I8=0,"",I8/TrNavi_act!I4*1000)</f>
        <v>75.832192263418534</v>
      </c>
      <c r="J22" s="77">
        <f>IF(J8=0,"",J8/TrNavi_act!J4*1000)</f>
        <v>74.092172167898767</v>
      </c>
      <c r="K22" s="77">
        <f>IF(K8=0,"",K8/TrNavi_act!K4*1000)</f>
        <v>74.462890533015496</v>
      </c>
      <c r="L22" s="77">
        <f>IF(L8=0,"",L8/TrNavi_act!L4*1000)</f>
        <v>71.25924559767293</v>
      </c>
      <c r="M22" s="77">
        <f>IF(M8=0,"",M8/TrNavi_act!M4*1000)</f>
        <v>66.055207892647459</v>
      </c>
      <c r="N22" s="77">
        <f>IF(N8=0,"",N8/TrNavi_act!N4*1000)</f>
        <v>67.121585039904048</v>
      </c>
      <c r="O22" s="77">
        <f>IF(O8=0,"",O8/TrNavi_act!O4*1000)</f>
        <v>63.220432531195094</v>
      </c>
      <c r="P22" s="77">
        <f>IF(P8=0,"",P8/TrNavi_act!P4*1000)</f>
        <v>59.319666699746513</v>
      </c>
      <c r="Q22" s="77">
        <f>IF(Q8=0,"",Q8/TrNavi_act!Q4*1000)</f>
        <v>61.63701367416796</v>
      </c>
    </row>
    <row r="23" spans="1:17" ht="11.4" customHeight="1" x14ac:dyDescent="0.3">
      <c r="A23" s="147" t="s">
        <v>147</v>
      </c>
      <c r="B23" s="74">
        <f>IF(B9=0,"",B9/TrNavi_act!B5*1000)</f>
        <v>23.242281323778126</v>
      </c>
      <c r="C23" s="74">
        <f>IF(C9=0,"",C9/TrNavi_act!C5*1000)</f>
        <v>22.450837154693858</v>
      </c>
      <c r="D23" s="74">
        <f>IF(D9=0,"",D9/TrNavi_act!D5*1000)</f>
        <v>22.104787793186087</v>
      </c>
      <c r="E23" s="74">
        <f>IF(E9=0,"",E9/TrNavi_act!E5*1000)</f>
        <v>22.931261339718223</v>
      </c>
      <c r="F23" s="74">
        <f>IF(F9=0,"",F9/TrNavi_act!F5*1000)</f>
        <v>20.704423378172631</v>
      </c>
      <c r="G23" s="74">
        <f>IF(G9=0,"",G9/TrNavi_act!G5*1000)</f>
        <v>22.056163757816883</v>
      </c>
      <c r="H23" s="74">
        <f>IF(H9=0,"",H9/TrNavi_act!H5*1000)</f>
        <v>21.018922745171356</v>
      </c>
      <c r="I23" s="74">
        <f>IF(I9=0,"",I9/TrNavi_act!I5*1000)</f>
        <v>21.428942619210758</v>
      </c>
      <c r="J23" s="74">
        <f>IF(J9=0,"",J9/TrNavi_act!J5*1000)</f>
        <v>20.135478034876122</v>
      </c>
      <c r="K23" s="74">
        <f>IF(K9=0,"",K9/TrNavi_act!K5*1000)</f>
        <v>23.305106312580318</v>
      </c>
      <c r="L23" s="74">
        <f>IF(L9=0,"",L9/TrNavi_act!L5*1000)</f>
        <v>20.491101807213607</v>
      </c>
      <c r="M23" s="74">
        <f>IF(M9=0,"",M9/TrNavi_act!M5*1000)</f>
        <v>22.948667669775297</v>
      </c>
      <c r="N23" s="74">
        <f>IF(N9=0,"",N9/TrNavi_act!N5*1000)</f>
        <v>20.519574204258682</v>
      </c>
      <c r="O23" s="74">
        <f>IF(O9=0,"",O9/TrNavi_act!O5*1000)</f>
        <v>20.621103453533731</v>
      </c>
      <c r="P23" s="74">
        <f>IF(P9=0,"",P9/TrNavi_act!P5*1000)</f>
        <v>20.162909470318255</v>
      </c>
      <c r="Q23" s="74">
        <f>IF(Q9=0,"",Q9/TrNavi_act!Q5*1000)</f>
        <v>23.087239486822551</v>
      </c>
    </row>
    <row r="25" spans="1:17" ht="11.4" customHeight="1" x14ac:dyDescent="0.3">
      <c r="A25" s="27" t="s">
        <v>41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" customHeight="1" x14ac:dyDescent="0.3">
      <c r="A26" s="148" t="s">
        <v>148</v>
      </c>
      <c r="B26" s="52">
        <f t="shared" ref="B26:Q26" si="4">IF(B8=0,0,B8/B$7)</f>
        <v>0.83642045365867401</v>
      </c>
      <c r="C26" s="52">
        <f t="shared" si="4"/>
        <v>0.84069746764023068</v>
      </c>
      <c r="D26" s="52">
        <f t="shared" si="4"/>
        <v>0.84292355578614442</v>
      </c>
      <c r="E26" s="52">
        <f t="shared" si="4"/>
        <v>0.86523779690512315</v>
      </c>
      <c r="F26" s="52">
        <f t="shared" si="4"/>
        <v>0.86671698299604538</v>
      </c>
      <c r="G26" s="52">
        <f t="shared" si="4"/>
        <v>0.85800085957844852</v>
      </c>
      <c r="H26" s="52">
        <f t="shared" si="4"/>
        <v>0.8751145081746472</v>
      </c>
      <c r="I26" s="52">
        <f t="shared" si="4"/>
        <v>0.86011662329529015</v>
      </c>
      <c r="J26" s="52">
        <f t="shared" si="4"/>
        <v>0.85278323511948206</v>
      </c>
      <c r="K26" s="52">
        <f t="shared" si="4"/>
        <v>0.84697997589909391</v>
      </c>
      <c r="L26" s="52">
        <f t="shared" si="4"/>
        <v>0.83448641422742675</v>
      </c>
      <c r="M26" s="52">
        <f t="shared" si="4"/>
        <v>0.81098367891089296</v>
      </c>
      <c r="N26" s="52">
        <f t="shared" si="4"/>
        <v>0.81362634761657937</v>
      </c>
      <c r="O26" s="52">
        <f t="shared" si="4"/>
        <v>0.78778389447238839</v>
      </c>
      <c r="P26" s="52">
        <f t="shared" si="4"/>
        <v>0.77758185211857556</v>
      </c>
      <c r="Q26" s="52">
        <f t="shared" si="4"/>
        <v>0.77003762954157284</v>
      </c>
    </row>
    <row r="27" spans="1:17" ht="11.4" customHeight="1" x14ac:dyDescent="0.3">
      <c r="A27" s="147" t="s">
        <v>147</v>
      </c>
      <c r="B27" s="46">
        <f t="shared" ref="B27:Q27" si="5">IF(B9=0,0,B9/B$7)</f>
        <v>0.1635795463413259</v>
      </c>
      <c r="C27" s="46">
        <f t="shared" si="5"/>
        <v>0.15930253235976924</v>
      </c>
      <c r="D27" s="46">
        <f t="shared" si="5"/>
        <v>0.15707644421385572</v>
      </c>
      <c r="E27" s="46">
        <f t="shared" si="5"/>
        <v>0.13476220309487674</v>
      </c>
      <c r="F27" s="46">
        <f t="shared" si="5"/>
        <v>0.13328301700395462</v>
      </c>
      <c r="G27" s="46">
        <f t="shared" si="5"/>
        <v>0.14199914042155146</v>
      </c>
      <c r="H27" s="46">
        <f t="shared" si="5"/>
        <v>0.12488549182535288</v>
      </c>
      <c r="I27" s="46">
        <f t="shared" si="5"/>
        <v>0.13988337670470991</v>
      </c>
      <c r="J27" s="46">
        <f t="shared" si="5"/>
        <v>0.14721676488051796</v>
      </c>
      <c r="K27" s="46">
        <f t="shared" si="5"/>
        <v>0.15302002410090618</v>
      </c>
      <c r="L27" s="46">
        <f t="shared" si="5"/>
        <v>0.16551358577257336</v>
      </c>
      <c r="M27" s="46">
        <f t="shared" si="5"/>
        <v>0.18901632108910707</v>
      </c>
      <c r="N27" s="46">
        <f t="shared" si="5"/>
        <v>0.1863736523834206</v>
      </c>
      <c r="O27" s="46">
        <f t="shared" si="5"/>
        <v>0.21221610552761158</v>
      </c>
      <c r="P27" s="46">
        <f t="shared" si="5"/>
        <v>0.22241814788142439</v>
      </c>
      <c r="Q27" s="46">
        <f t="shared" si="5"/>
        <v>0.2299623704584271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4.4" x14ac:dyDescent="0.3"/>
  <cols>
    <col min="1" max="1" width="3.6640625" customWidth="1"/>
    <col min="2" max="2" width="15.88671875" customWidth="1"/>
    <col min="3" max="3" width="2.88671875" customWidth="1"/>
    <col min="4" max="4" width="54.6640625" customWidth="1"/>
  </cols>
  <sheetData>
    <row r="1" spans="1:4" ht="18" x14ac:dyDescent="0.35">
      <c r="A1" s="8" t="s">
        <v>12</v>
      </c>
      <c r="B1" s="4"/>
      <c r="C1" s="4"/>
      <c r="D1" s="9" t="s">
        <v>11</v>
      </c>
    </row>
    <row r="2" spans="1:4" ht="18" x14ac:dyDescent="0.35">
      <c r="A2" s="8"/>
      <c r="B2" s="4"/>
      <c r="C2" s="4"/>
      <c r="D2" s="9"/>
    </row>
    <row r="3" spans="1:4" ht="18" x14ac:dyDescent="0.35">
      <c r="A3" s="8"/>
      <c r="B3" s="6" t="s">
        <v>10</v>
      </c>
      <c r="C3" s="7"/>
      <c r="D3" s="6" t="s">
        <v>9</v>
      </c>
    </row>
    <row r="4" spans="1:4" x14ac:dyDescent="0.3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3">
      <c r="B5" s="2"/>
      <c r="C5" s="2"/>
      <c r="D5" s="4"/>
    </row>
    <row r="6" spans="1:4" x14ac:dyDescent="0.3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3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3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3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3">
      <c r="B10" s="2"/>
      <c r="C10" s="2"/>
      <c r="D10" s="4"/>
    </row>
    <row r="11" spans="1:4" x14ac:dyDescent="0.3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3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3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3">
      <c r="B14" s="2"/>
      <c r="C14" s="2"/>
      <c r="D14" s="4"/>
    </row>
    <row r="15" spans="1:4" x14ac:dyDescent="0.3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3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3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3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3">
      <c r="B19" s="2"/>
      <c r="C19" s="2"/>
      <c r="D19" s="4"/>
    </row>
    <row r="20" spans="2:4" x14ac:dyDescent="0.3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3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3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18" sqref="A18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tr">
        <f>index!$A$1&amp;" - Overview: Transport sectors"</f>
        <v>EU28 -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55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" customHeight="1" x14ac:dyDescent="0.3">
      <c r="A4" s="25" t="s">
        <v>54</v>
      </c>
      <c r="B4" s="40">
        <f t="shared" ref="B4:Q4" si="0">B5+B9+B13</f>
        <v>6538795.5870345067</v>
      </c>
      <c r="C4" s="40">
        <f t="shared" si="0"/>
        <v>6602601.6310035335</v>
      </c>
      <c r="D4" s="40">
        <f t="shared" si="0"/>
        <v>6649119.1315111471</v>
      </c>
      <c r="E4" s="40">
        <f t="shared" si="0"/>
        <v>6710843.3655588087</v>
      </c>
      <c r="F4" s="40">
        <f t="shared" si="0"/>
        <v>6919149.0790047301</v>
      </c>
      <c r="G4" s="40">
        <f t="shared" si="0"/>
        <v>6983137.901918889</v>
      </c>
      <c r="H4" s="40">
        <f t="shared" si="0"/>
        <v>7085316.0595220951</v>
      </c>
      <c r="I4" s="40">
        <f t="shared" si="0"/>
        <v>7275784.0526958359</v>
      </c>
      <c r="J4" s="40">
        <f t="shared" si="0"/>
        <v>7313031.7375817858</v>
      </c>
      <c r="K4" s="40">
        <f t="shared" si="0"/>
        <v>7276632.6650338126</v>
      </c>
      <c r="L4" s="40">
        <f t="shared" si="0"/>
        <v>7215369.8574728984</v>
      </c>
      <c r="M4" s="40">
        <f t="shared" si="0"/>
        <v>7271870.2745023612</v>
      </c>
      <c r="N4" s="40">
        <f t="shared" si="0"/>
        <v>7195601.0562133919</v>
      </c>
      <c r="O4" s="40">
        <f t="shared" si="0"/>
        <v>7290268.7426445093</v>
      </c>
      <c r="P4" s="40">
        <f t="shared" si="0"/>
        <v>7430131.8781399475</v>
      </c>
      <c r="Q4" s="40">
        <f t="shared" si="0"/>
        <v>7628139.6221418642</v>
      </c>
    </row>
    <row r="5" spans="1:17" ht="11.4" customHeight="1" x14ac:dyDescent="0.3">
      <c r="A5" s="23" t="s">
        <v>51</v>
      </c>
      <c r="B5" s="39">
        <f t="shared" ref="B5:Q5" si="1">B6+B7+B8</f>
        <v>4956235.6415717788</v>
      </c>
      <c r="C5" s="39">
        <f t="shared" si="1"/>
        <v>5046193.0327149183</v>
      </c>
      <c r="D5" s="39">
        <f t="shared" si="1"/>
        <v>5115373.2978105117</v>
      </c>
      <c r="E5" s="39">
        <f t="shared" si="1"/>
        <v>5157472.4367630687</v>
      </c>
      <c r="F5" s="39">
        <f t="shared" si="1"/>
        <v>5218751.470775486</v>
      </c>
      <c r="G5" s="39">
        <f t="shared" si="1"/>
        <v>5177028.2378330706</v>
      </c>
      <c r="H5" s="39">
        <f t="shared" si="1"/>
        <v>5215142.6625919882</v>
      </c>
      <c r="I5" s="39">
        <f t="shared" si="1"/>
        <v>5271046.8098263731</v>
      </c>
      <c r="J5" s="39">
        <f t="shared" si="1"/>
        <v>5292494.7945104064</v>
      </c>
      <c r="K5" s="39">
        <f t="shared" si="1"/>
        <v>5340302.2349972017</v>
      </c>
      <c r="L5" s="39">
        <f t="shared" si="1"/>
        <v>5286827.6169159133</v>
      </c>
      <c r="M5" s="39">
        <f t="shared" si="1"/>
        <v>5257158.6186905587</v>
      </c>
      <c r="N5" s="39">
        <f t="shared" si="1"/>
        <v>5158724.7435121657</v>
      </c>
      <c r="O5" s="39">
        <f t="shared" si="1"/>
        <v>5207652.9516557772</v>
      </c>
      <c r="P5" s="39">
        <f t="shared" si="1"/>
        <v>5272435.342803074</v>
      </c>
      <c r="Q5" s="39">
        <f t="shared" si="1"/>
        <v>5387885.2102444759</v>
      </c>
    </row>
    <row r="6" spans="1:17" ht="11.4" customHeight="1" x14ac:dyDescent="0.3">
      <c r="A6" s="17" t="str">
        <f>TrRoad_act!$A$5</f>
        <v>Powered 2-wheelers</v>
      </c>
      <c r="B6" s="37">
        <f>TrRoad_act!B$5</f>
        <v>104150.52535982965</v>
      </c>
      <c r="C6" s="37">
        <f>TrRoad_act!C$5</f>
        <v>108407.72065375035</v>
      </c>
      <c r="D6" s="37">
        <f>TrRoad_act!D$5</f>
        <v>110039.80362883772</v>
      </c>
      <c r="E6" s="37">
        <f>TrRoad_act!E$5</f>
        <v>113107.71446926627</v>
      </c>
      <c r="F6" s="37">
        <f>TrRoad_act!F$5</f>
        <v>117119.72483818707</v>
      </c>
      <c r="G6" s="37">
        <f>TrRoad_act!G$5</f>
        <v>120104.79928295292</v>
      </c>
      <c r="H6" s="37">
        <f>TrRoad_act!H$5</f>
        <v>119588.88140983069</v>
      </c>
      <c r="I6" s="37">
        <f>TrRoad_act!I$5</f>
        <v>115369.12966162716</v>
      </c>
      <c r="J6" s="37">
        <f>TrRoad_act!J$5</f>
        <v>120551.56273126864</v>
      </c>
      <c r="K6" s="37">
        <f>TrRoad_act!K$5</f>
        <v>117797.01755933605</v>
      </c>
      <c r="L6" s="37">
        <f>TrRoad_act!L$5</f>
        <v>119502.36674384338</v>
      </c>
      <c r="M6" s="37">
        <f>TrRoad_act!M$5</f>
        <v>122250.96666502689</v>
      </c>
      <c r="N6" s="37">
        <f>TrRoad_act!N$5</f>
        <v>122451.57177330552</v>
      </c>
      <c r="O6" s="37">
        <f>TrRoad_act!O$5</f>
        <v>122083.38319756025</v>
      </c>
      <c r="P6" s="37">
        <f>TrRoad_act!P$5</f>
        <v>124612.57528253859</v>
      </c>
      <c r="Q6" s="37">
        <f>TrRoad_act!Q$5</f>
        <v>124572.07616194514</v>
      </c>
    </row>
    <row r="7" spans="1:17" ht="11.4" customHeight="1" x14ac:dyDescent="0.3">
      <c r="A7" s="17" t="str">
        <f>TrRoad_act!$A$6</f>
        <v>Passenger cars</v>
      </c>
      <c r="B7" s="37">
        <f>TrRoad_act!B$6</f>
        <v>4300856.6861559851</v>
      </c>
      <c r="C7" s="37">
        <f>TrRoad_act!C$6</f>
        <v>4387378.8534340179</v>
      </c>
      <c r="D7" s="37">
        <f>TrRoad_act!D$6</f>
        <v>4463501.4769520042</v>
      </c>
      <c r="E7" s="37">
        <f>TrRoad_act!E$6</f>
        <v>4495782.2394592762</v>
      </c>
      <c r="F7" s="37">
        <f>TrRoad_act!F$6</f>
        <v>4551946.3015192617</v>
      </c>
      <c r="G7" s="37">
        <f>TrRoad_act!G$6</f>
        <v>4508359.6913032178</v>
      </c>
      <c r="H7" s="37">
        <f>TrRoad_act!H$6</f>
        <v>4549241.5902174897</v>
      </c>
      <c r="I7" s="37">
        <f>TrRoad_act!I$6</f>
        <v>4596935.5845874688</v>
      </c>
      <c r="J7" s="37">
        <f>TrRoad_act!J$6</f>
        <v>4602751.300402917</v>
      </c>
      <c r="K7" s="37">
        <f>TrRoad_act!K$6</f>
        <v>4675474.0519489134</v>
      </c>
      <c r="L7" s="37">
        <f>TrRoad_act!L$6</f>
        <v>4624992.1607955769</v>
      </c>
      <c r="M7" s="37">
        <f>TrRoad_act!M$6</f>
        <v>4590609.7094043167</v>
      </c>
      <c r="N7" s="37">
        <f>TrRoad_act!N$6</f>
        <v>4496349.9073482053</v>
      </c>
      <c r="O7" s="37">
        <f>TrRoad_act!O$6</f>
        <v>4548509.1066794833</v>
      </c>
      <c r="P7" s="37">
        <f>TrRoad_act!P$6</f>
        <v>4615470.0558499927</v>
      </c>
      <c r="Q7" s="37">
        <f>TrRoad_act!Q$6</f>
        <v>4719824.7265817737</v>
      </c>
    </row>
    <row r="8" spans="1:17" ht="11.4" customHeight="1" x14ac:dyDescent="0.3">
      <c r="A8" s="17" t="str">
        <f>TrRoad_act!$A$13</f>
        <v>Motor coaches, buses and trolley buses</v>
      </c>
      <c r="B8" s="37">
        <f>TrRoad_act!B$13</f>
        <v>551228.43005596357</v>
      </c>
      <c r="C8" s="37">
        <f>TrRoad_act!C$13</f>
        <v>550406.45862715051</v>
      </c>
      <c r="D8" s="37">
        <f>TrRoad_act!D$13</f>
        <v>541832.01722966938</v>
      </c>
      <c r="E8" s="37">
        <f>TrRoad_act!E$13</f>
        <v>548582.48283452599</v>
      </c>
      <c r="F8" s="37">
        <f>TrRoad_act!F$13</f>
        <v>549685.44441803719</v>
      </c>
      <c r="G8" s="37">
        <f>TrRoad_act!G$13</f>
        <v>548563.74724689987</v>
      </c>
      <c r="H8" s="37">
        <f>TrRoad_act!H$13</f>
        <v>546312.19096466829</v>
      </c>
      <c r="I8" s="37">
        <f>TrRoad_act!I$13</f>
        <v>558742.09557727724</v>
      </c>
      <c r="J8" s="37">
        <f>TrRoad_act!J$13</f>
        <v>569191.93137622031</v>
      </c>
      <c r="K8" s="37">
        <f>TrRoad_act!K$13</f>
        <v>547031.16548895219</v>
      </c>
      <c r="L8" s="37">
        <f>TrRoad_act!L$13</f>
        <v>542333.08937649312</v>
      </c>
      <c r="M8" s="37">
        <f>TrRoad_act!M$13</f>
        <v>544297.94262121548</v>
      </c>
      <c r="N8" s="37">
        <f>TrRoad_act!N$13</f>
        <v>539923.26439065451</v>
      </c>
      <c r="O8" s="37">
        <f>TrRoad_act!O$13</f>
        <v>537060.46177873353</v>
      </c>
      <c r="P8" s="37">
        <f>TrRoad_act!P$13</f>
        <v>532352.71167054283</v>
      </c>
      <c r="Q8" s="37">
        <f>TrRoad_act!Q$13</f>
        <v>543488.40750075656</v>
      </c>
    </row>
    <row r="9" spans="1:17" ht="11.4" customHeight="1" x14ac:dyDescent="0.3">
      <c r="A9" s="19" t="s">
        <v>53</v>
      </c>
      <c r="B9" s="38">
        <f t="shared" ref="B9:Q9" si="2">B10+B11+B12</f>
        <v>451602.27583365241</v>
      </c>
      <c r="C9" s="38">
        <f t="shared" si="2"/>
        <v>454490.04106434173</v>
      </c>
      <c r="D9" s="38">
        <f t="shared" si="2"/>
        <v>447799.87801795464</v>
      </c>
      <c r="E9" s="38">
        <f t="shared" si="2"/>
        <v>444529.38414705161</v>
      </c>
      <c r="F9" s="38">
        <f t="shared" si="2"/>
        <v>454157.6772152441</v>
      </c>
      <c r="G9" s="38">
        <f t="shared" si="2"/>
        <v>463484.70238087868</v>
      </c>
      <c r="H9" s="38">
        <f t="shared" si="2"/>
        <v>477214.02677690779</v>
      </c>
      <c r="I9" s="38">
        <f t="shared" si="2"/>
        <v>486365.87698689842</v>
      </c>
      <c r="J9" s="38">
        <f t="shared" si="2"/>
        <v>505321.48856848199</v>
      </c>
      <c r="K9" s="38">
        <f t="shared" si="2"/>
        <v>498194.40075087151</v>
      </c>
      <c r="L9" s="38">
        <f t="shared" si="2"/>
        <v>502897.00041386345</v>
      </c>
      <c r="M9" s="38">
        <f t="shared" si="2"/>
        <v>512478.0027032792</v>
      </c>
      <c r="N9" s="38">
        <f t="shared" si="2"/>
        <v>519793.42861883767</v>
      </c>
      <c r="O9" s="38">
        <f t="shared" si="2"/>
        <v>525935.89730185852</v>
      </c>
      <c r="P9" s="38">
        <f t="shared" si="2"/>
        <v>534380.09085520636</v>
      </c>
      <c r="Q9" s="38">
        <f t="shared" si="2"/>
        <v>544261.48886478855</v>
      </c>
    </row>
    <row r="10" spans="1:17" ht="11.4" customHeight="1" x14ac:dyDescent="0.3">
      <c r="A10" s="17" t="str">
        <f>TrRail_act!$A$5</f>
        <v>Metro and tram, urban light rail</v>
      </c>
      <c r="B10" s="37">
        <f>TrRail_act!B$5</f>
        <v>80092.482669744102</v>
      </c>
      <c r="C10" s="37">
        <f>TrRail_act!C$5</f>
        <v>80895.154984900219</v>
      </c>
      <c r="D10" s="37">
        <f>TrRail_act!D$5</f>
        <v>81671.392689150176</v>
      </c>
      <c r="E10" s="37">
        <f>TrRail_act!E$5</f>
        <v>82090.069795556134</v>
      </c>
      <c r="F10" s="37">
        <f>TrRail_act!F$5</f>
        <v>85340.137436244113</v>
      </c>
      <c r="G10" s="37">
        <f>TrRail_act!G$5</f>
        <v>86085.197458878698</v>
      </c>
      <c r="H10" s="37">
        <f>TrRail_act!H$5</f>
        <v>87859.128160907843</v>
      </c>
      <c r="I10" s="37">
        <f>TrRail_act!I$5</f>
        <v>89972.419987898509</v>
      </c>
      <c r="J10" s="37">
        <f>TrRail_act!J$5</f>
        <v>93543.54812448204</v>
      </c>
      <c r="K10" s="37">
        <f>TrRail_act!K$5</f>
        <v>93457.982411954523</v>
      </c>
      <c r="L10" s="37">
        <f>TrRail_act!L$5</f>
        <v>96121.432668023423</v>
      </c>
      <c r="M10" s="37">
        <f>TrRail_act!M$5</f>
        <v>97346.018609899213</v>
      </c>
      <c r="N10" s="37">
        <f>TrRail_act!N$5</f>
        <v>98922.469833189447</v>
      </c>
      <c r="O10" s="37">
        <f>TrRail_act!O$5</f>
        <v>99351.662948261539</v>
      </c>
      <c r="P10" s="37">
        <f>TrRail_act!P$5</f>
        <v>100626.64467596635</v>
      </c>
      <c r="Q10" s="37">
        <f>TrRail_act!Q$5</f>
        <v>102363.4431270354</v>
      </c>
    </row>
    <row r="11" spans="1:17" ht="11.4" customHeight="1" x14ac:dyDescent="0.3">
      <c r="A11" s="17" t="str">
        <f>TrRail_act!$A$6</f>
        <v>Conventional passenger trains</v>
      </c>
      <c r="B11" s="37">
        <f>TrRail_act!B$6</f>
        <v>312713.7931639083</v>
      </c>
      <c r="C11" s="37">
        <f>TrRail_act!C$6</f>
        <v>308468.88607944152</v>
      </c>
      <c r="D11" s="37">
        <f>TrRail_act!D$6</f>
        <v>298123.48532880447</v>
      </c>
      <c r="E11" s="37">
        <f>TrRail_act!E$6</f>
        <v>291778.31435149547</v>
      </c>
      <c r="F11" s="37">
        <f>TrRail_act!F$6</f>
        <v>292706.53977899998</v>
      </c>
      <c r="G11" s="37">
        <f>TrRail_act!G$6</f>
        <v>297286.50492199999</v>
      </c>
      <c r="H11" s="37">
        <f>TrRail_act!H$6</f>
        <v>305039.89861599996</v>
      </c>
      <c r="I11" s="37">
        <f>TrRail_act!I$6</f>
        <v>307698.45699899993</v>
      </c>
      <c r="J11" s="37">
        <f>TrRail_act!J$6</f>
        <v>314174.94044399995</v>
      </c>
      <c r="K11" s="37">
        <f>TrRail_act!K$6</f>
        <v>300636.41833891696</v>
      </c>
      <c r="L11" s="37">
        <f>TrRail_act!L$6</f>
        <v>300906.18940240197</v>
      </c>
      <c r="M11" s="37">
        <f>TrRail_act!M$6</f>
        <v>306393.98409337999</v>
      </c>
      <c r="N11" s="37">
        <f>TrRail_act!N$6</f>
        <v>311066.95878564822</v>
      </c>
      <c r="O11" s="37">
        <f>TrRail_act!O$6</f>
        <v>314916.23435359693</v>
      </c>
      <c r="P11" s="37">
        <f>TrRail_act!P$6</f>
        <v>323013.44617924001</v>
      </c>
      <c r="Q11" s="37">
        <f>TrRail_act!Q$6</f>
        <v>328225.04573775316</v>
      </c>
    </row>
    <row r="12" spans="1:17" ht="11.4" customHeight="1" x14ac:dyDescent="0.3">
      <c r="A12" s="17" t="str">
        <f>TrRail_act!$A$9</f>
        <v>High speed passenger trains</v>
      </c>
      <c r="B12" s="37">
        <f>TrRail_act!B$9</f>
        <v>58796</v>
      </c>
      <c r="C12" s="37">
        <f>TrRail_act!C$9</f>
        <v>65126</v>
      </c>
      <c r="D12" s="37">
        <f>TrRail_act!D$9</f>
        <v>68005</v>
      </c>
      <c r="E12" s="37">
        <f>TrRail_act!E$9</f>
        <v>70661</v>
      </c>
      <c r="F12" s="37">
        <f>TrRail_act!F$9</f>
        <v>76111</v>
      </c>
      <c r="G12" s="37">
        <f>TrRail_act!G$9</f>
        <v>80113</v>
      </c>
      <c r="H12" s="37">
        <f>TrRail_act!H$9</f>
        <v>84315</v>
      </c>
      <c r="I12" s="37">
        <f>TrRail_act!I$9</f>
        <v>88695</v>
      </c>
      <c r="J12" s="37">
        <f>TrRail_act!J$9</f>
        <v>97603</v>
      </c>
      <c r="K12" s="37">
        <f>TrRail_act!K$9</f>
        <v>104100</v>
      </c>
      <c r="L12" s="37">
        <f>TrRail_act!L$9</f>
        <v>105869.378343438</v>
      </c>
      <c r="M12" s="37">
        <f>TrRail_act!M$9</f>
        <v>108738</v>
      </c>
      <c r="N12" s="37">
        <f>TrRail_act!N$9</f>
        <v>109804</v>
      </c>
      <c r="O12" s="37">
        <f>TrRail_act!O$9</f>
        <v>111668</v>
      </c>
      <c r="P12" s="37">
        <f>TrRail_act!P$9</f>
        <v>110740</v>
      </c>
      <c r="Q12" s="37">
        <f>TrRail_act!Q$9</f>
        <v>113673</v>
      </c>
    </row>
    <row r="13" spans="1:17" ht="11.4" customHeight="1" x14ac:dyDescent="0.3">
      <c r="A13" s="19" t="s">
        <v>49</v>
      </c>
      <c r="B13" s="38">
        <f t="shared" ref="B13:Q13" si="3">B14+B15+B16</f>
        <v>1130957.6696290756</v>
      </c>
      <c r="C13" s="38">
        <f t="shared" si="3"/>
        <v>1101918.5572242734</v>
      </c>
      <c r="D13" s="38">
        <f t="shared" si="3"/>
        <v>1085945.9556826812</v>
      </c>
      <c r="E13" s="38">
        <f t="shared" si="3"/>
        <v>1108841.5446486888</v>
      </c>
      <c r="F13" s="38">
        <f t="shared" si="3"/>
        <v>1246239.9310140004</v>
      </c>
      <c r="G13" s="38">
        <f t="shared" si="3"/>
        <v>1342624.9617049396</v>
      </c>
      <c r="H13" s="38">
        <f t="shared" si="3"/>
        <v>1392959.3701531987</v>
      </c>
      <c r="I13" s="38">
        <f t="shared" si="3"/>
        <v>1518371.3658825643</v>
      </c>
      <c r="J13" s="38">
        <f t="shared" si="3"/>
        <v>1515215.4545028978</v>
      </c>
      <c r="K13" s="38">
        <f t="shared" si="3"/>
        <v>1438136.0292857389</v>
      </c>
      <c r="L13" s="38">
        <f t="shared" si="3"/>
        <v>1425645.2401431219</v>
      </c>
      <c r="M13" s="38">
        <f t="shared" si="3"/>
        <v>1502233.653108523</v>
      </c>
      <c r="N13" s="38">
        <f t="shared" si="3"/>
        <v>1517082.8840823886</v>
      </c>
      <c r="O13" s="38">
        <f t="shared" si="3"/>
        <v>1556679.8936868736</v>
      </c>
      <c r="P13" s="38">
        <f t="shared" si="3"/>
        <v>1623316.4444816671</v>
      </c>
      <c r="Q13" s="38">
        <f t="shared" si="3"/>
        <v>1695992.923032599</v>
      </c>
    </row>
    <row r="14" spans="1:17" ht="11.4" customHeight="1" x14ac:dyDescent="0.3">
      <c r="A14" s="17" t="str">
        <f>TrAvia_act!$A$5</f>
        <v>Domestic</v>
      </c>
      <c r="B14" s="37">
        <f>TrAvia_act!B$5</f>
        <v>92291.247015297515</v>
      </c>
      <c r="C14" s="37">
        <f>TrAvia_act!C$5</f>
        <v>91191.361403363655</v>
      </c>
      <c r="D14" s="37">
        <f>TrAvia_act!D$5</f>
        <v>90645.116791834196</v>
      </c>
      <c r="E14" s="37">
        <f>TrAvia_act!E$5</f>
        <v>93155.477508791126</v>
      </c>
      <c r="F14" s="37">
        <f>TrAvia_act!F$5</f>
        <v>97875.061863274284</v>
      </c>
      <c r="G14" s="37">
        <f>TrAvia_act!G$5</f>
        <v>102013.17416771677</v>
      </c>
      <c r="H14" s="37">
        <f>TrAvia_act!H$5</f>
        <v>105315.34969986466</v>
      </c>
      <c r="I14" s="37">
        <f>TrAvia_act!I$5</f>
        <v>110317.55806036395</v>
      </c>
      <c r="J14" s="37">
        <f>TrAvia_act!J$5</f>
        <v>105683.32508993952</v>
      </c>
      <c r="K14" s="37">
        <f>TrAvia_act!K$5</f>
        <v>100227.37170072366</v>
      </c>
      <c r="L14" s="37">
        <f>TrAvia_act!L$5</f>
        <v>101496.75054168</v>
      </c>
      <c r="M14" s="37">
        <f>TrAvia_act!M$5</f>
        <v>103148.56484483916</v>
      </c>
      <c r="N14" s="37">
        <f>TrAvia_act!N$5</f>
        <v>97889.92472442922</v>
      </c>
      <c r="O14" s="37">
        <f>TrAvia_act!O$5</f>
        <v>92393.968620263477</v>
      </c>
      <c r="P14" s="37">
        <f>TrAvia_act!P$5</f>
        <v>92761.606924854728</v>
      </c>
      <c r="Q14" s="37">
        <f>TrAvia_act!Q$5</f>
        <v>97197.878817370787</v>
      </c>
    </row>
    <row r="15" spans="1:17" ht="11.4" customHeight="1" x14ac:dyDescent="0.3">
      <c r="A15" s="17" t="str">
        <f>TrAvia_act!$A$6</f>
        <v>International - Intra-EU</v>
      </c>
      <c r="B15" s="37">
        <f>TrAvia_act!B$6</f>
        <v>367222.25298470253</v>
      </c>
      <c r="C15" s="37">
        <f>TrAvia_act!C$6</f>
        <v>364300.13859663642</v>
      </c>
      <c r="D15" s="37">
        <f>TrAvia_act!D$6</f>
        <v>356802.38320816582</v>
      </c>
      <c r="E15" s="37">
        <f>TrAvia_act!E$6</f>
        <v>372391.02249120892</v>
      </c>
      <c r="F15" s="37">
        <f>TrAvia_act!F$6</f>
        <v>397836.43813672574</v>
      </c>
      <c r="G15" s="37">
        <f>TrAvia_act!G$6</f>
        <v>427885.32583228336</v>
      </c>
      <c r="H15" s="37">
        <f>TrAvia_act!H$6</f>
        <v>446704.15030013549</v>
      </c>
      <c r="I15" s="37">
        <f>TrAvia_act!I$6</f>
        <v>464828.44193963625</v>
      </c>
      <c r="J15" s="37">
        <f>TrAvia_act!J$6</f>
        <v>457093.9368256114</v>
      </c>
      <c r="K15" s="37">
        <f>TrAvia_act!K$6</f>
        <v>423949.60263783165</v>
      </c>
      <c r="L15" s="37">
        <f>TrAvia_act!L$6</f>
        <v>437227.8501853653</v>
      </c>
      <c r="M15" s="37">
        <f>TrAvia_act!M$6</f>
        <v>475752.27325730055</v>
      </c>
      <c r="N15" s="37">
        <f>TrAvia_act!N$6</f>
        <v>474017.79948834889</v>
      </c>
      <c r="O15" s="37">
        <f>TrAvia_act!O$6</f>
        <v>488888.57258670311</v>
      </c>
      <c r="P15" s="37">
        <f>TrAvia_act!P$6</f>
        <v>516633.6663360293</v>
      </c>
      <c r="Q15" s="37">
        <f>TrAvia_act!Q$6</f>
        <v>551807.58525995351</v>
      </c>
    </row>
    <row r="16" spans="1:17" ht="11.4" customHeight="1" x14ac:dyDescent="0.3">
      <c r="A16" s="17" t="str">
        <f>TrAvia_act!$A$7</f>
        <v>International - Extra-EU</v>
      </c>
      <c r="B16" s="37">
        <f>TrAvia_act!B$7</f>
        <v>671444.16962907545</v>
      </c>
      <c r="C16" s="37">
        <f>TrAvia_act!C$7</f>
        <v>646427.05722427345</v>
      </c>
      <c r="D16" s="37">
        <f>TrAvia_act!D$7</f>
        <v>638498.45568268117</v>
      </c>
      <c r="E16" s="37">
        <f>TrAvia_act!E$7</f>
        <v>643295.04464868864</v>
      </c>
      <c r="F16" s="37">
        <f>TrAvia_act!F$7</f>
        <v>750528.43101400044</v>
      </c>
      <c r="G16" s="37">
        <f>TrAvia_act!G$7</f>
        <v>812726.4617049396</v>
      </c>
      <c r="H16" s="37">
        <f>TrAvia_act!H$7</f>
        <v>840939.8701531986</v>
      </c>
      <c r="I16" s="37">
        <f>TrAvia_act!I$7</f>
        <v>943225.3658825641</v>
      </c>
      <c r="J16" s="37">
        <f>TrAvia_act!J$7</f>
        <v>952438.192587347</v>
      </c>
      <c r="K16" s="37">
        <f>TrAvia_act!K$7</f>
        <v>913959.0549471837</v>
      </c>
      <c r="L16" s="37">
        <f>TrAvia_act!L$7</f>
        <v>886920.63941607659</v>
      </c>
      <c r="M16" s="37">
        <f>TrAvia_act!M$7</f>
        <v>923332.81500638323</v>
      </c>
      <c r="N16" s="37">
        <f>TrAvia_act!N$7</f>
        <v>945175.15986961056</v>
      </c>
      <c r="O16" s="37">
        <f>TrAvia_act!O$7</f>
        <v>975397.35247990699</v>
      </c>
      <c r="P16" s="37">
        <f>TrAvia_act!P$7</f>
        <v>1013921.1712207833</v>
      </c>
      <c r="Q16" s="37">
        <f>TrAvia_act!Q$7</f>
        <v>1046987.4589552747</v>
      </c>
    </row>
    <row r="17" spans="1:17" ht="11.4" customHeight="1" x14ac:dyDescent="0.3">
      <c r="A17" s="25" t="s">
        <v>52</v>
      </c>
      <c r="B17" s="40">
        <f t="shared" ref="B17:Q17" si="4">B18+B21+B22+B25</f>
        <v>2342800.3018544074</v>
      </c>
      <c r="C17" s="40">
        <f t="shared" si="4"/>
        <v>2369903.0968724908</v>
      </c>
      <c r="D17" s="40">
        <f t="shared" si="4"/>
        <v>2429501.897377986</v>
      </c>
      <c r="E17" s="40">
        <f t="shared" si="4"/>
        <v>2432229.828364634</v>
      </c>
      <c r="F17" s="40">
        <f t="shared" si="4"/>
        <v>2621193.4028859953</v>
      </c>
      <c r="G17" s="40">
        <f t="shared" si="4"/>
        <v>2677007.1753557995</v>
      </c>
      <c r="H17" s="40">
        <f t="shared" si="4"/>
        <v>2779229.163455653</v>
      </c>
      <c r="I17" s="40">
        <f t="shared" si="4"/>
        <v>2866475.7262139502</v>
      </c>
      <c r="J17" s="40">
        <f t="shared" si="4"/>
        <v>2801488.577907213</v>
      </c>
      <c r="K17" s="40">
        <f t="shared" si="4"/>
        <v>2510131.8220187137</v>
      </c>
      <c r="L17" s="40">
        <f t="shared" si="4"/>
        <v>2615666.5715829562</v>
      </c>
      <c r="M17" s="40">
        <f t="shared" si="4"/>
        <v>2612568.079792494</v>
      </c>
      <c r="N17" s="40">
        <f t="shared" si="4"/>
        <v>2534524.4895372307</v>
      </c>
      <c r="O17" s="40">
        <f t="shared" si="4"/>
        <v>2548661.6628359742</v>
      </c>
      <c r="P17" s="40">
        <f t="shared" si="4"/>
        <v>2556509.2266415586</v>
      </c>
      <c r="Q17" s="40">
        <f t="shared" si="4"/>
        <v>2613611.8646997716</v>
      </c>
    </row>
    <row r="18" spans="1:17" ht="11.4" customHeight="1" x14ac:dyDescent="0.3">
      <c r="A18" s="23" t="s">
        <v>51</v>
      </c>
      <c r="B18" s="39">
        <f t="shared" ref="B18:Q18" si="5">B19+B20</f>
        <v>1564050.3724449947</v>
      </c>
      <c r="C18" s="39">
        <f t="shared" si="5"/>
        <v>1610007.188102422</v>
      </c>
      <c r="D18" s="39">
        <f t="shared" si="5"/>
        <v>1660332.4792908491</v>
      </c>
      <c r="E18" s="39">
        <f t="shared" si="5"/>
        <v>1669390.509546892</v>
      </c>
      <c r="F18" s="39">
        <f t="shared" si="5"/>
        <v>1813530.8134416891</v>
      </c>
      <c r="G18" s="39">
        <f t="shared" si="5"/>
        <v>1859123.7610249252</v>
      </c>
      <c r="H18" s="39">
        <f t="shared" si="5"/>
        <v>1915951.8681529469</v>
      </c>
      <c r="I18" s="39">
        <f t="shared" si="5"/>
        <v>1987616.9341578747</v>
      </c>
      <c r="J18" s="39">
        <f t="shared" si="5"/>
        <v>1955419.011297646</v>
      </c>
      <c r="K18" s="39">
        <f t="shared" si="5"/>
        <v>1770665.8214749286</v>
      </c>
      <c r="L18" s="39">
        <f t="shared" si="5"/>
        <v>1822387.1631872191</v>
      </c>
      <c r="M18" s="39">
        <f t="shared" si="5"/>
        <v>1813067.1663256534</v>
      </c>
      <c r="N18" s="39">
        <f t="shared" si="5"/>
        <v>1756616.2886227965</v>
      </c>
      <c r="O18" s="39">
        <f t="shared" si="5"/>
        <v>1782500.8798489675</v>
      </c>
      <c r="P18" s="39">
        <f t="shared" si="5"/>
        <v>1791256.2579017673</v>
      </c>
      <c r="Q18" s="39">
        <f t="shared" si="5"/>
        <v>1839969.9161456034</v>
      </c>
    </row>
    <row r="19" spans="1:17" ht="11.4" customHeight="1" x14ac:dyDescent="0.3">
      <c r="A19" s="17" t="str">
        <f>TrRoad_act!$A$20</f>
        <v>Light duty vehicles</v>
      </c>
      <c r="B19" s="37">
        <f>TrRoad_act!B$20</f>
        <v>86604.267332082309</v>
      </c>
      <c r="C19" s="37">
        <f>TrRoad_act!C$20</f>
        <v>90530.762993499535</v>
      </c>
      <c r="D19" s="37">
        <f>TrRoad_act!D$20</f>
        <v>92198.865430968188</v>
      </c>
      <c r="E19" s="37">
        <f>TrRoad_act!E$20</f>
        <v>96176.492976951107</v>
      </c>
      <c r="F19" s="37">
        <f>TrRoad_act!F$20</f>
        <v>99830.563738568424</v>
      </c>
      <c r="G19" s="37">
        <f>TrRoad_act!G$20</f>
        <v>103193.09548723638</v>
      </c>
      <c r="H19" s="37">
        <f>TrRoad_act!H$20</f>
        <v>105213.02218036787</v>
      </c>
      <c r="I19" s="37">
        <f>TrRoad_act!I$20</f>
        <v>111318.60897804797</v>
      </c>
      <c r="J19" s="37">
        <f>TrRoad_act!J$20</f>
        <v>110758.66036420503</v>
      </c>
      <c r="K19" s="37">
        <f>TrRoad_act!K$20</f>
        <v>109811.65465374192</v>
      </c>
      <c r="L19" s="37">
        <f>TrRoad_act!L$20</f>
        <v>112165.05405351076</v>
      </c>
      <c r="M19" s="37">
        <f>TrRoad_act!M$20</f>
        <v>113488.34392143243</v>
      </c>
      <c r="N19" s="37">
        <f>TrRoad_act!N$20</f>
        <v>111168.04196071169</v>
      </c>
      <c r="O19" s="37">
        <f>TrRoad_act!O$20</f>
        <v>111432.26157378776</v>
      </c>
      <c r="P19" s="37">
        <f>TrRoad_act!P$20</f>
        <v>114741.5309225599</v>
      </c>
      <c r="Q19" s="37">
        <f>TrRoad_act!Q$20</f>
        <v>117316.14408828289</v>
      </c>
    </row>
    <row r="20" spans="1:17" ht="11.4" customHeight="1" x14ac:dyDescent="0.3">
      <c r="A20" s="17" t="str">
        <f>TrRoad_act!$A$26</f>
        <v>Heavy duty vehicles</v>
      </c>
      <c r="B20" s="37">
        <f>TrRoad_act!B$26</f>
        <v>1477446.1051129124</v>
      </c>
      <c r="C20" s="37">
        <f>TrRoad_act!C$26</f>
        <v>1519476.4251089224</v>
      </c>
      <c r="D20" s="37">
        <f>TrRoad_act!D$26</f>
        <v>1568133.6138598809</v>
      </c>
      <c r="E20" s="37">
        <f>TrRoad_act!E$26</f>
        <v>1573214.0165699408</v>
      </c>
      <c r="F20" s="37">
        <f>TrRoad_act!F$26</f>
        <v>1713700.2497031207</v>
      </c>
      <c r="G20" s="37">
        <f>TrRoad_act!G$26</f>
        <v>1755930.6655376889</v>
      </c>
      <c r="H20" s="37">
        <f>TrRoad_act!H$26</f>
        <v>1810738.845972579</v>
      </c>
      <c r="I20" s="37">
        <f>TrRoad_act!I$26</f>
        <v>1876298.3251798267</v>
      </c>
      <c r="J20" s="37">
        <f>TrRoad_act!J$26</f>
        <v>1844660.350933441</v>
      </c>
      <c r="K20" s="37">
        <f>TrRoad_act!K$26</f>
        <v>1660854.1668211867</v>
      </c>
      <c r="L20" s="37">
        <f>TrRoad_act!L$26</f>
        <v>1710222.1091337083</v>
      </c>
      <c r="M20" s="37">
        <f>TrRoad_act!M$26</f>
        <v>1699578.8224042209</v>
      </c>
      <c r="N20" s="37">
        <f>TrRoad_act!N$26</f>
        <v>1645448.2466620849</v>
      </c>
      <c r="O20" s="37">
        <f>TrRoad_act!O$26</f>
        <v>1671068.6182751798</v>
      </c>
      <c r="P20" s="37">
        <f>TrRoad_act!P$26</f>
        <v>1676514.7269792072</v>
      </c>
      <c r="Q20" s="37">
        <f>TrRoad_act!Q$26</f>
        <v>1722653.7720573205</v>
      </c>
    </row>
    <row r="21" spans="1:17" ht="11.4" customHeight="1" x14ac:dyDescent="0.3">
      <c r="A21" s="19" t="s">
        <v>50</v>
      </c>
      <c r="B21" s="38">
        <f>TrRail_act!B$10</f>
        <v>405463.75464222406</v>
      </c>
      <c r="C21" s="38">
        <f>TrRail_act!C$10</f>
        <v>388048.30225225701</v>
      </c>
      <c r="D21" s="38">
        <f>TrRail_act!D$10</f>
        <v>385983.19255303114</v>
      </c>
      <c r="E21" s="38">
        <f>TrRail_act!E$10</f>
        <v>394375.26875462406</v>
      </c>
      <c r="F21" s="38">
        <f>TrRail_act!F$10</f>
        <v>419326.37026043289</v>
      </c>
      <c r="G21" s="38">
        <f>TrRail_act!G$10</f>
        <v>416024.18045013299</v>
      </c>
      <c r="H21" s="38">
        <f>TrRail_act!H$10</f>
        <v>438164.92025294498</v>
      </c>
      <c r="I21" s="38">
        <f>TrRail_act!I$10</f>
        <v>452000</v>
      </c>
      <c r="J21" s="38">
        <f>TrRail_act!J$10</f>
        <v>442762.99999999994</v>
      </c>
      <c r="K21" s="38">
        <f>TrRail_act!K$10</f>
        <v>363541</v>
      </c>
      <c r="L21" s="38">
        <f>TrRail_act!L$10</f>
        <v>393531</v>
      </c>
      <c r="M21" s="38">
        <f>TrRail_act!M$10</f>
        <v>422097</v>
      </c>
      <c r="N21" s="38">
        <f>TrRail_act!N$10</f>
        <v>406661</v>
      </c>
      <c r="O21" s="38">
        <f>TrRail_act!O$10</f>
        <v>406720</v>
      </c>
      <c r="P21" s="38">
        <f>TrRail_act!P$10</f>
        <v>410824</v>
      </c>
      <c r="Q21" s="38">
        <f>TrRail_act!Q$10</f>
        <v>417540.00000000006</v>
      </c>
    </row>
    <row r="22" spans="1:17" ht="11.4" customHeight="1" x14ac:dyDescent="0.3">
      <c r="A22" s="19" t="s">
        <v>49</v>
      </c>
      <c r="B22" s="38">
        <f t="shared" ref="B22:Q22" si="6">B23+B24</f>
        <v>22827.113445049567</v>
      </c>
      <c r="C22" s="38">
        <f t="shared" si="6"/>
        <v>22555.824825839878</v>
      </c>
      <c r="D22" s="38">
        <f t="shared" si="6"/>
        <v>22996.330701415063</v>
      </c>
      <c r="E22" s="38">
        <f t="shared" si="6"/>
        <v>24054.310523017546</v>
      </c>
      <c r="F22" s="38">
        <f t="shared" si="6"/>
        <v>26524.541662078322</v>
      </c>
      <c r="G22" s="38">
        <f t="shared" si="6"/>
        <v>27717.838909666614</v>
      </c>
      <c r="H22" s="38">
        <f t="shared" si="6"/>
        <v>29929.498024734345</v>
      </c>
      <c r="I22" s="38">
        <f t="shared" si="6"/>
        <v>32081.573728900501</v>
      </c>
      <c r="J22" s="38">
        <f t="shared" si="6"/>
        <v>33105.081796280283</v>
      </c>
      <c r="K22" s="38">
        <f t="shared" si="6"/>
        <v>28850.754184529273</v>
      </c>
      <c r="L22" s="38">
        <f t="shared" si="6"/>
        <v>34448.125586390997</v>
      </c>
      <c r="M22" s="38">
        <f t="shared" si="6"/>
        <v>35309.0490740686</v>
      </c>
      <c r="N22" s="38">
        <f t="shared" si="6"/>
        <v>34254.352604151609</v>
      </c>
      <c r="O22" s="38">
        <f t="shared" si="6"/>
        <v>34209.993892359576</v>
      </c>
      <c r="P22" s="38">
        <f t="shared" si="6"/>
        <v>35992.406750177317</v>
      </c>
      <c r="Q22" s="38">
        <f t="shared" si="6"/>
        <v>36698.914251144677</v>
      </c>
    </row>
    <row r="23" spans="1:17" ht="11.4" customHeight="1" x14ac:dyDescent="0.3">
      <c r="A23" s="17" t="str">
        <f>TrAvia_act!$A$9</f>
        <v>Domestic and International - Intra-EU</v>
      </c>
      <c r="B23" s="37">
        <f>TrAvia_act!B$9</f>
        <v>2163.7975768716478</v>
      </c>
      <c r="C23" s="37">
        <f>TrAvia_act!C$9</f>
        <v>2172.6294037160224</v>
      </c>
      <c r="D23" s="37">
        <f>TrAvia_act!D$9</f>
        <v>2119.6384426497771</v>
      </c>
      <c r="E23" s="37">
        <f>TrAvia_act!E$9</f>
        <v>2137.3020963385256</v>
      </c>
      <c r="F23" s="37">
        <f>TrAvia_act!F$9</f>
        <v>2216.7885379378918</v>
      </c>
      <c r="G23" s="37">
        <f>TrAvia_act!G$9</f>
        <v>2278.6113258485107</v>
      </c>
      <c r="H23" s="37">
        <f>TrAvia_act!H$9</f>
        <v>2349.2659406035032</v>
      </c>
      <c r="I23" s="37">
        <f>TrAvia_act!I$9</f>
        <v>2428.7523822028702</v>
      </c>
      <c r="J23" s="37">
        <f>TrAvia_act!J$9</f>
        <v>2382.5351073521597</v>
      </c>
      <c r="K23" s="37">
        <f>TrAvia_act!K$9</f>
        <v>2222.9046108357497</v>
      </c>
      <c r="L23" s="37">
        <f>TrAvia_act!L$9</f>
        <v>2312.6670753146695</v>
      </c>
      <c r="M23" s="37">
        <f>TrAvia_act!M$9</f>
        <v>2283.7075151925301</v>
      </c>
      <c r="N23" s="37">
        <f>TrAvia_act!N$9</f>
        <v>2273.3540514378901</v>
      </c>
      <c r="O23" s="37">
        <f>TrAvia_act!O$9</f>
        <v>2244.6331580590099</v>
      </c>
      <c r="P23" s="37">
        <f>TrAvia_act!P$9</f>
        <v>2537.6028377300099</v>
      </c>
      <c r="Q23" s="37">
        <f>TrAvia_act!Q$9</f>
        <v>2559.3931595932113</v>
      </c>
    </row>
    <row r="24" spans="1:17" ht="11.4" customHeight="1" x14ac:dyDescent="0.3">
      <c r="A24" s="17" t="str">
        <f>TrAvia_act!$A$10</f>
        <v>International - Extra-EU</v>
      </c>
      <c r="B24" s="37">
        <f>TrAvia_act!B$10</f>
        <v>20663.31586817792</v>
      </c>
      <c r="C24" s="37">
        <f>TrAvia_act!C$10</f>
        <v>20383.195422123856</v>
      </c>
      <c r="D24" s="37">
        <f>TrAvia_act!D$10</f>
        <v>20876.692258765284</v>
      </c>
      <c r="E24" s="37">
        <f>TrAvia_act!E$10</f>
        <v>21917.008426679022</v>
      </c>
      <c r="F24" s="37">
        <f>TrAvia_act!F$10</f>
        <v>24307.753124140429</v>
      </c>
      <c r="G24" s="37">
        <f>TrAvia_act!G$10</f>
        <v>25439.227583818105</v>
      </c>
      <c r="H24" s="37">
        <f>TrAvia_act!H$10</f>
        <v>27580.232084130843</v>
      </c>
      <c r="I24" s="37">
        <f>TrAvia_act!I$10</f>
        <v>29652.82134669763</v>
      </c>
      <c r="J24" s="37">
        <f>TrAvia_act!J$10</f>
        <v>30722.546688928123</v>
      </c>
      <c r="K24" s="37">
        <f>TrAvia_act!K$10</f>
        <v>26627.849573693522</v>
      </c>
      <c r="L24" s="37">
        <f>TrAvia_act!L$10</f>
        <v>32135.458511076326</v>
      </c>
      <c r="M24" s="37">
        <f>TrAvia_act!M$10</f>
        <v>33025.341558876069</v>
      </c>
      <c r="N24" s="37">
        <f>TrAvia_act!N$10</f>
        <v>31980.998552713718</v>
      </c>
      <c r="O24" s="37">
        <f>TrAvia_act!O$10</f>
        <v>31965.360734300568</v>
      </c>
      <c r="P24" s="37">
        <f>TrAvia_act!P$10</f>
        <v>33454.803912447307</v>
      </c>
      <c r="Q24" s="37">
        <f>TrAvia_act!Q$10</f>
        <v>34139.521091551469</v>
      </c>
    </row>
    <row r="25" spans="1:17" ht="11.4" customHeight="1" x14ac:dyDescent="0.3">
      <c r="A25" s="19" t="s">
        <v>33</v>
      </c>
      <c r="B25" s="38">
        <f t="shared" ref="B25:Q25" si="7">B26+B27</f>
        <v>350459.06132213894</v>
      </c>
      <c r="C25" s="38">
        <f t="shared" si="7"/>
        <v>349291.78169197193</v>
      </c>
      <c r="D25" s="38">
        <f t="shared" si="7"/>
        <v>360189.8948326906</v>
      </c>
      <c r="E25" s="38">
        <f t="shared" si="7"/>
        <v>344409.73954010021</v>
      </c>
      <c r="F25" s="38">
        <f t="shared" si="7"/>
        <v>361811.67752179503</v>
      </c>
      <c r="G25" s="38">
        <f t="shared" si="7"/>
        <v>374141.39497107489</v>
      </c>
      <c r="H25" s="38">
        <f t="shared" si="7"/>
        <v>395182.87702502689</v>
      </c>
      <c r="I25" s="38">
        <f t="shared" si="7"/>
        <v>394777.21832717542</v>
      </c>
      <c r="J25" s="38">
        <f t="shared" si="7"/>
        <v>370201.48481328669</v>
      </c>
      <c r="K25" s="38">
        <f t="shared" si="7"/>
        <v>347074.24635925633</v>
      </c>
      <c r="L25" s="38">
        <f t="shared" si="7"/>
        <v>365300.28280934633</v>
      </c>
      <c r="M25" s="38">
        <f t="shared" si="7"/>
        <v>342094.86439277162</v>
      </c>
      <c r="N25" s="38">
        <f t="shared" si="7"/>
        <v>336992.84831028245</v>
      </c>
      <c r="O25" s="38">
        <f t="shared" si="7"/>
        <v>325230.78909464728</v>
      </c>
      <c r="P25" s="38">
        <f t="shared" si="7"/>
        <v>318436.56198961381</v>
      </c>
      <c r="Q25" s="38">
        <f t="shared" si="7"/>
        <v>319403.0343030236</v>
      </c>
    </row>
    <row r="26" spans="1:17" ht="11.4" customHeight="1" x14ac:dyDescent="0.3">
      <c r="A26" s="17" t="str">
        <f>TrNavi_act!$A$4</f>
        <v>Domestic coastal shipping</v>
      </c>
      <c r="B26" s="37">
        <f>TrNavi_act!B4</f>
        <v>217225.17572213896</v>
      </c>
      <c r="C26" s="37">
        <f>TrNavi_act!C4</f>
        <v>217474.53809197189</v>
      </c>
      <c r="D26" s="37">
        <f>TrNavi_act!D4</f>
        <v>228526.87183269061</v>
      </c>
      <c r="E26" s="37">
        <f>TrNavi_act!E4</f>
        <v>221723.65434010021</v>
      </c>
      <c r="F26" s="37">
        <f>TrNavi_act!F4</f>
        <v>225965.52652179505</v>
      </c>
      <c r="G26" s="37">
        <f>TrNavi_act!G4</f>
        <v>236459.42057107488</v>
      </c>
      <c r="H26" s="37">
        <f>TrNavi_act!H4</f>
        <v>257771.9079250269</v>
      </c>
      <c r="I26" s="37">
        <f>TrNavi_act!I4</f>
        <v>250569.21832717542</v>
      </c>
      <c r="J26" s="37">
        <f>TrNavi_act!J4</f>
        <v>226391.48481328672</v>
      </c>
      <c r="K26" s="37">
        <f>TrNavi_act!K4</f>
        <v>220050.2463592563</v>
      </c>
      <c r="L26" s="37">
        <f>TrNavi_act!L4</f>
        <v>216186.28280934636</v>
      </c>
      <c r="M26" s="37">
        <f>TrNavi_act!M4</f>
        <v>204740.86439277162</v>
      </c>
      <c r="N26" s="37">
        <f>TrNavi_act!N4</f>
        <v>192644.84831028248</v>
      </c>
      <c r="O26" s="37">
        <f>TrNavi_act!O4</f>
        <v>178122.78909464728</v>
      </c>
      <c r="P26" s="37">
        <f>TrNavi_act!P4</f>
        <v>172919.56198961378</v>
      </c>
      <c r="Q26" s="37">
        <f>TrNavi_act!Q4</f>
        <v>177714.03430302363</v>
      </c>
    </row>
    <row r="27" spans="1:17" ht="11.4" customHeight="1" x14ac:dyDescent="0.3">
      <c r="A27" s="15" t="str">
        <f>TrNavi_act!$A$5</f>
        <v>Inland waterways</v>
      </c>
      <c r="B27" s="36">
        <f>TrNavi_act!B5</f>
        <v>133233.88559999998</v>
      </c>
      <c r="C27" s="36">
        <f>TrNavi_act!C5</f>
        <v>131817.24360000002</v>
      </c>
      <c r="D27" s="36">
        <f>TrNavi_act!D5</f>
        <v>131663.02299999999</v>
      </c>
      <c r="E27" s="36">
        <f>TrNavi_act!E5</f>
        <v>122686.08520000002</v>
      </c>
      <c r="F27" s="36">
        <f>TrNavi_act!F5</f>
        <v>135846.15100000001</v>
      </c>
      <c r="G27" s="36">
        <f>TrNavi_act!G5</f>
        <v>137681.97440000001</v>
      </c>
      <c r="H27" s="36">
        <f>TrNavi_act!H5</f>
        <v>137410.96909999999</v>
      </c>
      <c r="I27" s="36">
        <f>TrNavi_act!I5</f>
        <v>144208</v>
      </c>
      <c r="J27" s="36">
        <f>TrNavi_act!J5</f>
        <v>143810</v>
      </c>
      <c r="K27" s="36">
        <f>TrNavi_act!K5</f>
        <v>127024</v>
      </c>
      <c r="L27" s="36">
        <f>TrNavi_act!L5</f>
        <v>149114</v>
      </c>
      <c r="M27" s="36">
        <f>TrNavi_act!M5</f>
        <v>137354</v>
      </c>
      <c r="N27" s="36">
        <f>TrNavi_act!N5</f>
        <v>144348</v>
      </c>
      <c r="O27" s="36">
        <f>TrNavi_act!O5</f>
        <v>147108</v>
      </c>
      <c r="P27" s="36">
        <f>TrNavi_act!P5</f>
        <v>145517</v>
      </c>
      <c r="Q27" s="36">
        <f>TrNavi_act!Q5</f>
        <v>141689</v>
      </c>
    </row>
    <row r="28" spans="1:17" ht="11.4" customHeight="1" x14ac:dyDescent="0.3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" customHeight="1" x14ac:dyDescent="0.3">
      <c r="A29" s="27" t="s">
        <v>48</v>
      </c>
      <c r="B29" s="41">
        <f t="shared" ref="B29:Q29" si="8">B30+B43</f>
        <v>344158.45156912215</v>
      </c>
      <c r="C29" s="41">
        <f t="shared" si="8"/>
        <v>346793.80900542811</v>
      </c>
      <c r="D29" s="41">
        <f t="shared" si="8"/>
        <v>349957.99089337699</v>
      </c>
      <c r="E29" s="41">
        <f t="shared" si="8"/>
        <v>354499.32046214415</v>
      </c>
      <c r="F29" s="41">
        <f t="shared" si="8"/>
        <v>363902.09314547549</v>
      </c>
      <c r="G29" s="41">
        <f t="shared" si="8"/>
        <v>367136.28669319127</v>
      </c>
      <c r="H29" s="41">
        <f t="shared" si="8"/>
        <v>375022.75282406347</v>
      </c>
      <c r="I29" s="41">
        <f t="shared" si="8"/>
        <v>381466.227737437</v>
      </c>
      <c r="J29" s="41">
        <f t="shared" si="8"/>
        <v>375592.50452233129</v>
      </c>
      <c r="K29" s="41">
        <f t="shared" si="8"/>
        <v>363874.37372158514</v>
      </c>
      <c r="L29" s="41">
        <f t="shared" si="8"/>
        <v>362572.98028494907</v>
      </c>
      <c r="M29" s="41">
        <f t="shared" si="8"/>
        <v>360391.29264337622</v>
      </c>
      <c r="N29" s="41">
        <f t="shared" si="8"/>
        <v>349987.86139911623</v>
      </c>
      <c r="O29" s="41">
        <f t="shared" si="8"/>
        <v>346162.04959486611</v>
      </c>
      <c r="P29" s="41">
        <f t="shared" si="8"/>
        <v>351075.34161694191</v>
      </c>
      <c r="Q29" s="41">
        <f t="shared" si="8"/>
        <v>357092.61358616938</v>
      </c>
    </row>
    <row r="30" spans="1:17" ht="11.4" customHeight="1" x14ac:dyDescent="0.3">
      <c r="A30" s="25" t="s">
        <v>40</v>
      </c>
      <c r="B30" s="40">
        <f t="shared" ref="B30:Q30" si="9">B31+B35+B39</f>
        <v>240271.66213140008</v>
      </c>
      <c r="C30" s="40">
        <f t="shared" si="9"/>
        <v>240603.80977379225</v>
      </c>
      <c r="D30" s="40">
        <f t="shared" si="9"/>
        <v>242375.35121911619</v>
      </c>
      <c r="E30" s="40">
        <f t="shared" si="9"/>
        <v>242702.85133163532</v>
      </c>
      <c r="F30" s="40">
        <f t="shared" si="9"/>
        <v>247590.89211227643</v>
      </c>
      <c r="G30" s="40">
        <f t="shared" si="9"/>
        <v>247792.67810965519</v>
      </c>
      <c r="H30" s="40">
        <f t="shared" si="9"/>
        <v>252799.77190181354</v>
      </c>
      <c r="I30" s="40">
        <f t="shared" si="9"/>
        <v>255171.61851604216</v>
      </c>
      <c r="J30" s="40">
        <f t="shared" si="9"/>
        <v>252858.45731052302</v>
      </c>
      <c r="K30" s="40">
        <f t="shared" si="9"/>
        <v>247754.80192135274</v>
      </c>
      <c r="L30" s="40">
        <f t="shared" si="9"/>
        <v>243751.62678991747</v>
      </c>
      <c r="M30" s="40">
        <f t="shared" si="9"/>
        <v>243136.1118240114</v>
      </c>
      <c r="N30" s="40">
        <f t="shared" si="9"/>
        <v>237029.32571463249</v>
      </c>
      <c r="O30" s="40">
        <f t="shared" si="9"/>
        <v>235373.22316501156</v>
      </c>
      <c r="P30" s="40">
        <f t="shared" si="9"/>
        <v>240761.33262496776</v>
      </c>
      <c r="Q30" s="40">
        <f t="shared" si="9"/>
        <v>244663.48946191318</v>
      </c>
    </row>
    <row r="31" spans="1:17" ht="11.4" customHeight="1" x14ac:dyDescent="0.3">
      <c r="A31" s="23" t="str">
        <f>$A$5</f>
        <v>Road transport</v>
      </c>
      <c r="B31" s="39">
        <f t="shared" ref="B31:Q31" si="10">B32+B33+B34</f>
        <v>190807.58067011309</v>
      </c>
      <c r="C31" s="39">
        <f t="shared" si="10"/>
        <v>192599.51192288427</v>
      </c>
      <c r="D31" s="39">
        <f t="shared" si="10"/>
        <v>194980.60436292397</v>
      </c>
      <c r="E31" s="39">
        <f t="shared" si="10"/>
        <v>194276.56953796311</v>
      </c>
      <c r="F31" s="39">
        <f t="shared" si="10"/>
        <v>196474.75284563482</v>
      </c>
      <c r="G31" s="39">
        <f t="shared" si="10"/>
        <v>194369.52271233324</v>
      </c>
      <c r="H31" s="39">
        <f t="shared" si="10"/>
        <v>198242.27018362083</v>
      </c>
      <c r="I31" s="39">
        <f t="shared" si="10"/>
        <v>198908.51906116382</v>
      </c>
      <c r="J31" s="39">
        <f t="shared" si="10"/>
        <v>196722.4873990122</v>
      </c>
      <c r="K31" s="39">
        <f t="shared" si="10"/>
        <v>195557.05980409987</v>
      </c>
      <c r="L31" s="39">
        <f t="shared" si="10"/>
        <v>191822.20156600254</v>
      </c>
      <c r="M31" s="39">
        <f t="shared" si="10"/>
        <v>189946.43704291675</v>
      </c>
      <c r="N31" s="39">
        <f t="shared" si="10"/>
        <v>184977.91142540117</v>
      </c>
      <c r="O31" s="39">
        <f t="shared" si="10"/>
        <v>183749.27682068371</v>
      </c>
      <c r="P31" s="39">
        <f t="shared" si="10"/>
        <v>188882.22247092094</v>
      </c>
      <c r="Q31" s="39">
        <f t="shared" si="10"/>
        <v>191166.81886780221</v>
      </c>
    </row>
    <row r="32" spans="1:17" ht="11.4" customHeight="1" x14ac:dyDescent="0.3">
      <c r="A32" s="17" t="str">
        <f>$A$6</f>
        <v>Powered 2-wheelers</v>
      </c>
      <c r="B32" s="37">
        <f>TrRoad_ene!B$19</f>
        <v>3599.0208582186433</v>
      </c>
      <c r="C32" s="37">
        <f>TrRoad_ene!C$19</f>
        <v>3698.4454703617275</v>
      </c>
      <c r="D32" s="37">
        <f>TrRoad_ene!D$19</f>
        <v>3737.855248172596</v>
      </c>
      <c r="E32" s="37">
        <f>TrRoad_ene!E$19</f>
        <v>3825.215861768746</v>
      </c>
      <c r="F32" s="37">
        <f>TrRoad_ene!F$19</f>
        <v>3876.3236443893884</v>
      </c>
      <c r="G32" s="37">
        <f>TrRoad_ene!G$19</f>
        <v>3969.5850034419864</v>
      </c>
      <c r="H32" s="37">
        <f>TrRoad_ene!H$19</f>
        <v>3881.6399366030796</v>
      </c>
      <c r="I32" s="37">
        <f>TrRoad_ene!I$19</f>
        <v>3747.507104689339</v>
      </c>
      <c r="J32" s="37">
        <f>TrRoad_ene!J$19</f>
        <v>3841.3012387970448</v>
      </c>
      <c r="K32" s="37">
        <f>TrRoad_ene!K$19</f>
        <v>3803.3049499214221</v>
      </c>
      <c r="L32" s="37">
        <f>TrRoad_ene!L$19</f>
        <v>3857.4515197356668</v>
      </c>
      <c r="M32" s="37">
        <f>TrRoad_ene!M$19</f>
        <v>3862.1964119155768</v>
      </c>
      <c r="N32" s="37">
        <f>TrRoad_ene!N$19</f>
        <v>3774.0031403995631</v>
      </c>
      <c r="O32" s="37">
        <f>TrRoad_ene!O$19</f>
        <v>3715.0069965594007</v>
      </c>
      <c r="P32" s="37">
        <f>TrRoad_ene!P$19</f>
        <v>3812.567021335889</v>
      </c>
      <c r="Q32" s="37">
        <f>TrRoad_ene!Q$19</f>
        <v>3846.2324936312457</v>
      </c>
    </row>
    <row r="33" spans="1:17" ht="11.4" customHeight="1" x14ac:dyDescent="0.3">
      <c r="A33" s="17" t="str">
        <f>$A$7</f>
        <v>Passenger cars</v>
      </c>
      <c r="B33" s="37">
        <f>TrRoad_ene!B$21</f>
        <v>172346.78641078161</v>
      </c>
      <c r="C33" s="37">
        <f>TrRoad_ene!C$21</f>
        <v>174032.29372763255</v>
      </c>
      <c r="D33" s="37">
        <f>TrRoad_ene!D$21</f>
        <v>176453.51270746606</v>
      </c>
      <c r="E33" s="37">
        <f>TrRoad_ene!E$21</f>
        <v>175653.48376598803</v>
      </c>
      <c r="F33" s="37">
        <f>TrRoad_ene!F$21</f>
        <v>177741.72340588714</v>
      </c>
      <c r="G33" s="37">
        <f>TrRoad_ene!G$21</f>
        <v>175763.71473177872</v>
      </c>
      <c r="H33" s="37">
        <f>TrRoad_ene!H$21</f>
        <v>179592.38325801445</v>
      </c>
      <c r="I33" s="37">
        <f>TrRoad_ene!I$21</f>
        <v>180381.09324949974</v>
      </c>
      <c r="J33" s="37">
        <f>TrRoad_ene!J$21</f>
        <v>178078.93272178559</v>
      </c>
      <c r="K33" s="37">
        <f>TrRoad_ene!K$21</f>
        <v>177182.98477345271</v>
      </c>
      <c r="L33" s="37">
        <f>TrRoad_ene!L$21</f>
        <v>173451.38011653113</v>
      </c>
      <c r="M33" s="37">
        <f>TrRoad_ene!M$21</f>
        <v>171666.8893667477</v>
      </c>
      <c r="N33" s="37">
        <f>TrRoad_ene!N$21</f>
        <v>167148.6511929337</v>
      </c>
      <c r="O33" s="37">
        <f>TrRoad_ene!O$21</f>
        <v>165962.15462984299</v>
      </c>
      <c r="P33" s="37">
        <f>TrRoad_ene!P$21</f>
        <v>170829.4666712964</v>
      </c>
      <c r="Q33" s="37">
        <f>TrRoad_ene!Q$21</f>
        <v>172605.06339857329</v>
      </c>
    </row>
    <row r="34" spans="1:17" ht="11.4" customHeight="1" x14ac:dyDescent="0.3">
      <c r="A34" s="17" t="str">
        <f>$A$8</f>
        <v>Motor coaches, buses and trolley buses</v>
      </c>
      <c r="B34" s="37">
        <f>TrRoad_ene!B$33</f>
        <v>14861.773401112836</v>
      </c>
      <c r="C34" s="37">
        <f>TrRoad_ene!C$33</f>
        <v>14868.772724889966</v>
      </c>
      <c r="D34" s="37">
        <f>TrRoad_ene!D$33</f>
        <v>14789.236407285331</v>
      </c>
      <c r="E34" s="37">
        <f>TrRoad_ene!E$33</f>
        <v>14797.869910206327</v>
      </c>
      <c r="F34" s="37">
        <f>TrRoad_ene!F$33</f>
        <v>14856.705795358292</v>
      </c>
      <c r="G34" s="37">
        <f>TrRoad_ene!G$33</f>
        <v>14636.222977112533</v>
      </c>
      <c r="H34" s="37">
        <f>TrRoad_ene!H$33</f>
        <v>14768.246989003308</v>
      </c>
      <c r="I34" s="37">
        <f>TrRoad_ene!I$33</f>
        <v>14779.918706974742</v>
      </c>
      <c r="J34" s="37">
        <f>TrRoad_ene!J$33</f>
        <v>14802.253438429558</v>
      </c>
      <c r="K34" s="37">
        <f>TrRoad_ene!K$33</f>
        <v>14570.770080725762</v>
      </c>
      <c r="L34" s="37">
        <f>TrRoad_ene!L$33</f>
        <v>14513.369929735758</v>
      </c>
      <c r="M34" s="37">
        <f>TrRoad_ene!M$33</f>
        <v>14417.351264253453</v>
      </c>
      <c r="N34" s="37">
        <f>TrRoad_ene!N$33</f>
        <v>14055.257092067917</v>
      </c>
      <c r="O34" s="37">
        <f>TrRoad_ene!O$33</f>
        <v>14072.115194281321</v>
      </c>
      <c r="P34" s="37">
        <f>TrRoad_ene!P$33</f>
        <v>14240.188778288672</v>
      </c>
      <c r="Q34" s="37">
        <f>TrRoad_ene!Q$33</f>
        <v>14715.522975597674</v>
      </c>
    </row>
    <row r="35" spans="1:17" ht="11.4" customHeight="1" x14ac:dyDescent="0.3">
      <c r="A35" s="19" t="str">
        <f>$A$9</f>
        <v>Rail, metro and tram</v>
      </c>
      <c r="B35" s="38">
        <f t="shared" ref="B35:Q35" si="11">B36+B37+B38</f>
        <v>7022.2461916772772</v>
      </c>
      <c r="C35" s="38">
        <f t="shared" si="11"/>
        <v>6878.437435546808</v>
      </c>
      <c r="D35" s="38">
        <f t="shared" si="11"/>
        <v>6877.9734161583074</v>
      </c>
      <c r="E35" s="38">
        <f t="shared" si="11"/>
        <v>6725.8410953506063</v>
      </c>
      <c r="F35" s="38">
        <f t="shared" si="11"/>
        <v>6371.7766147277334</v>
      </c>
      <c r="G35" s="38">
        <f t="shared" si="11"/>
        <v>6307.0932515541754</v>
      </c>
      <c r="H35" s="38">
        <f t="shared" si="11"/>
        <v>5996.5364655926933</v>
      </c>
      <c r="I35" s="38">
        <f t="shared" si="11"/>
        <v>6082.9568864288394</v>
      </c>
      <c r="J35" s="38">
        <f t="shared" si="11"/>
        <v>6079.0401396042962</v>
      </c>
      <c r="K35" s="38">
        <f t="shared" si="11"/>
        <v>6010.9159719984928</v>
      </c>
      <c r="L35" s="38">
        <f t="shared" si="11"/>
        <v>6033.012463867618</v>
      </c>
      <c r="M35" s="38">
        <f t="shared" si="11"/>
        <v>6001.4509922851248</v>
      </c>
      <c r="N35" s="38">
        <f t="shared" si="11"/>
        <v>6096.2343649670283</v>
      </c>
      <c r="O35" s="38">
        <f t="shared" si="11"/>
        <v>5933.4592870950974</v>
      </c>
      <c r="P35" s="38">
        <f t="shared" si="11"/>
        <v>5709.5477902252615</v>
      </c>
      <c r="Q35" s="38">
        <f t="shared" si="11"/>
        <v>5710.1253495797901</v>
      </c>
    </row>
    <row r="36" spans="1:17" ht="11.4" customHeight="1" x14ac:dyDescent="0.3">
      <c r="A36" s="17" t="str">
        <f>$A$10</f>
        <v>Metro and tram, urban light rail</v>
      </c>
      <c r="B36" s="37">
        <f>TrRail_ene!B$18</f>
        <v>565.46195408289873</v>
      </c>
      <c r="C36" s="37">
        <f>TrRail_ene!C$18</f>
        <v>557.46534546678845</v>
      </c>
      <c r="D36" s="37">
        <f>TrRail_ene!D$18</f>
        <v>559.33513759153857</v>
      </c>
      <c r="E36" s="37">
        <f>TrRail_ene!E$18</f>
        <v>540.91068302317115</v>
      </c>
      <c r="F36" s="37">
        <f>TrRail_ene!F$18</f>
        <v>552.23612564787686</v>
      </c>
      <c r="G36" s="37">
        <f>TrRail_ene!G$18</f>
        <v>543.12736428657911</v>
      </c>
      <c r="H36" s="37">
        <f>TrRail_ene!H$18</f>
        <v>541.89599729266695</v>
      </c>
      <c r="I36" s="37">
        <f>TrRail_ene!I$18</f>
        <v>545.44814765651245</v>
      </c>
      <c r="J36" s="37">
        <f>TrRail_ene!J$18</f>
        <v>559.60638252517049</v>
      </c>
      <c r="K36" s="37">
        <f>TrRail_ene!K$18</f>
        <v>556.51532055499263</v>
      </c>
      <c r="L36" s="37">
        <f>TrRail_ene!L$18</f>
        <v>566.44493778568267</v>
      </c>
      <c r="M36" s="37">
        <f>TrRail_ene!M$18</f>
        <v>563.40569882307443</v>
      </c>
      <c r="N36" s="37">
        <f>TrRail_ene!N$18</f>
        <v>566.63742815017599</v>
      </c>
      <c r="O36" s="37">
        <f>TrRail_ene!O$18</f>
        <v>557.39434947565337</v>
      </c>
      <c r="P36" s="37">
        <f>TrRail_ene!P$18</f>
        <v>551.06666607946238</v>
      </c>
      <c r="Q36" s="37">
        <f>TrRail_ene!Q$18</f>
        <v>547.92160063433357</v>
      </c>
    </row>
    <row r="37" spans="1:17" ht="11.4" customHeight="1" x14ac:dyDescent="0.3">
      <c r="A37" s="17" t="str">
        <f>$A$11</f>
        <v>Conventional passenger trains</v>
      </c>
      <c r="B37" s="37">
        <f>TrRail_ene!B$19</f>
        <v>5913.863528240523</v>
      </c>
      <c r="C37" s="37">
        <f>TrRail_ene!C$19</f>
        <v>5721.9440223395086</v>
      </c>
      <c r="D37" s="37">
        <f>TrRail_ene!D$19</f>
        <v>5694.8905610879601</v>
      </c>
      <c r="E37" s="37">
        <f>TrRail_ene!E$19</f>
        <v>5545.6764836160637</v>
      </c>
      <c r="F37" s="37">
        <f>TrRail_ene!F$19</f>
        <v>5141.7000116754571</v>
      </c>
      <c r="G37" s="37">
        <f>TrRail_ene!G$19</f>
        <v>5066.8814738103665</v>
      </c>
      <c r="H37" s="37">
        <f>TrRail_ene!H$19</f>
        <v>4740.9776387942957</v>
      </c>
      <c r="I37" s="37">
        <f>TrRail_ene!I$19</f>
        <v>4801.180871602196</v>
      </c>
      <c r="J37" s="37">
        <f>TrRail_ene!J$19</f>
        <v>4716.3701155327781</v>
      </c>
      <c r="K37" s="37">
        <f>TrRail_ene!K$19</f>
        <v>4597.1416933753544</v>
      </c>
      <c r="L37" s="37">
        <f>TrRail_ene!L$19</f>
        <v>4600.8216055458606</v>
      </c>
      <c r="M37" s="37">
        <f>TrRail_ene!M$19</f>
        <v>4560.8861529357127</v>
      </c>
      <c r="N37" s="37">
        <f>TrRail_ene!N$19</f>
        <v>4660.1697206399385</v>
      </c>
      <c r="O37" s="37">
        <f>TrRail_ene!O$19</f>
        <v>4506.0833376274495</v>
      </c>
      <c r="P37" s="37">
        <f>TrRail_ene!P$19</f>
        <v>4312.2008093431286</v>
      </c>
      <c r="Q37" s="37">
        <f>TrRail_ene!Q$19</f>
        <v>4311.3495911108403</v>
      </c>
    </row>
    <row r="38" spans="1:17" ht="11.4" customHeight="1" x14ac:dyDescent="0.3">
      <c r="A38" s="17" t="str">
        <f>$A$12</f>
        <v>High speed passenger trains</v>
      </c>
      <c r="B38" s="37">
        <f>TrRail_ene!B$22</f>
        <v>542.9207093538555</v>
      </c>
      <c r="C38" s="37">
        <f>TrRail_ene!C$22</f>
        <v>599.02806774051089</v>
      </c>
      <c r="D38" s="37">
        <f>TrRail_ene!D$22</f>
        <v>623.74771747880902</v>
      </c>
      <c r="E38" s="37">
        <f>TrRail_ene!E$22</f>
        <v>639.2539287113716</v>
      </c>
      <c r="F38" s="37">
        <f>TrRail_ene!F$22</f>
        <v>677.84047740439905</v>
      </c>
      <c r="G38" s="37">
        <f>TrRail_ene!G$22</f>
        <v>697.0844134572294</v>
      </c>
      <c r="H38" s="37">
        <f>TrRail_ene!H$22</f>
        <v>713.66282950573111</v>
      </c>
      <c r="I38" s="37">
        <f>TrRail_ene!I$22</f>
        <v>736.32786717013073</v>
      </c>
      <c r="J38" s="37">
        <f>TrRail_ene!J$22</f>
        <v>803.0636415463473</v>
      </c>
      <c r="K38" s="37">
        <f>TrRail_ene!K$22</f>
        <v>857.25895806814572</v>
      </c>
      <c r="L38" s="37">
        <f>TrRail_ene!L$22</f>
        <v>865.74592053607432</v>
      </c>
      <c r="M38" s="37">
        <f>TrRail_ene!M$22</f>
        <v>877.15914052633775</v>
      </c>
      <c r="N38" s="37">
        <f>TrRail_ene!N$22</f>
        <v>869.42721617691404</v>
      </c>
      <c r="O38" s="37">
        <f>TrRail_ene!O$22</f>
        <v>869.98159999199447</v>
      </c>
      <c r="P38" s="37">
        <f>TrRail_ene!P$22</f>
        <v>846.28031480267032</v>
      </c>
      <c r="Q38" s="37">
        <f>TrRail_ene!Q$22</f>
        <v>850.85415783461553</v>
      </c>
    </row>
    <row r="39" spans="1:17" ht="11.4" customHeight="1" x14ac:dyDescent="0.3">
      <c r="A39" s="19" t="str">
        <f>$A$13</f>
        <v>Aviation</v>
      </c>
      <c r="B39" s="38">
        <f t="shared" ref="B39:Q39" si="12">B40+B41+B42</f>
        <v>42441.835269609684</v>
      </c>
      <c r="C39" s="38">
        <f t="shared" si="12"/>
        <v>41125.860415361174</v>
      </c>
      <c r="D39" s="38">
        <f t="shared" si="12"/>
        <v>40516.77344003391</v>
      </c>
      <c r="E39" s="38">
        <f t="shared" si="12"/>
        <v>41700.440698321632</v>
      </c>
      <c r="F39" s="38">
        <f t="shared" si="12"/>
        <v>44744.362651913856</v>
      </c>
      <c r="G39" s="38">
        <f t="shared" si="12"/>
        <v>47116.06214576777</v>
      </c>
      <c r="H39" s="38">
        <f t="shared" si="12"/>
        <v>48560.965252600021</v>
      </c>
      <c r="I39" s="38">
        <f t="shared" si="12"/>
        <v>50180.14256844949</v>
      </c>
      <c r="J39" s="38">
        <f t="shared" si="12"/>
        <v>50056.929771906507</v>
      </c>
      <c r="K39" s="38">
        <f t="shared" si="12"/>
        <v>46186.826145254352</v>
      </c>
      <c r="L39" s="38">
        <f t="shared" si="12"/>
        <v>45896.412760047322</v>
      </c>
      <c r="M39" s="38">
        <f t="shared" si="12"/>
        <v>47188.223788809533</v>
      </c>
      <c r="N39" s="38">
        <f t="shared" si="12"/>
        <v>45955.179924264281</v>
      </c>
      <c r="O39" s="38">
        <f t="shared" si="12"/>
        <v>45690.487057232778</v>
      </c>
      <c r="P39" s="38">
        <f t="shared" si="12"/>
        <v>46169.562363821555</v>
      </c>
      <c r="Q39" s="38">
        <f t="shared" si="12"/>
        <v>47786.545244531197</v>
      </c>
    </row>
    <row r="40" spans="1:17" ht="11.4" customHeight="1" x14ac:dyDescent="0.3">
      <c r="A40" s="17" t="str">
        <f>$A$14</f>
        <v>Domestic</v>
      </c>
      <c r="B40" s="37">
        <f>TrAvia_ene!B$9</f>
        <v>7467.431103086401</v>
      </c>
      <c r="C40" s="37">
        <f>TrAvia_ene!C$9</f>
        <v>7202.5388100000009</v>
      </c>
      <c r="D40" s="37">
        <f>TrAvia_ene!D$9</f>
        <v>7075.9241000000002</v>
      </c>
      <c r="E40" s="37">
        <f>TrAvia_ene!E$9</f>
        <v>7345.6093499999988</v>
      </c>
      <c r="F40" s="37">
        <f>TrAvia_ene!F$9</f>
        <v>7444.0966000000008</v>
      </c>
      <c r="G40" s="37">
        <f>TrAvia_ene!G$9</f>
        <v>7709.9328270269898</v>
      </c>
      <c r="H40" s="37">
        <f>TrAvia_ene!H$9</f>
        <v>7852.2258000000002</v>
      </c>
      <c r="I40" s="37">
        <f>TrAvia_ene!I$9</f>
        <v>8017.0406799999992</v>
      </c>
      <c r="J40" s="37">
        <f>TrAvia_ene!J$9</f>
        <v>7870.9934700000003</v>
      </c>
      <c r="K40" s="37">
        <f>TrAvia_ene!K$9</f>
        <v>7183.3091100000001</v>
      </c>
      <c r="L40" s="37">
        <f>TrAvia_ene!L$9</f>
        <v>7577.970174477874</v>
      </c>
      <c r="M40" s="37">
        <f>TrAvia_ene!M$9</f>
        <v>7331.5310637230668</v>
      </c>
      <c r="N40" s="37">
        <f>TrAvia_ene!N$9</f>
        <v>6883.178488672761</v>
      </c>
      <c r="O40" s="37">
        <f>TrAvia_ene!O$9</f>
        <v>6522.4798627233895</v>
      </c>
      <c r="P40" s="37">
        <f>TrAvia_ene!P$9</f>
        <v>6541.2126553370454</v>
      </c>
      <c r="Q40" s="37">
        <f>TrAvia_ene!Q$9</f>
        <v>6786.2375882900124</v>
      </c>
    </row>
    <row r="41" spans="1:17" ht="11.4" customHeight="1" x14ac:dyDescent="0.3">
      <c r="A41" s="17" t="str">
        <f>$A$15</f>
        <v>International - Intra-EU</v>
      </c>
      <c r="B41" s="37">
        <f>TrAvia_ene!B$10</f>
        <v>16481.774006908778</v>
      </c>
      <c r="C41" s="37">
        <f>TrAvia_ene!C$10</f>
        <v>17028.070266407896</v>
      </c>
      <c r="D41" s="37">
        <f>TrAvia_ene!D$10</f>
        <v>16683.303044355438</v>
      </c>
      <c r="E41" s="37">
        <f>TrAvia_ene!E$10</f>
        <v>17429.72245543138</v>
      </c>
      <c r="F41" s="37">
        <f>TrAvia_ene!F$10</f>
        <v>18271.22927621394</v>
      </c>
      <c r="G41" s="37">
        <f>TrAvia_ene!G$10</f>
        <v>19067.597010950361</v>
      </c>
      <c r="H41" s="37">
        <f>TrAvia_ene!H$10</f>
        <v>19597.028366239174</v>
      </c>
      <c r="I41" s="37">
        <f>TrAvia_ene!I$10</f>
        <v>20159.965277228002</v>
      </c>
      <c r="J41" s="37">
        <f>TrAvia_ene!J$10</f>
        <v>19623.746910194612</v>
      </c>
      <c r="K41" s="37">
        <f>TrAvia_ene!K$10</f>
        <v>17767.689690273855</v>
      </c>
      <c r="L41" s="37">
        <f>TrAvia_ene!L$10</f>
        <v>17783.262724281707</v>
      </c>
      <c r="M41" s="37">
        <f>TrAvia_ene!M$10</f>
        <v>19168.136114906567</v>
      </c>
      <c r="N41" s="37">
        <f>TrAvia_ene!N$10</f>
        <v>18646.622749545975</v>
      </c>
      <c r="O41" s="37">
        <f>TrAvia_ene!O$10</f>
        <v>18517.978854125344</v>
      </c>
      <c r="P41" s="37">
        <f>TrAvia_ene!P$10</f>
        <v>18748.116912621568</v>
      </c>
      <c r="Q41" s="37">
        <f>TrAvia_ene!Q$10</f>
        <v>19530.053442128723</v>
      </c>
    </row>
    <row r="42" spans="1:17" ht="11.4" customHeight="1" x14ac:dyDescent="0.3">
      <c r="A42" s="17" t="str">
        <f>$A$16</f>
        <v>International - Extra-EU</v>
      </c>
      <c r="B42" s="37">
        <f>TrAvia_ene!B$11</f>
        <v>18492.630159614502</v>
      </c>
      <c r="C42" s="37">
        <f>TrAvia_ene!C$11</f>
        <v>16895.251338953276</v>
      </c>
      <c r="D42" s="37">
        <f>TrAvia_ene!D$11</f>
        <v>16757.546295678476</v>
      </c>
      <c r="E42" s="37">
        <f>TrAvia_ene!E$11</f>
        <v>16925.108892890254</v>
      </c>
      <c r="F42" s="37">
        <f>TrAvia_ene!F$11</f>
        <v>19029.036775699915</v>
      </c>
      <c r="G42" s="37">
        <f>TrAvia_ene!G$11</f>
        <v>20338.532307790418</v>
      </c>
      <c r="H42" s="37">
        <f>TrAvia_ene!H$11</f>
        <v>21111.711086360847</v>
      </c>
      <c r="I42" s="37">
        <f>TrAvia_ene!I$11</f>
        <v>22003.136611221489</v>
      </c>
      <c r="J42" s="37">
        <f>TrAvia_ene!J$11</f>
        <v>22562.18939171189</v>
      </c>
      <c r="K42" s="37">
        <f>TrAvia_ene!K$11</f>
        <v>21235.827344980498</v>
      </c>
      <c r="L42" s="37">
        <f>TrAvia_ene!L$11</f>
        <v>20535.179861287739</v>
      </c>
      <c r="M42" s="37">
        <f>TrAvia_ene!M$11</f>
        <v>20688.556610179898</v>
      </c>
      <c r="N42" s="37">
        <f>TrAvia_ene!N$11</f>
        <v>20425.378686045544</v>
      </c>
      <c r="O42" s="37">
        <f>TrAvia_ene!O$11</f>
        <v>20650.028340384044</v>
      </c>
      <c r="P42" s="37">
        <f>TrAvia_ene!P$11</f>
        <v>20880.232795862939</v>
      </c>
      <c r="Q42" s="37">
        <f>TrAvia_ene!Q$11</f>
        <v>21470.254214112465</v>
      </c>
    </row>
    <row r="43" spans="1:17" ht="11.4" customHeight="1" x14ac:dyDescent="0.3">
      <c r="A43" s="25" t="s">
        <v>19</v>
      </c>
      <c r="B43" s="40">
        <f t="shared" ref="B43:Q43" si="13">B44+B47+B48+B51</f>
        <v>103886.78943772208</v>
      </c>
      <c r="C43" s="40">
        <f t="shared" si="13"/>
        <v>106189.99923163583</v>
      </c>
      <c r="D43" s="40">
        <f t="shared" si="13"/>
        <v>107582.6396742608</v>
      </c>
      <c r="E43" s="40">
        <f t="shared" si="13"/>
        <v>111796.46913050885</v>
      </c>
      <c r="F43" s="40">
        <f t="shared" si="13"/>
        <v>116311.20103319909</v>
      </c>
      <c r="G43" s="40">
        <f t="shared" si="13"/>
        <v>119343.60858353609</v>
      </c>
      <c r="H43" s="40">
        <f t="shared" si="13"/>
        <v>122222.98092224992</v>
      </c>
      <c r="I43" s="40">
        <f t="shared" si="13"/>
        <v>126294.60922139486</v>
      </c>
      <c r="J43" s="40">
        <f t="shared" si="13"/>
        <v>122734.04721180824</v>
      </c>
      <c r="K43" s="40">
        <f t="shared" si="13"/>
        <v>116119.57180023238</v>
      </c>
      <c r="L43" s="40">
        <f t="shared" si="13"/>
        <v>118821.35349503158</v>
      </c>
      <c r="M43" s="40">
        <f t="shared" si="13"/>
        <v>117255.1808193648</v>
      </c>
      <c r="N43" s="40">
        <f t="shared" si="13"/>
        <v>112958.53568448377</v>
      </c>
      <c r="O43" s="40">
        <f t="shared" si="13"/>
        <v>110788.82642985457</v>
      </c>
      <c r="P43" s="40">
        <f t="shared" si="13"/>
        <v>110314.00899197416</v>
      </c>
      <c r="Q43" s="40">
        <f t="shared" si="13"/>
        <v>112429.12412425618</v>
      </c>
    </row>
    <row r="44" spans="1:17" ht="11.4" customHeight="1" x14ac:dyDescent="0.3">
      <c r="A44" s="23" t="str">
        <f>$A$18</f>
        <v>Road transport</v>
      </c>
      <c r="B44" s="39">
        <f t="shared" ref="B44:Q44" si="14">B45+B46</f>
        <v>92895.429184510809</v>
      </c>
      <c r="C44" s="39">
        <f t="shared" si="14"/>
        <v>95360.129725187522</v>
      </c>
      <c r="D44" s="39">
        <f t="shared" si="14"/>
        <v>96736.740469230426</v>
      </c>
      <c r="E44" s="39">
        <f t="shared" si="14"/>
        <v>100092.93007273623</v>
      </c>
      <c r="F44" s="39">
        <f t="shared" si="14"/>
        <v>104307.52452715668</v>
      </c>
      <c r="G44" s="39">
        <f t="shared" si="14"/>
        <v>107308.67953310457</v>
      </c>
      <c r="H44" s="39">
        <f t="shared" si="14"/>
        <v>109484.38990339037</v>
      </c>
      <c r="I44" s="39">
        <f t="shared" si="14"/>
        <v>113650.6887026578</v>
      </c>
      <c r="J44" s="39">
        <f t="shared" si="14"/>
        <v>110880.34926022234</v>
      </c>
      <c r="K44" s="39">
        <f t="shared" si="14"/>
        <v>105041.71673748523</v>
      </c>
      <c r="L44" s="39">
        <f t="shared" si="14"/>
        <v>107661.39640002066</v>
      </c>
      <c r="M44" s="39">
        <f t="shared" si="14"/>
        <v>106567.01722460693</v>
      </c>
      <c r="N44" s="39">
        <f t="shared" si="14"/>
        <v>102655.94964195398</v>
      </c>
      <c r="O44" s="39">
        <f t="shared" si="14"/>
        <v>101125.99827202174</v>
      </c>
      <c r="P44" s="39">
        <f t="shared" si="14"/>
        <v>101159.4062043762</v>
      </c>
      <c r="Q44" s="39">
        <f t="shared" si="14"/>
        <v>102809.92892737211</v>
      </c>
    </row>
    <row r="45" spans="1:17" ht="11.4" customHeight="1" x14ac:dyDescent="0.3">
      <c r="A45" s="17" t="str">
        <f>$A$19</f>
        <v>Light duty vehicles</v>
      </c>
      <c r="B45" s="37">
        <f>TrRoad_ene!B$43</f>
        <v>30339.303339344915</v>
      </c>
      <c r="C45" s="37">
        <f>TrRoad_ene!C$43</f>
        <v>30812.606579006515</v>
      </c>
      <c r="D45" s="37">
        <f>TrRoad_ene!D$43</f>
        <v>31159.977144392698</v>
      </c>
      <c r="E45" s="37">
        <f>TrRoad_ene!E$43</f>
        <v>32199.365572884697</v>
      </c>
      <c r="F45" s="37">
        <f>TrRoad_ene!F$43</f>
        <v>32953.075916294823</v>
      </c>
      <c r="G45" s="37">
        <f>TrRoad_ene!G$43</f>
        <v>33870.208973873858</v>
      </c>
      <c r="H45" s="37">
        <f>TrRoad_ene!H$43</f>
        <v>33817.110571437275</v>
      </c>
      <c r="I45" s="37">
        <f>TrRoad_ene!I$43</f>
        <v>35272.282173408035</v>
      </c>
      <c r="J45" s="37">
        <f>TrRoad_ene!J$43</f>
        <v>34831.623833333753</v>
      </c>
      <c r="K45" s="37">
        <f>TrRoad_ene!K$43</f>
        <v>34331.850140583723</v>
      </c>
      <c r="L45" s="37">
        <f>TrRoad_ene!L$43</f>
        <v>35098.296957306702</v>
      </c>
      <c r="M45" s="37">
        <f>TrRoad_ene!M$43</f>
        <v>35218.246965749888</v>
      </c>
      <c r="N45" s="37">
        <f>TrRoad_ene!N$43</f>
        <v>33956.74572364083</v>
      </c>
      <c r="O45" s="37">
        <f>TrRoad_ene!O$43</f>
        <v>33301.067170036586</v>
      </c>
      <c r="P45" s="37">
        <f>TrRoad_ene!P$43</f>
        <v>33935.893115416038</v>
      </c>
      <c r="Q45" s="37">
        <f>TrRoad_ene!Q$43</f>
        <v>34105.273865086812</v>
      </c>
    </row>
    <row r="46" spans="1:17" ht="11.4" customHeight="1" x14ac:dyDescent="0.3">
      <c r="A46" s="17" t="str">
        <f>$A$20</f>
        <v>Heavy duty vehicles</v>
      </c>
      <c r="B46" s="37">
        <f>TrRoad_ene!B$52</f>
        <v>62556.125845165901</v>
      </c>
      <c r="C46" s="37">
        <f>TrRoad_ene!C$52</f>
        <v>64547.523146181004</v>
      </c>
      <c r="D46" s="37">
        <f>TrRoad_ene!D$52</f>
        <v>65576.763324837724</v>
      </c>
      <c r="E46" s="37">
        <f>TrRoad_ene!E$52</f>
        <v>67893.564499851534</v>
      </c>
      <c r="F46" s="37">
        <f>TrRoad_ene!F$52</f>
        <v>71354.448610861858</v>
      </c>
      <c r="G46" s="37">
        <f>TrRoad_ene!G$52</f>
        <v>73438.470559230715</v>
      </c>
      <c r="H46" s="37">
        <f>TrRoad_ene!H$52</f>
        <v>75667.27933195309</v>
      </c>
      <c r="I46" s="37">
        <f>TrRoad_ene!I$52</f>
        <v>78378.406529249769</v>
      </c>
      <c r="J46" s="37">
        <f>TrRoad_ene!J$52</f>
        <v>76048.725426888588</v>
      </c>
      <c r="K46" s="37">
        <f>TrRoad_ene!K$52</f>
        <v>70709.866596901498</v>
      </c>
      <c r="L46" s="37">
        <f>TrRoad_ene!L$52</f>
        <v>72563.099442713952</v>
      </c>
      <c r="M46" s="37">
        <f>TrRoad_ene!M$52</f>
        <v>71348.770258857039</v>
      </c>
      <c r="N46" s="37">
        <f>TrRoad_ene!N$52</f>
        <v>68699.203918313156</v>
      </c>
      <c r="O46" s="37">
        <f>TrRoad_ene!O$52</f>
        <v>67824.931101985159</v>
      </c>
      <c r="P46" s="37">
        <f>TrRoad_ene!P$52</f>
        <v>67223.513088960157</v>
      </c>
      <c r="Q46" s="37">
        <f>TrRoad_ene!Q$52</f>
        <v>68704.655062285296</v>
      </c>
    </row>
    <row r="47" spans="1:17" ht="11.4" customHeight="1" x14ac:dyDescent="0.3">
      <c r="A47" s="19" t="str">
        <f>$A$21</f>
        <v>Rail transport</v>
      </c>
      <c r="B47" s="38">
        <f>TrRail_ene!B$23</f>
        <v>2427.9898257755281</v>
      </c>
      <c r="C47" s="38">
        <f>TrRail_ene!C$23</f>
        <v>2306.5108318094854</v>
      </c>
      <c r="D47" s="38">
        <f>TrRail_ene!D$23</f>
        <v>2309.9686550642896</v>
      </c>
      <c r="E47" s="38">
        <f>TrRail_ene!E$23</f>
        <v>2299.3481260942517</v>
      </c>
      <c r="F47" s="38">
        <f>TrRail_ene!F$23</f>
        <v>2363.3340679562516</v>
      </c>
      <c r="G47" s="38">
        <f>TrRail_ene!G$23</f>
        <v>2246.0468250101749</v>
      </c>
      <c r="H47" s="38">
        <f>TrRail_ene!H$23</f>
        <v>2229.0109214595777</v>
      </c>
      <c r="I47" s="38">
        <f>TrRail_ene!I$23</f>
        <v>2270.9111871865302</v>
      </c>
      <c r="J47" s="38">
        <f>TrRail_ene!J$23</f>
        <v>2126.0434934924142</v>
      </c>
      <c r="K47" s="38">
        <f>TrRail_ene!K$23</f>
        <v>1824.6081480015073</v>
      </c>
      <c r="L47" s="38">
        <f>TrRail_ene!L$23</f>
        <v>1876.474697196139</v>
      </c>
      <c r="M47" s="38">
        <f>TrRail_ene!M$23</f>
        <v>1901.6577721036087</v>
      </c>
      <c r="N47" s="38">
        <f>TrRail_ene!N$23</f>
        <v>1814.6559342480657</v>
      </c>
      <c r="O47" s="38">
        <f>TrRail_ene!O$23</f>
        <v>1638.7150347988629</v>
      </c>
      <c r="P47" s="38">
        <f>TrRail_ene!P$23</f>
        <v>1551.1376017248208</v>
      </c>
      <c r="Q47" s="38">
        <f>TrRail_ene!Q$23</f>
        <v>1521.9628192259047</v>
      </c>
    </row>
    <row r="48" spans="1:17" ht="11.4" customHeight="1" x14ac:dyDescent="0.3">
      <c r="A48" s="19" t="str">
        <f>$A$22</f>
        <v>Aviation</v>
      </c>
      <c r="B48" s="38">
        <f t="shared" ref="B48:Q48" si="15">B49+B50</f>
        <v>2500.7477406814396</v>
      </c>
      <c r="C48" s="38">
        <f t="shared" si="15"/>
        <v>2580.5911946388205</v>
      </c>
      <c r="D48" s="38">
        <f t="shared" si="15"/>
        <v>2609.3939299660906</v>
      </c>
      <c r="E48" s="38">
        <f t="shared" si="15"/>
        <v>2727.5049216783709</v>
      </c>
      <c r="F48" s="38">
        <f t="shared" si="15"/>
        <v>2892.6464980861456</v>
      </c>
      <c r="G48" s="38">
        <f t="shared" si="15"/>
        <v>2949.9945798120903</v>
      </c>
      <c r="H48" s="38">
        <f t="shared" si="15"/>
        <v>3122.2281973999757</v>
      </c>
      <c r="I48" s="38">
        <f t="shared" si="15"/>
        <v>3325.4378315505091</v>
      </c>
      <c r="J48" s="38">
        <f t="shared" si="15"/>
        <v>3435.1475480934932</v>
      </c>
      <c r="K48" s="38">
        <f t="shared" si="15"/>
        <v>3076.2272747456445</v>
      </c>
      <c r="L48" s="38">
        <f t="shared" si="15"/>
        <v>3378.085773370176</v>
      </c>
      <c r="M48" s="38">
        <f t="shared" si="15"/>
        <v>3443.1684157101972</v>
      </c>
      <c r="N48" s="38">
        <f t="shared" si="15"/>
        <v>3389.293369168533</v>
      </c>
      <c r="O48" s="38">
        <f t="shared" si="15"/>
        <v>3432.8725707628419</v>
      </c>
      <c r="P48" s="38">
        <f t="shared" si="15"/>
        <v>3364.0813416402243</v>
      </c>
      <c r="Q48" s="38">
        <f t="shared" si="15"/>
        <v>3527.0555643422717</v>
      </c>
    </row>
    <row r="49" spans="1:17" ht="11.4" customHeight="1" x14ac:dyDescent="0.3">
      <c r="A49" s="17" t="str">
        <f>$A$23</f>
        <v>Domestic and International - Intra-EU</v>
      </c>
      <c r="B49" s="37">
        <f>TrAvia_ene!B$13</f>
        <v>656.5060633139384</v>
      </c>
      <c r="C49" s="37">
        <f>TrAvia_ene!C$13</f>
        <v>643.47490676012887</v>
      </c>
      <c r="D49" s="37">
        <f>TrAvia_ene!D$13</f>
        <v>621.30299090265498</v>
      </c>
      <c r="E49" s="37">
        <f>TrAvia_ene!E$13</f>
        <v>632.19824127734125</v>
      </c>
      <c r="F49" s="37">
        <f>TrAvia_ene!F$13</f>
        <v>642.74201578139332</v>
      </c>
      <c r="G49" s="37">
        <f>TrAvia_ene!G$13</f>
        <v>651.71710605246562</v>
      </c>
      <c r="H49" s="37">
        <f>TrAvia_ene!H$13</f>
        <v>694.92948903235811</v>
      </c>
      <c r="I49" s="37">
        <f>TrAvia_ene!I$13</f>
        <v>723.70293594171562</v>
      </c>
      <c r="J49" s="37">
        <f>TrAvia_ene!J$13</f>
        <v>729.48758017847354</v>
      </c>
      <c r="K49" s="37">
        <f>TrAvia_ene!K$13</f>
        <v>667.96172236757502</v>
      </c>
      <c r="L49" s="37">
        <f>TrAvia_ene!L$13</f>
        <v>655.36753919064154</v>
      </c>
      <c r="M49" s="37">
        <f>TrAvia_ene!M$13</f>
        <v>629.00271121914534</v>
      </c>
      <c r="N49" s="37">
        <f>TrAvia_ene!N$13</f>
        <v>621.61540132433538</v>
      </c>
      <c r="O49" s="37">
        <f>TrAvia_ene!O$13</f>
        <v>595.63779726256678</v>
      </c>
      <c r="P49" s="37">
        <f>TrAvia_ene!P$13</f>
        <v>586.76751276443736</v>
      </c>
      <c r="Q49" s="37">
        <f>TrAvia_ene!Q$13</f>
        <v>599.29683562151922</v>
      </c>
    </row>
    <row r="50" spans="1:17" ht="11.4" customHeight="1" x14ac:dyDescent="0.3">
      <c r="A50" s="17" t="str">
        <f>$A$24</f>
        <v>International - Extra-EU</v>
      </c>
      <c r="B50" s="37">
        <f>TrAvia_ene!B$14</f>
        <v>1844.2416773675013</v>
      </c>
      <c r="C50" s="37">
        <f>TrAvia_ene!C$14</f>
        <v>1937.1162878786915</v>
      </c>
      <c r="D50" s="37">
        <f>TrAvia_ene!D$14</f>
        <v>1988.0909390634356</v>
      </c>
      <c r="E50" s="37">
        <f>TrAvia_ene!E$14</f>
        <v>2095.3066804010296</v>
      </c>
      <c r="F50" s="37">
        <f>TrAvia_ene!F$14</f>
        <v>2249.904482304752</v>
      </c>
      <c r="G50" s="37">
        <f>TrAvia_ene!G$14</f>
        <v>2298.2774737596246</v>
      </c>
      <c r="H50" s="37">
        <f>TrAvia_ene!H$14</f>
        <v>2427.2987083676176</v>
      </c>
      <c r="I50" s="37">
        <f>TrAvia_ene!I$14</f>
        <v>2601.7348956087935</v>
      </c>
      <c r="J50" s="37">
        <f>TrAvia_ene!J$14</f>
        <v>2705.6599679150195</v>
      </c>
      <c r="K50" s="37">
        <f>TrAvia_ene!K$14</f>
        <v>2408.2655523780695</v>
      </c>
      <c r="L50" s="37">
        <f>TrAvia_ene!L$14</f>
        <v>2722.7182341795342</v>
      </c>
      <c r="M50" s="37">
        <f>TrAvia_ene!M$14</f>
        <v>2814.1657044910521</v>
      </c>
      <c r="N50" s="37">
        <f>TrAvia_ene!N$14</f>
        <v>2767.6779678441976</v>
      </c>
      <c r="O50" s="37">
        <f>TrAvia_ene!O$14</f>
        <v>2837.234773500275</v>
      </c>
      <c r="P50" s="37">
        <f>TrAvia_ene!P$14</f>
        <v>2777.3138288757868</v>
      </c>
      <c r="Q50" s="37">
        <f>TrAvia_ene!Q$14</f>
        <v>2927.7587287207525</v>
      </c>
    </row>
    <row r="51" spans="1:17" ht="11.4" customHeight="1" x14ac:dyDescent="0.3">
      <c r="A51" s="19" t="s">
        <v>33</v>
      </c>
      <c r="B51" s="38">
        <f t="shared" ref="B51:Q51" si="16">B52+B53</f>
        <v>6062.6226867543019</v>
      </c>
      <c r="C51" s="38">
        <f t="shared" si="16"/>
        <v>5942.7674799999995</v>
      </c>
      <c r="D51" s="38">
        <f t="shared" si="16"/>
        <v>5926.5366199999999</v>
      </c>
      <c r="E51" s="38">
        <f t="shared" si="16"/>
        <v>6676.6860099999994</v>
      </c>
      <c r="F51" s="38">
        <f t="shared" si="16"/>
        <v>6747.6959399999996</v>
      </c>
      <c r="G51" s="38">
        <f t="shared" si="16"/>
        <v>6838.8876456092585</v>
      </c>
      <c r="H51" s="38">
        <f t="shared" si="16"/>
        <v>7387.3518999999997</v>
      </c>
      <c r="I51" s="38">
        <f t="shared" si="16"/>
        <v>7047.5715</v>
      </c>
      <c r="J51" s="38">
        <f t="shared" si="16"/>
        <v>6292.5069100000001</v>
      </c>
      <c r="K51" s="38">
        <f t="shared" si="16"/>
        <v>6177.0196400000004</v>
      </c>
      <c r="L51" s="38">
        <f t="shared" si="16"/>
        <v>5905.3966244446019</v>
      </c>
      <c r="M51" s="38">
        <f t="shared" si="16"/>
        <v>5343.3374069440579</v>
      </c>
      <c r="N51" s="38">
        <f t="shared" si="16"/>
        <v>5098.6367391131917</v>
      </c>
      <c r="O51" s="38">
        <f t="shared" si="16"/>
        <v>4591.2405522711206</v>
      </c>
      <c r="P51" s="38">
        <f t="shared" si="16"/>
        <v>4239.3838442329115</v>
      </c>
      <c r="Q51" s="38">
        <f t="shared" si="16"/>
        <v>4570.1768133158848</v>
      </c>
    </row>
    <row r="52" spans="1:17" ht="11.4" customHeight="1" x14ac:dyDescent="0.3">
      <c r="A52" s="17" t="str">
        <f>$A$26</f>
        <v>Domestic coastal shipping</v>
      </c>
      <c r="B52" s="37">
        <f>TrNavi_ene!B20</f>
        <v>5069.6418099727753</v>
      </c>
      <c r="C52" s="37">
        <f>TrNavi_ene!C20</f>
        <v>4995.0745538939718</v>
      </c>
      <c r="D52" s="37">
        <f>TrNavi_ene!D20</f>
        <v>4992.9424411871378</v>
      </c>
      <c r="E52" s="37">
        <f>TrNavi_ene!E20</f>
        <v>5774.686623836018</v>
      </c>
      <c r="F52" s="37">
        <f>TrNavi_ene!F20</f>
        <v>5842.5372312446289</v>
      </c>
      <c r="G52" s="37">
        <f>TrNavi_ene!G20</f>
        <v>5860.4430569969682</v>
      </c>
      <c r="H52" s="37">
        <f>TrNavi_ene!H20</f>
        <v>6453.7792171498195</v>
      </c>
      <c r="I52" s="37">
        <f>TrNavi_ene!I20</f>
        <v>6048.736852689266</v>
      </c>
      <c r="J52" s="37">
        <f>TrNavi_ene!J20</f>
        <v>5355.3285217543062</v>
      </c>
      <c r="K52" s="37">
        <f>TrNavi_ene!K20</f>
        <v>5219.5191268603921</v>
      </c>
      <c r="L52" s="37">
        <f>TrNavi_ene!L20</f>
        <v>4917.0556493111044</v>
      </c>
      <c r="M52" s="37">
        <f>TrNavi_ene!M20</f>
        <v>4324.1954489855816</v>
      </c>
      <c r="N52" s="37">
        <f>TrNavi_ene!N20</f>
        <v>4140.3858242833185</v>
      </c>
      <c r="O52" s="37">
        <f>TrNavi_ene!O20</f>
        <v>3609.8084843498709</v>
      </c>
      <c r="P52" s="37">
        <f>TrNavi_ene!P20</f>
        <v>3290.0565673439505</v>
      </c>
      <c r="Q52" s="37">
        <f>TrNavi_ene!Q20</f>
        <v>3512.1296173603523</v>
      </c>
    </row>
    <row r="53" spans="1:17" ht="11.4" customHeight="1" x14ac:dyDescent="0.3">
      <c r="A53" s="15" t="str">
        <f>$A$27</f>
        <v>Inland waterways</v>
      </c>
      <c r="B53" s="36">
        <f>TrNavi_ene!B21</f>
        <v>992.98087678152683</v>
      </c>
      <c r="C53" s="36">
        <f>TrNavi_ene!C21</f>
        <v>947.69292610602747</v>
      </c>
      <c r="D53" s="36">
        <f>TrNavi_ene!D21</f>
        <v>933.5941788128622</v>
      </c>
      <c r="E53" s="36">
        <f>TrNavi_ene!E21</f>
        <v>901.99938616398174</v>
      </c>
      <c r="F53" s="36">
        <f>TrNavi_ene!F21</f>
        <v>905.15870875537098</v>
      </c>
      <c r="G53" s="36">
        <f>TrNavi_ene!G21</f>
        <v>978.44458861229032</v>
      </c>
      <c r="H53" s="36">
        <f>TrNavi_ene!H21</f>
        <v>933.57268285017994</v>
      </c>
      <c r="I53" s="36">
        <f>TrNavi_ene!I21</f>
        <v>998.83464731073366</v>
      </c>
      <c r="J53" s="36">
        <f>TrNavi_ene!J21</f>
        <v>937.17838824569435</v>
      </c>
      <c r="K53" s="36">
        <f>TrNavi_ene!K21</f>
        <v>957.50051313960807</v>
      </c>
      <c r="L53" s="36">
        <f>TrNavi_ene!L21</f>
        <v>988.34097513349798</v>
      </c>
      <c r="M53" s="36">
        <f>TrNavi_ene!M21</f>
        <v>1019.1419579584758</v>
      </c>
      <c r="N53" s="36">
        <f>TrNavi_ene!N21</f>
        <v>958.25091482987273</v>
      </c>
      <c r="O53" s="36">
        <f>TrNavi_ene!O21</f>
        <v>981.43206792124943</v>
      </c>
      <c r="P53" s="36">
        <f>TrNavi_ene!P21</f>
        <v>949.32727688896091</v>
      </c>
      <c r="Q53" s="36">
        <f>TrNavi_ene!Q21</f>
        <v>1058.0471959555325</v>
      </c>
    </row>
    <row r="54" spans="1:17" ht="11.4" customHeight="1" x14ac:dyDescent="0.3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" customHeight="1" x14ac:dyDescent="0.3">
      <c r="A55" s="27" t="s">
        <v>47</v>
      </c>
      <c r="B55" s="41">
        <f t="shared" ref="B55:Q55" si="17">B56+B69</f>
        <v>1014262.0269365073</v>
      </c>
      <c r="C55" s="41">
        <f t="shared" si="17"/>
        <v>1022390.5027935425</v>
      </c>
      <c r="D55" s="41">
        <f t="shared" si="17"/>
        <v>1031634.2511338511</v>
      </c>
      <c r="E55" s="41">
        <f t="shared" si="17"/>
        <v>1046119.3408051039</v>
      </c>
      <c r="F55" s="41">
        <f t="shared" si="17"/>
        <v>1075160.2072644001</v>
      </c>
      <c r="G55" s="41">
        <f t="shared" si="17"/>
        <v>1082000.2777346533</v>
      </c>
      <c r="H55" s="41">
        <f t="shared" si="17"/>
        <v>1100812.6904930135</v>
      </c>
      <c r="I55" s="41">
        <f t="shared" si="17"/>
        <v>1114662.2036570976</v>
      </c>
      <c r="J55" s="41">
        <f t="shared" si="17"/>
        <v>1090884.6701763482</v>
      </c>
      <c r="K55" s="41">
        <f t="shared" si="17"/>
        <v>1050215.7689469107</v>
      </c>
      <c r="L55" s="41">
        <f t="shared" si="17"/>
        <v>1042116.1350147482</v>
      </c>
      <c r="M55" s="41">
        <f t="shared" si="17"/>
        <v>1033822.0151681484</v>
      </c>
      <c r="N55" s="41">
        <f t="shared" si="17"/>
        <v>1000615.7912259086</v>
      </c>
      <c r="O55" s="41">
        <f t="shared" si="17"/>
        <v>992933.90640207264</v>
      </c>
      <c r="P55" s="41">
        <f t="shared" si="17"/>
        <v>1005206.4261202624</v>
      </c>
      <c r="Q55" s="41">
        <f t="shared" si="17"/>
        <v>1023419.9184235339</v>
      </c>
    </row>
    <row r="56" spans="1:17" ht="11.4" customHeight="1" x14ac:dyDescent="0.3">
      <c r="A56" s="25" t="s">
        <v>40</v>
      </c>
      <c r="B56" s="40">
        <f t="shared" ref="B56:Q56" si="18">B57+B61+B65</f>
        <v>699154.22696286172</v>
      </c>
      <c r="C56" s="40">
        <f t="shared" si="18"/>
        <v>700174.79160684976</v>
      </c>
      <c r="D56" s="40">
        <f t="shared" si="18"/>
        <v>705399.67904169508</v>
      </c>
      <c r="E56" s="40">
        <f t="shared" si="18"/>
        <v>706880.34212422732</v>
      </c>
      <c r="F56" s="40">
        <f t="shared" si="18"/>
        <v>722493.11914116691</v>
      </c>
      <c r="G56" s="40">
        <f t="shared" si="18"/>
        <v>721066.42608989053</v>
      </c>
      <c r="H56" s="40">
        <f t="shared" si="18"/>
        <v>734252.71603323705</v>
      </c>
      <c r="I56" s="40">
        <f t="shared" si="18"/>
        <v>738796.99366150098</v>
      </c>
      <c r="J56" s="40">
        <f t="shared" si="18"/>
        <v>728152.26549018465</v>
      </c>
      <c r="K56" s="40">
        <f t="shared" si="18"/>
        <v>709039.06860865699</v>
      </c>
      <c r="L56" s="40">
        <f t="shared" si="18"/>
        <v>694510.97757682775</v>
      </c>
      <c r="M56" s="40">
        <f t="shared" si="18"/>
        <v>691583.16102367511</v>
      </c>
      <c r="N56" s="40">
        <f t="shared" si="18"/>
        <v>672236.00871077855</v>
      </c>
      <c r="O56" s="40">
        <f t="shared" si="18"/>
        <v>669482.15630924492</v>
      </c>
      <c r="P56" s="40">
        <f t="shared" si="18"/>
        <v>684457.29594279581</v>
      </c>
      <c r="Q56" s="40">
        <f t="shared" si="18"/>
        <v>695843.7377901919</v>
      </c>
    </row>
    <row r="57" spans="1:17" ht="11.4" customHeight="1" x14ac:dyDescent="0.3">
      <c r="A57" s="23" t="str">
        <f>$A$5</f>
        <v>Road transport</v>
      </c>
      <c r="B57" s="39">
        <f t="shared" ref="B57:Q57" si="19">B58+B59+B60</f>
        <v>563081.22185437055</v>
      </c>
      <c r="C57" s="39">
        <f t="shared" si="19"/>
        <v>568709.81996195135</v>
      </c>
      <c r="D57" s="39">
        <f t="shared" si="19"/>
        <v>575831.40389560966</v>
      </c>
      <c r="E57" s="39">
        <f t="shared" si="19"/>
        <v>573948.48088882782</v>
      </c>
      <c r="F57" s="39">
        <f t="shared" si="19"/>
        <v>580388.87164392113</v>
      </c>
      <c r="G57" s="39">
        <f t="shared" si="19"/>
        <v>572510.52841299935</v>
      </c>
      <c r="H57" s="39">
        <f t="shared" si="19"/>
        <v>581547.108990359</v>
      </c>
      <c r="I57" s="39">
        <f t="shared" si="19"/>
        <v>580780.84131455142</v>
      </c>
      <c r="J57" s="39">
        <f t="shared" si="19"/>
        <v>570684.58710137859</v>
      </c>
      <c r="K57" s="39">
        <f t="shared" si="19"/>
        <v>563809.83748535905</v>
      </c>
      <c r="L57" s="39">
        <f t="shared" si="19"/>
        <v>550092.54619563662</v>
      </c>
      <c r="M57" s="39">
        <f t="shared" si="19"/>
        <v>543635.71216455032</v>
      </c>
      <c r="N57" s="39">
        <f t="shared" si="19"/>
        <v>527740.49599807768</v>
      </c>
      <c r="O57" s="39">
        <f t="shared" si="19"/>
        <v>526405.20558244397</v>
      </c>
      <c r="P57" s="39">
        <f t="shared" si="19"/>
        <v>540249.68838829093</v>
      </c>
      <c r="Q57" s="39">
        <f t="shared" si="19"/>
        <v>547076.58021262987</v>
      </c>
    </row>
    <row r="58" spans="1:17" ht="11.4" customHeight="1" x14ac:dyDescent="0.3">
      <c r="A58" s="17" t="str">
        <f>$A$6</f>
        <v>Powered 2-wheelers</v>
      </c>
      <c r="B58" s="37">
        <f>TrRoad_emi!B$19</f>
        <v>10438.176249432821</v>
      </c>
      <c r="C58" s="37">
        <f>TrRoad_emi!C$19</f>
        <v>10726.344846583166</v>
      </c>
      <c r="D58" s="37">
        <f>TrRoad_emi!D$19</f>
        <v>10830.944034694952</v>
      </c>
      <c r="E58" s="37">
        <f>TrRoad_emi!E$19</f>
        <v>11077.670684058512</v>
      </c>
      <c r="F58" s="37">
        <f>TrRoad_emi!F$19</f>
        <v>11225.444735808704</v>
      </c>
      <c r="G58" s="37">
        <f>TrRoad_emi!G$19</f>
        <v>11471.98228514157</v>
      </c>
      <c r="H58" s="37">
        <f>TrRoad_emi!H$19</f>
        <v>11193.3140030207</v>
      </c>
      <c r="I58" s="37">
        <f>TrRoad_emi!I$19</f>
        <v>10773.475735482369</v>
      </c>
      <c r="J58" s="37">
        <f>TrRoad_emi!J$19</f>
        <v>10964.91727847481</v>
      </c>
      <c r="K58" s="37">
        <f>TrRoad_emi!K$19</f>
        <v>10802.885016595757</v>
      </c>
      <c r="L58" s="37">
        <f>TrRoad_emi!L$19</f>
        <v>10890.063745114981</v>
      </c>
      <c r="M58" s="37">
        <f>TrRoad_emi!M$19</f>
        <v>10892.191767835202</v>
      </c>
      <c r="N58" s="37">
        <f>TrRoad_emi!N$19</f>
        <v>10631.998975974049</v>
      </c>
      <c r="O58" s="37">
        <f>TrRoad_emi!O$19</f>
        <v>10479.718599392836</v>
      </c>
      <c r="P58" s="37">
        <f>TrRoad_emi!P$19</f>
        <v>10769.32434020347</v>
      </c>
      <c r="Q58" s="37">
        <f>TrRoad_emi!Q$19</f>
        <v>10847.213235774292</v>
      </c>
    </row>
    <row r="59" spans="1:17" ht="11.4" customHeight="1" x14ac:dyDescent="0.3">
      <c r="A59" s="17" t="str">
        <f>$A$7</f>
        <v>Passenger cars</v>
      </c>
      <c r="B59" s="37">
        <f>TrRoad_emi!B$20</f>
        <v>506844.36805075459</v>
      </c>
      <c r="C59" s="37">
        <f>TrRoad_emi!C$20</f>
        <v>512228.00896521931</v>
      </c>
      <c r="D59" s="37">
        <f>TrRoad_emi!D$20</f>
        <v>519518.09001271456</v>
      </c>
      <c r="E59" s="37">
        <f>TrRoad_emi!E$20</f>
        <v>517438.06400873157</v>
      </c>
      <c r="F59" s="37">
        <f>TrRoad_emi!F$20</f>
        <v>523665.5801627058</v>
      </c>
      <c r="G59" s="37">
        <f>TrRoad_emi!G$20</f>
        <v>516439.07028709346</v>
      </c>
      <c r="H59" s="37">
        <f>TrRoad_emi!H$20</f>
        <v>525783.22921096708</v>
      </c>
      <c r="I59" s="37">
        <f>TrRoad_emi!I$20</f>
        <v>525745.34105575504</v>
      </c>
      <c r="J59" s="37">
        <f>TrRoad_emi!J$20</f>
        <v>515837.97197506164</v>
      </c>
      <c r="K59" s="37">
        <f>TrRoad_emi!K$20</f>
        <v>510178.60112673574</v>
      </c>
      <c r="L59" s="37">
        <f>TrRoad_emi!L$20</f>
        <v>496704.44443065807</v>
      </c>
      <c r="M59" s="37">
        <f>TrRoad_emi!M$20</f>
        <v>490796.88468296378</v>
      </c>
      <c r="N59" s="37">
        <f>TrRoad_emi!N$20</f>
        <v>476483.75681960647</v>
      </c>
      <c r="O59" s="37">
        <f>TrRoad_emi!O$20</f>
        <v>475207.11267679348</v>
      </c>
      <c r="P59" s="37">
        <f>TrRoad_emi!P$20</f>
        <v>488443.57491874055</v>
      </c>
      <c r="Q59" s="37">
        <f>TrRoad_emi!Q$20</f>
        <v>493946.64620677556</v>
      </c>
    </row>
    <row r="60" spans="1:17" ht="11.4" customHeight="1" x14ac:dyDescent="0.3">
      <c r="A60" s="17" t="str">
        <f>$A$8</f>
        <v>Motor coaches, buses and trolley buses</v>
      </c>
      <c r="B60" s="37">
        <f>TrRoad_emi!B$27</f>
        <v>45798.677554183174</v>
      </c>
      <c r="C60" s="37">
        <f>TrRoad_emi!C$27</f>
        <v>45755.466150148852</v>
      </c>
      <c r="D60" s="37">
        <f>TrRoad_emi!D$27</f>
        <v>45482.36984820012</v>
      </c>
      <c r="E60" s="37">
        <f>TrRoad_emi!E$27</f>
        <v>45432.74619603769</v>
      </c>
      <c r="F60" s="37">
        <f>TrRoad_emi!F$27</f>
        <v>45497.846745406685</v>
      </c>
      <c r="G60" s="37">
        <f>TrRoad_emi!G$27</f>
        <v>44599.475840764382</v>
      </c>
      <c r="H60" s="37">
        <f>TrRoad_emi!H$27</f>
        <v>44570.565776371324</v>
      </c>
      <c r="I60" s="37">
        <f>TrRoad_emi!I$27</f>
        <v>44262.024523313979</v>
      </c>
      <c r="J60" s="37">
        <f>TrRoad_emi!J$27</f>
        <v>43881.697847842115</v>
      </c>
      <c r="K60" s="37">
        <f>TrRoad_emi!K$27</f>
        <v>42828.351342027563</v>
      </c>
      <c r="L60" s="37">
        <f>TrRoad_emi!L$27</f>
        <v>42498.038019863488</v>
      </c>
      <c r="M60" s="37">
        <f>TrRoad_emi!M$27</f>
        <v>41946.635713751319</v>
      </c>
      <c r="N60" s="37">
        <f>TrRoad_emi!N$27</f>
        <v>40624.740202497152</v>
      </c>
      <c r="O60" s="37">
        <f>TrRoad_emi!O$27</f>
        <v>40718.374306257589</v>
      </c>
      <c r="P60" s="37">
        <f>TrRoad_emi!P$27</f>
        <v>41036.789129346944</v>
      </c>
      <c r="Q60" s="37">
        <f>TrRoad_emi!Q$27</f>
        <v>42282.720770079985</v>
      </c>
    </row>
    <row r="61" spans="1:17" ht="11.4" customHeight="1" x14ac:dyDescent="0.3">
      <c r="A61" s="19" t="str">
        <f>$A$9</f>
        <v>Rail, metro and tram</v>
      </c>
      <c r="B61" s="38">
        <f t="shared" ref="B61:Q61" si="20">B62+B63+B64</f>
        <v>8322.6614177418105</v>
      </c>
      <c r="C61" s="38">
        <f t="shared" si="20"/>
        <v>7676.261943037649</v>
      </c>
      <c r="D61" s="38">
        <f t="shared" si="20"/>
        <v>7612.4954107381136</v>
      </c>
      <c r="E61" s="38">
        <f t="shared" si="20"/>
        <v>7411.8330682644937</v>
      </c>
      <c r="F61" s="38">
        <f t="shared" si="20"/>
        <v>7420.6738804462411</v>
      </c>
      <c r="G61" s="38">
        <f t="shared" si="20"/>
        <v>6735.9254655752693</v>
      </c>
      <c r="H61" s="38">
        <f t="shared" si="20"/>
        <v>6534.0995713156881</v>
      </c>
      <c r="I61" s="38">
        <f t="shared" si="20"/>
        <v>6970.001910858824</v>
      </c>
      <c r="J61" s="38">
        <f t="shared" si="20"/>
        <v>6793.7718779288425</v>
      </c>
      <c r="K61" s="38">
        <f t="shared" si="20"/>
        <v>6202.3824252837057</v>
      </c>
      <c r="L61" s="38">
        <f t="shared" si="20"/>
        <v>6265.0518079700487</v>
      </c>
      <c r="M61" s="38">
        <f t="shared" si="20"/>
        <v>5904.7702520569337</v>
      </c>
      <c r="N61" s="38">
        <f t="shared" si="20"/>
        <v>6163.2717167159899</v>
      </c>
      <c r="O61" s="38">
        <f t="shared" si="20"/>
        <v>5540.9654961226897</v>
      </c>
      <c r="P61" s="38">
        <f t="shared" si="20"/>
        <v>5229.0905266802592</v>
      </c>
      <c r="Q61" s="38">
        <f t="shared" si="20"/>
        <v>4920.6858322435737</v>
      </c>
    </row>
    <row r="62" spans="1:17" ht="11.4" customHeight="1" x14ac:dyDescent="0.3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" customHeight="1" x14ac:dyDescent="0.3">
      <c r="A63" s="17" t="str">
        <f>$A$11</f>
        <v>Conventional passenger trains</v>
      </c>
      <c r="B63" s="37">
        <f>TrRail_emi!B$11</f>
        <v>8322.6614177418105</v>
      </c>
      <c r="C63" s="37">
        <f>TrRail_emi!C$11</f>
        <v>7676.261943037649</v>
      </c>
      <c r="D63" s="37">
        <f>TrRail_emi!D$11</f>
        <v>7612.4954107381136</v>
      </c>
      <c r="E63" s="37">
        <f>TrRail_emi!E$11</f>
        <v>7411.8330682644937</v>
      </c>
      <c r="F63" s="37">
        <f>TrRail_emi!F$11</f>
        <v>7420.6738804462411</v>
      </c>
      <c r="G63" s="37">
        <f>TrRail_emi!G$11</f>
        <v>6735.9254655752693</v>
      </c>
      <c r="H63" s="37">
        <f>TrRail_emi!H$11</f>
        <v>6534.0995713156881</v>
      </c>
      <c r="I63" s="37">
        <f>TrRail_emi!I$11</f>
        <v>6970.001910858824</v>
      </c>
      <c r="J63" s="37">
        <f>TrRail_emi!J$11</f>
        <v>6793.7718779288425</v>
      </c>
      <c r="K63" s="37">
        <f>TrRail_emi!K$11</f>
        <v>6202.3824252837057</v>
      </c>
      <c r="L63" s="37">
        <f>TrRail_emi!L$11</f>
        <v>6265.0518079700487</v>
      </c>
      <c r="M63" s="37">
        <f>TrRail_emi!M$11</f>
        <v>5904.7702520569337</v>
      </c>
      <c r="N63" s="37">
        <f>TrRail_emi!N$11</f>
        <v>6163.2717167159899</v>
      </c>
      <c r="O63" s="37">
        <f>TrRail_emi!O$11</f>
        <v>5540.9654961226897</v>
      </c>
      <c r="P63" s="37">
        <f>TrRail_emi!P$11</f>
        <v>5229.0905266802592</v>
      </c>
      <c r="Q63" s="37">
        <f>TrRail_emi!Q$11</f>
        <v>4920.6858322435737</v>
      </c>
    </row>
    <row r="64" spans="1:17" ht="11.4" customHeight="1" x14ac:dyDescent="0.3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" customHeight="1" x14ac:dyDescent="0.3">
      <c r="A65" s="19" t="str">
        <f>$A$13</f>
        <v>Aviation</v>
      </c>
      <c r="B65" s="38">
        <f t="shared" ref="B65:Q65" si="21">B66+B67+B68</f>
        <v>127750.34369074935</v>
      </c>
      <c r="C65" s="38">
        <f t="shared" si="21"/>
        <v>123788.70970186079</v>
      </c>
      <c r="D65" s="38">
        <f t="shared" si="21"/>
        <v>121955.77973534729</v>
      </c>
      <c r="E65" s="38">
        <f t="shared" si="21"/>
        <v>125520.02816713497</v>
      </c>
      <c r="F65" s="38">
        <f t="shared" si="21"/>
        <v>134683.57361679952</v>
      </c>
      <c r="G65" s="38">
        <f t="shared" si="21"/>
        <v>141819.97221131594</v>
      </c>
      <c r="H65" s="38">
        <f t="shared" si="21"/>
        <v>146171.50747156239</v>
      </c>
      <c r="I65" s="38">
        <f t="shared" si="21"/>
        <v>151046.15043609071</v>
      </c>
      <c r="J65" s="38">
        <f t="shared" si="21"/>
        <v>150673.90651087719</v>
      </c>
      <c r="K65" s="38">
        <f t="shared" si="21"/>
        <v>139026.84869801428</v>
      </c>
      <c r="L65" s="38">
        <f t="shared" si="21"/>
        <v>138153.37957322109</v>
      </c>
      <c r="M65" s="38">
        <f t="shared" si="21"/>
        <v>142042.67860706791</v>
      </c>
      <c r="N65" s="38">
        <f t="shared" si="21"/>
        <v>138332.24099598493</v>
      </c>
      <c r="O65" s="38">
        <f t="shared" si="21"/>
        <v>137535.9852306782</v>
      </c>
      <c r="P65" s="38">
        <f t="shared" si="21"/>
        <v>138978.51702782465</v>
      </c>
      <c r="Q65" s="38">
        <f t="shared" si="21"/>
        <v>143846.4717453185</v>
      </c>
    </row>
    <row r="66" spans="1:17" ht="11.4" customHeight="1" x14ac:dyDescent="0.3">
      <c r="A66" s="17" t="str">
        <f>$A$14</f>
        <v>Domestic</v>
      </c>
      <c r="B66" s="37">
        <f>TrAvia_emi!B$9</f>
        <v>22477.041434383111</v>
      </c>
      <c r="C66" s="37">
        <f>TrAvia_emi!C$9</f>
        <v>21679.619024686755</v>
      </c>
      <c r="D66" s="37">
        <f>TrAvia_emi!D$9</f>
        <v>21298.582480681194</v>
      </c>
      <c r="E66" s="37">
        <f>TrAvia_emi!E$9</f>
        <v>22110.583894953405</v>
      </c>
      <c r="F66" s="37">
        <f>TrAvia_emi!F$9</f>
        <v>22407.236867721545</v>
      </c>
      <c r="G66" s="37">
        <f>TrAvia_emi!G$9</f>
        <v>23207.000107463304</v>
      </c>
      <c r="H66" s="37">
        <f>TrAvia_emi!H$9</f>
        <v>23635.685086215246</v>
      </c>
      <c r="I66" s="37">
        <f>TrAvia_emi!I$9</f>
        <v>24131.918934899819</v>
      </c>
      <c r="J66" s="37">
        <f>TrAvia_emi!J$9</f>
        <v>23692.090978222528</v>
      </c>
      <c r="K66" s="37">
        <f>TrAvia_emi!K$9</f>
        <v>21622.460604811447</v>
      </c>
      <c r="L66" s="37">
        <f>TrAvia_emi!L$9</f>
        <v>22810.545028489298</v>
      </c>
      <c r="M66" s="37">
        <f>TrAvia_emi!M$9</f>
        <v>22068.860130079982</v>
      </c>
      <c r="N66" s="37">
        <f>TrAvia_emi!N$9</f>
        <v>20719.438093434979</v>
      </c>
      <c r="O66" s="37">
        <f>TrAvia_emi!O$9</f>
        <v>19633.752053096432</v>
      </c>
      <c r="P66" s="37">
        <f>TrAvia_emi!P$9</f>
        <v>19690.202545968739</v>
      </c>
      <c r="Q66" s="37">
        <f>TrAvia_emi!Q$9</f>
        <v>20427.849063072696</v>
      </c>
    </row>
    <row r="67" spans="1:17" ht="11.4" customHeight="1" x14ac:dyDescent="0.3">
      <c r="A67" s="17" t="str">
        <f>$A$15</f>
        <v>International - Intra-EU</v>
      </c>
      <c r="B67" s="37">
        <f>TrAvia_emi!B$10</f>
        <v>49610.302679901506</v>
      </c>
      <c r="C67" s="37">
        <f>TrAvia_emi!C$10</f>
        <v>51254.437614244445</v>
      </c>
      <c r="D67" s="37">
        <f>TrAvia_emi!D$10</f>
        <v>50216.862266852746</v>
      </c>
      <c r="E67" s="37">
        <f>TrAvia_emi!E$10</f>
        <v>52464.175843569581</v>
      </c>
      <c r="F67" s="37">
        <f>TrAvia_emi!F$10</f>
        <v>54997.642327287133</v>
      </c>
      <c r="G67" s="37">
        <f>TrAvia_emi!G$10</f>
        <v>57393.719998572815</v>
      </c>
      <c r="H67" s="37">
        <f>TrAvia_emi!H$10</f>
        <v>58988.266879698793</v>
      </c>
      <c r="I67" s="37">
        <f>TrAvia_emi!I$10</f>
        <v>60683.070876030702</v>
      </c>
      <c r="J67" s="37">
        <f>TrAvia_emi!J$10</f>
        <v>59068.477048291083</v>
      </c>
      <c r="K67" s="37">
        <f>TrAvia_emi!K$10</f>
        <v>53482.477850164651</v>
      </c>
      <c r="L67" s="37">
        <f>TrAvia_emi!L$10</f>
        <v>53529.626771542731</v>
      </c>
      <c r="M67" s="37">
        <f>TrAvia_emi!M$10</f>
        <v>57698.577718279776</v>
      </c>
      <c r="N67" s="37">
        <f>TrAvia_emi!N$10</f>
        <v>56129.235402894672</v>
      </c>
      <c r="O67" s="37">
        <f>TrAvia_emi!O$10</f>
        <v>55742.204345353399</v>
      </c>
      <c r="P67" s="37">
        <f>TrAvia_emi!P$10</f>
        <v>56435.135014885032</v>
      </c>
      <c r="Q67" s="37">
        <f>TrAvia_emi!Q$10</f>
        <v>58789.12707064204</v>
      </c>
    </row>
    <row r="68" spans="1:17" ht="11.4" customHeight="1" x14ac:dyDescent="0.3">
      <c r="A68" s="17" t="str">
        <f>$A$16</f>
        <v>International - Extra-EU</v>
      </c>
      <c r="B68" s="37">
        <f>TrAvia_emi!B$11</f>
        <v>55662.999576464732</v>
      </c>
      <c r="C68" s="37">
        <f>TrAvia_emi!C$11</f>
        <v>50854.653062929588</v>
      </c>
      <c r="D68" s="37">
        <f>TrAvia_emi!D$11</f>
        <v>50440.334987813345</v>
      </c>
      <c r="E68" s="37">
        <f>TrAvia_emi!E$11</f>
        <v>50945.268428611977</v>
      </c>
      <c r="F68" s="37">
        <f>TrAvia_emi!F$11</f>
        <v>57278.694421790853</v>
      </c>
      <c r="G68" s="37">
        <f>TrAvia_emi!G$11</f>
        <v>61219.252105279826</v>
      </c>
      <c r="H68" s="37">
        <f>TrAvia_emi!H$11</f>
        <v>63547.555505648364</v>
      </c>
      <c r="I68" s="37">
        <f>TrAvia_emi!I$11</f>
        <v>66231.160625160177</v>
      </c>
      <c r="J68" s="37">
        <f>TrAvia_emi!J$11</f>
        <v>67913.338484363558</v>
      </c>
      <c r="K68" s="37">
        <f>TrAvia_emi!K$11</f>
        <v>63921.910243038183</v>
      </c>
      <c r="L68" s="37">
        <f>TrAvia_emi!L$11</f>
        <v>61813.20777318906</v>
      </c>
      <c r="M68" s="37">
        <f>TrAvia_emi!M$11</f>
        <v>62275.240758708169</v>
      </c>
      <c r="N68" s="37">
        <f>TrAvia_emi!N$11</f>
        <v>61483.567499655284</v>
      </c>
      <c r="O68" s="37">
        <f>TrAvia_emi!O$11</f>
        <v>62160.028832228352</v>
      </c>
      <c r="P68" s="37">
        <f>TrAvia_emi!P$11</f>
        <v>62853.179466970869</v>
      </c>
      <c r="Q68" s="37">
        <f>TrAvia_emi!Q$11</f>
        <v>64629.495611603772</v>
      </c>
    </row>
    <row r="69" spans="1:17" ht="11.4" customHeight="1" x14ac:dyDescent="0.3">
      <c r="A69" s="25" t="s">
        <v>19</v>
      </c>
      <c r="B69" s="40">
        <f t="shared" ref="B69:Q69" si="22">B70+B73+B74+B77+B80</f>
        <v>315107.79997364554</v>
      </c>
      <c r="C69" s="40">
        <f t="shared" si="22"/>
        <v>322215.7111866927</v>
      </c>
      <c r="D69" s="40">
        <f t="shared" si="22"/>
        <v>326234.57209215604</v>
      </c>
      <c r="E69" s="40">
        <f t="shared" si="22"/>
        <v>339238.99868087657</v>
      </c>
      <c r="F69" s="40">
        <f t="shared" si="22"/>
        <v>352667.08812323312</v>
      </c>
      <c r="G69" s="40">
        <f t="shared" si="22"/>
        <v>360933.85164476273</v>
      </c>
      <c r="H69" s="40">
        <f t="shared" si="22"/>
        <v>366559.97445977642</v>
      </c>
      <c r="I69" s="40">
        <f t="shared" si="22"/>
        <v>375865.20999559679</v>
      </c>
      <c r="J69" s="40">
        <f t="shared" si="22"/>
        <v>362732.40468616347</v>
      </c>
      <c r="K69" s="40">
        <f t="shared" si="22"/>
        <v>341176.70033825381</v>
      </c>
      <c r="L69" s="40">
        <f t="shared" si="22"/>
        <v>347605.15743792045</v>
      </c>
      <c r="M69" s="40">
        <f t="shared" si="22"/>
        <v>342238.85414447333</v>
      </c>
      <c r="N69" s="40">
        <f t="shared" si="22"/>
        <v>328379.78251513006</v>
      </c>
      <c r="O69" s="40">
        <f t="shared" si="22"/>
        <v>323451.75009282777</v>
      </c>
      <c r="P69" s="40">
        <f t="shared" si="22"/>
        <v>320749.13017746649</v>
      </c>
      <c r="Q69" s="40">
        <f t="shared" si="22"/>
        <v>327576.18063334201</v>
      </c>
    </row>
    <row r="70" spans="1:17" ht="11.4" customHeight="1" x14ac:dyDescent="0.3">
      <c r="A70" s="23" t="str">
        <f>$A$18</f>
        <v>Road transport</v>
      </c>
      <c r="B70" s="39">
        <f t="shared" ref="B70:Q70" si="23">B71+B72</f>
        <v>285960.03578027664</v>
      </c>
      <c r="C70" s="39">
        <f t="shared" si="23"/>
        <v>293443.40585534461</v>
      </c>
      <c r="D70" s="39">
        <f t="shared" si="23"/>
        <v>297415.22677620756</v>
      </c>
      <c r="E70" s="39">
        <f t="shared" si="23"/>
        <v>307461.71853452211</v>
      </c>
      <c r="F70" s="39">
        <f t="shared" si="23"/>
        <v>319954.93575245095</v>
      </c>
      <c r="G70" s="39">
        <f t="shared" si="23"/>
        <v>327649.73453362845</v>
      </c>
      <c r="H70" s="39">
        <f t="shared" si="23"/>
        <v>331280.96316481038</v>
      </c>
      <c r="I70" s="39">
        <f t="shared" si="23"/>
        <v>340870.53229794512</v>
      </c>
      <c r="J70" s="39">
        <f t="shared" si="23"/>
        <v>329896.43281155766</v>
      </c>
      <c r="K70" s="39">
        <f t="shared" si="23"/>
        <v>310096.83211086935</v>
      </c>
      <c r="L70" s="39">
        <f t="shared" si="23"/>
        <v>316513.46244746889</v>
      </c>
      <c r="M70" s="39">
        <f t="shared" si="23"/>
        <v>312672.65342051553</v>
      </c>
      <c r="N70" s="39">
        <f t="shared" si="23"/>
        <v>299878.74489747203</v>
      </c>
      <c r="O70" s="39">
        <f t="shared" si="23"/>
        <v>296896.11061940598</v>
      </c>
      <c r="P70" s="39">
        <f t="shared" si="23"/>
        <v>295649.92682605452</v>
      </c>
      <c r="Q70" s="39">
        <f t="shared" si="23"/>
        <v>301067.26061864052</v>
      </c>
    </row>
    <row r="71" spans="1:17" ht="11.4" customHeight="1" x14ac:dyDescent="0.3">
      <c r="A71" s="17" t="str">
        <f>$A$19</f>
        <v>Light duty vehicles</v>
      </c>
      <c r="B71" s="37">
        <f>TrRoad_emi!B$34</f>
        <v>92816.455076847298</v>
      </c>
      <c r="C71" s="37">
        <f>TrRoad_emi!C$34</f>
        <v>94271.357730183488</v>
      </c>
      <c r="D71" s="37">
        <f>TrRoad_emi!D$34</f>
        <v>95337.356535901985</v>
      </c>
      <c r="E71" s="37">
        <f>TrRoad_emi!E$34</f>
        <v>98520.24550746048</v>
      </c>
      <c r="F71" s="37">
        <f>TrRoad_emi!F$34</f>
        <v>100679.58800371479</v>
      </c>
      <c r="G71" s="37">
        <f>TrRoad_emi!G$34</f>
        <v>103223.14643140805</v>
      </c>
      <c r="H71" s="37">
        <f>TrRoad_emi!H$34</f>
        <v>102510.75448140921</v>
      </c>
      <c r="I71" s="37">
        <f>TrRoad_emi!I$34</f>
        <v>106080.13288449943</v>
      </c>
      <c r="J71" s="37">
        <f>TrRoad_emi!J$34</f>
        <v>103546.46289490338</v>
      </c>
      <c r="K71" s="37">
        <f>TrRoad_emi!K$34</f>
        <v>101109.11585227528</v>
      </c>
      <c r="L71" s="37">
        <f>TrRoad_emi!L$34</f>
        <v>103000.80562028586</v>
      </c>
      <c r="M71" s="37">
        <f>TrRoad_emi!M$34</f>
        <v>103183.9835745286</v>
      </c>
      <c r="N71" s="37">
        <f>TrRoad_emi!N$34</f>
        <v>99170.617932446024</v>
      </c>
      <c r="O71" s="37">
        <f>TrRoad_emi!O$34</f>
        <v>97463.412009810927</v>
      </c>
      <c r="P71" s="37">
        <f>TrRoad_emi!P$34</f>
        <v>98935.53945147185</v>
      </c>
      <c r="Q71" s="37">
        <f>TrRoad_emi!Q$34</f>
        <v>99583.323077289941</v>
      </c>
    </row>
    <row r="72" spans="1:17" ht="11.4" customHeight="1" x14ac:dyDescent="0.3">
      <c r="A72" s="17" t="str">
        <f>$A$20</f>
        <v>Heavy duty vehicles</v>
      </c>
      <c r="B72" s="37">
        <f>TrRoad_emi!B$40</f>
        <v>193143.58070342935</v>
      </c>
      <c r="C72" s="37">
        <f>TrRoad_emi!C$40</f>
        <v>199172.04812516109</v>
      </c>
      <c r="D72" s="37">
        <f>TrRoad_emi!D$40</f>
        <v>202077.87024030558</v>
      </c>
      <c r="E72" s="37">
        <f>TrRoad_emi!E$40</f>
        <v>208941.47302706161</v>
      </c>
      <c r="F72" s="37">
        <f>TrRoad_emi!F$40</f>
        <v>219275.34774873615</v>
      </c>
      <c r="G72" s="37">
        <f>TrRoad_emi!G$40</f>
        <v>224426.58810222038</v>
      </c>
      <c r="H72" s="37">
        <f>TrRoad_emi!H$40</f>
        <v>228770.20868340117</v>
      </c>
      <c r="I72" s="37">
        <f>TrRoad_emi!I$40</f>
        <v>234790.3994134457</v>
      </c>
      <c r="J72" s="37">
        <f>TrRoad_emi!J$40</f>
        <v>226349.96991665426</v>
      </c>
      <c r="K72" s="37">
        <f>TrRoad_emi!K$40</f>
        <v>208987.71625859404</v>
      </c>
      <c r="L72" s="37">
        <f>TrRoad_emi!L$40</f>
        <v>213512.65682718303</v>
      </c>
      <c r="M72" s="37">
        <f>TrRoad_emi!M$40</f>
        <v>209488.66984598694</v>
      </c>
      <c r="N72" s="37">
        <f>TrRoad_emi!N$40</f>
        <v>200708.12696502602</v>
      </c>
      <c r="O72" s="37">
        <f>TrRoad_emi!O$40</f>
        <v>199432.69860959507</v>
      </c>
      <c r="P72" s="37">
        <f>TrRoad_emi!P$40</f>
        <v>196714.38737458267</v>
      </c>
      <c r="Q72" s="37">
        <f>TrRoad_emi!Q$40</f>
        <v>201483.93754135058</v>
      </c>
    </row>
    <row r="73" spans="1:17" ht="11.4" customHeight="1" x14ac:dyDescent="0.3">
      <c r="A73" s="19" t="str">
        <f>$A$21</f>
        <v>Rail transport</v>
      </c>
      <c r="B73" s="38">
        <f>TrRail_emi!B$15</f>
        <v>2689.8857728810035</v>
      </c>
      <c r="C73" s="38">
        <f>TrRail_emi!C$15</f>
        <v>2427.4557479289074</v>
      </c>
      <c r="D73" s="38">
        <f>TrRail_emi!D$15</f>
        <v>2436.5999051145527</v>
      </c>
      <c r="E73" s="38">
        <f>TrRail_emi!E$15</f>
        <v>2691.0011012642676</v>
      </c>
      <c r="F73" s="38">
        <f>TrRail_emi!F$15</f>
        <v>2902.5045300056936</v>
      </c>
      <c r="G73" s="38">
        <f>TrRail_emi!G$15</f>
        <v>3018.9988162810046</v>
      </c>
      <c r="H73" s="38">
        <f>TrRail_emi!H$15</f>
        <v>2753.8811802641076</v>
      </c>
      <c r="I73" s="38">
        <f>TrRail_emi!I$15</f>
        <v>2893.4118631033971</v>
      </c>
      <c r="J73" s="38">
        <f>TrRail_emi!J$15</f>
        <v>2826.4829395260472</v>
      </c>
      <c r="K73" s="38">
        <f>TrRail_emi!K$15</f>
        <v>2474.2390484863754</v>
      </c>
      <c r="L73" s="38">
        <f>TrRail_emi!L$15</f>
        <v>2462.4941844031632</v>
      </c>
      <c r="M73" s="38">
        <f>TrRail_emi!M$15</f>
        <v>2525.5252108044524</v>
      </c>
      <c r="N73" s="38">
        <f>TrRail_emi!N$15</f>
        <v>2406.1502254716252</v>
      </c>
      <c r="O73" s="38">
        <f>TrRail_emi!O$15</f>
        <v>1927.5915243388911</v>
      </c>
      <c r="P73" s="38">
        <f>TrRail_emi!P$15</f>
        <v>1781.1489371400694</v>
      </c>
      <c r="Q73" s="38">
        <f>TrRail_emi!Q$15</f>
        <v>1666.8504239920117</v>
      </c>
    </row>
    <row r="74" spans="1:17" ht="11.4" customHeight="1" x14ac:dyDescent="0.3">
      <c r="A74" s="19" t="str">
        <f>$A$22</f>
        <v>Aviation</v>
      </c>
      <c r="B74" s="38">
        <f t="shared" ref="B74:Q74" si="24">B75+B76</f>
        <v>7527.2754188524723</v>
      </c>
      <c r="C74" s="38">
        <f t="shared" si="24"/>
        <v>7767.571329231183</v>
      </c>
      <c r="D74" s="38">
        <f t="shared" si="24"/>
        <v>7854.2945142630388</v>
      </c>
      <c r="E74" s="38">
        <f t="shared" si="24"/>
        <v>8209.9011152380372</v>
      </c>
      <c r="F74" s="38">
        <f t="shared" si="24"/>
        <v>8707.0626215680077</v>
      </c>
      <c r="G74" s="38">
        <f t="shared" si="24"/>
        <v>8879.5228268044793</v>
      </c>
      <c r="H74" s="38">
        <f t="shared" si="24"/>
        <v>9398.0998917590114</v>
      </c>
      <c r="I74" s="38">
        <f t="shared" si="24"/>
        <v>10009.827737836293</v>
      </c>
      <c r="J74" s="38">
        <f t="shared" si="24"/>
        <v>10339.968968751931</v>
      </c>
      <c r="K74" s="38">
        <f t="shared" si="24"/>
        <v>9259.7439482364389</v>
      </c>
      <c r="L74" s="38">
        <f t="shared" si="24"/>
        <v>10168.419229608366</v>
      </c>
      <c r="M74" s="38">
        <f t="shared" si="24"/>
        <v>10364.383852454161</v>
      </c>
      <c r="N74" s="38">
        <f t="shared" si="24"/>
        <v>10202.300326591992</v>
      </c>
      <c r="O74" s="38">
        <f t="shared" si="24"/>
        <v>10333.518892014052</v>
      </c>
      <c r="P74" s="38">
        <f t="shared" si="24"/>
        <v>10126.477533789519</v>
      </c>
      <c r="Q74" s="38">
        <f t="shared" si="24"/>
        <v>10617.09935263403</v>
      </c>
    </row>
    <row r="75" spans="1:17" ht="11.4" customHeight="1" x14ac:dyDescent="0.3">
      <c r="A75" s="17" t="str">
        <f>$A$23</f>
        <v>Domestic and International - Intra-EU</v>
      </c>
      <c r="B75" s="37">
        <f>TrAvia_emi!B$13</f>
        <v>1976.0897400087333</v>
      </c>
      <c r="C75" s="37">
        <f>TrAvia_emi!C$13</f>
        <v>1936.8574329841651</v>
      </c>
      <c r="D75" s="37">
        <f>TrAvia_emi!D$13</f>
        <v>1870.1264753863195</v>
      </c>
      <c r="E75" s="37">
        <f>TrAvia_emi!E$13</f>
        <v>1902.9425042872244</v>
      </c>
      <c r="F75" s="37">
        <f>TrAvia_emi!F$13</f>
        <v>1934.6971655970315</v>
      </c>
      <c r="G75" s="37">
        <f>TrAvia_emi!G$13</f>
        <v>1961.6771364306853</v>
      </c>
      <c r="H75" s="37">
        <f>TrAvia_emi!H$13</f>
        <v>2091.7807228484548</v>
      </c>
      <c r="I75" s="37">
        <f>TrAvia_emi!I$13</f>
        <v>2178.4023906305638</v>
      </c>
      <c r="J75" s="37">
        <f>TrAvia_emi!J$13</f>
        <v>2195.7947472508572</v>
      </c>
      <c r="K75" s="37">
        <f>TrAvia_emi!K$13</f>
        <v>2010.6298930264038</v>
      </c>
      <c r="L75" s="37">
        <f>TrAvia_emi!L$13</f>
        <v>1972.7302191379192</v>
      </c>
      <c r="M75" s="37">
        <f>TrAvia_emi!M$13</f>
        <v>1893.3798049390286</v>
      </c>
      <c r="N75" s="37">
        <f>TrAvia_emi!N$13</f>
        <v>1871.1590650831404</v>
      </c>
      <c r="O75" s="37">
        <f>TrAvia_emi!O$13</f>
        <v>1792.9690962698969</v>
      </c>
      <c r="P75" s="37">
        <f>TrAvia_emi!P$13</f>
        <v>1766.2735921449346</v>
      </c>
      <c r="Q75" s="37">
        <f>TrAvia_emi!Q$13</f>
        <v>1803.995976088172</v>
      </c>
    </row>
    <row r="76" spans="1:17" ht="11.4" customHeight="1" x14ac:dyDescent="0.3">
      <c r="A76" s="17" t="str">
        <f>$A$24</f>
        <v>International - Extra-EU</v>
      </c>
      <c r="B76" s="37">
        <f>TrAvia_emi!B$14</f>
        <v>5551.185678843739</v>
      </c>
      <c r="C76" s="37">
        <f>TrAvia_emi!C$14</f>
        <v>5830.7138962470181</v>
      </c>
      <c r="D76" s="37">
        <f>TrAvia_emi!D$14</f>
        <v>5984.168038876719</v>
      </c>
      <c r="E76" s="37">
        <f>TrAvia_emi!E$14</f>
        <v>6306.9586109508118</v>
      </c>
      <c r="F76" s="37">
        <f>TrAvia_emi!F$14</f>
        <v>6772.3654559709767</v>
      </c>
      <c r="G76" s="37">
        <f>TrAvia_emi!G$14</f>
        <v>6917.8456903737933</v>
      </c>
      <c r="H76" s="37">
        <f>TrAvia_emi!H$14</f>
        <v>7306.3191689105561</v>
      </c>
      <c r="I76" s="37">
        <f>TrAvia_emi!I$14</f>
        <v>7831.4253472057289</v>
      </c>
      <c r="J76" s="37">
        <f>TrAvia_emi!J$14</f>
        <v>8144.1742215010745</v>
      </c>
      <c r="K76" s="37">
        <f>TrAvia_emi!K$14</f>
        <v>7249.1140552100351</v>
      </c>
      <c r="L76" s="37">
        <f>TrAvia_emi!L$14</f>
        <v>8195.6890104704471</v>
      </c>
      <c r="M76" s="37">
        <f>TrAvia_emi!M$14</f>
        <v>8471.0040475151327</v>
      </c>
      <c r="N76" s="37">
        <f>TrAvia_emi!N$14</f>
        <v>8331.141261508852</v>
      </c>
      <c r="O76" s="37">
        <f>TrAvia_emi!O$14</f>
        <v>8540.5497957441548</v>
      </c>
      <c r="P76" s="37">
        <f>TrAvia_emi!P$14</f>
        <v>8360.2039416445841</v>
      </c>
      <c r="Q76" s="37">
        <f>TrAvia_emi!Q$14</f>
        <v>8813.1033765458578</v>
      </c>
    </row>
    <row r="77" spans="1:17" ht="11.4" customHeight="1" x14ac:dyDescent="0.3">
      <c r="A77" s="19" t="s">
        <v>33</v>
      </c>
      <c r="B77" s="38">
        <f t="shared" ref="B77:Q77" si="25">B78+B79</f>
        <v>18930.60300163546</v>
      </c>
      <c r="C77" s="38">
        <f t="shared" si="25"/>
        <v>18577.278254187939</v>
      </c>
      <c r="D77" s="38">
        <f t="shared" si="25"/>
        <v>18528.450896570866</v>
      </c>
      <c r="E77" s="38">
        <f t="shared" si="25"/>
        <v>20876.37792985214</v>
      </c>
      <c r="F77" s="38">
        <f t="shared" si="25"/>
        <v>21102.585219208511</v>
      </c>
      <c r="G77" s="38">
        <f t="shared" si="25"/>
        <v>21385.59546804877</v>
      </c>
      <c r="H77" s="38">
        <f t="shared" si="25"/>
        <v>23127.030222942925</v>
      </c>
      <c r="I77" s="38">
        <f t="shared" si="25"/>
        <v>22091.438096712005</v>
      </c>
      <c r="J77" s="38">
        <f t="shared" si="25"/>
        <v>19669.519966327811</v>
      </c>
      <c r="K77" s="38">
        <f t="shared" si="25"/>
        <v>19345.885230661595</v>
      </c>
      <c r="L77" s="38">
        <f t="shared" si="25"/>
        <v>18460.781576440037</v>
      </c>
      <c r="M77" s="38">
        <f t="shared" si="25"/>
        <v>16676.291660699186</v>
      </c>
      <c r="N77" s="38">
        <f t="shared" si="25"/>
        <v>15892.587065594373</v>
      </c>
      <c r="O77" s="38">
        <f t="shared" si="25"/>
        <v>14294.529057068881</v>
      </c>
      <c r="P77" s="38">
        <f t="shared" si="25"/>
        <v>13191.576880482347</v>
      </c>
      <c r="Q77" s="38">
        <f t="shared" si="25"/>
        <v>14224.970238075422</v>
      </c>
    </row>
    <row r="78" spans="1:17" ht="11.4" customHeight="1" x14ac:dyDescent="0.3">
      <c r="A78" s="17" t="str">
        <f>$A$26</f>
        <v>Domestic coastal shipping</v>
      </c>
      <c r="B78" s="37">
        <f>TrNavi_emi!B$8</f>
        <v>15833.943550660188</v>
      </c>
      <c r="C78" s="37">
        <f>TrNavi_emi!C$8</f>
        <v>15617.870783943727</v>
      </c>
      <c r="D78" s="37">
        <f>TrNavi_emi!D$8</f>
        <v>15618.067712946489</v>
      </c>
      <c r="E78" s="37">
        <f>TrNavi_emi!E$8</f>
        <v>18063.031247384002</v>
      </c>
      <c r="F78" s="37">
        <f>TrNavi_emi!F$8</f>
        <v>18289.968994609342</v>
      </c>
      <c r="G78" s="37">
        <f>TrNavi_emi!G$8</f>
        <v>18348.859294182817</v>
      </c>
      <c r="H78" s="37">
        <f>TrNavi_emi!H$8</f>
        <v>20238.799679090898</v>
      </c>
      <c r="I78" s="37">
        <f>TrNavi_emi!I$8</f>
        <v>19001.21313948086</v>
      </c>
      <c r="J78" s="37">
        <f>TrNavi_emi!J$8</f>
        <v>16773.836870132276</v>
      </c>
      <c r="K78" s="37">
        <f>TrNavi_emi!K$8</f>
        <v>16385.577406412394</v>
      </c>
      <c r="L78" s="37">
        <f>TrNavi_emi!L$8</f>
        <v>15405.271421559188</v>
      </c>
      <c r="M78" s="37">
        <f>TrNavi_emi!M$8</f>
        <v>13524.20036158487</v>
      </c>
      <c r="N78" s="37">
        <f>TrNavi_emi!N$8</f>
        <v>12930.627568358041</v>
      </c>
      <c r="O78" s="37">
        <f>TrNavi_emi!O$8</f>
        <v>11260.999770226441</v>
      </c>
      <c r="P78" s="37">
        <f>TrNavi_emi!P$8</f>
        <v>10257.530783090046</v>
      </c>
      <c r="Q78" s="37">
        <f>TrNavi_emi!Q$8</f>
        <v>10953.762362427022</v>
      </c>
    </row>
    <row r="79" spans="1:17" ht="11.4" customHeight="1" x14ac:dyDescent="0.3">
      <c r="A79" s="15" t="str">
        <f>$A$27</f>
        <v>Inland waterways</v>
      </c>
      <c r="B79" s="36">
        <f>TrNavi_emi!B$9</f>
        <v>3096.6594509752708</v>
      </c>
      <c r="C79" s="36">
        <f>TrNavi_emi!C$9</f>
        <v>2959.4074702442113</v>
      </c>
      <c r="D79" s="36">
        <f>TrNavi_emi!D$9</f>
        <v>2910.3831836243789</v>
      </c>
      <c r="E79" s="36">
        <f>TrNavi_emi!E$9</f>
        <v>2813.3466824681364</v>
      </c>
      <c r="F79" s="36">
        <f>TrNavi_emi!F$9</f>
        <v>2812.6162245991695</v>
      </c>
      <c r="G79" s="36">
        <f>TrNavi_emi!G$9</f>
        <v>3036.736173865952</v>
      </c>
      <c r="H79" s="36">
        <f>TrNavi_emi!H$9</f>
        <v>2888.2305438520279</v>
      </c>
      <c r="I79" s="36">
        <f>TrNavi_emi!I$9</f>
        <v>3090.2249572311453</v>
      </c>
      <c r="J79" s="36">
        <f>TrNavi_emi!J$9</f>
        <v>2895.6830961955352</v>
      </c>
      <c r="K79" s="36">
        <f>TrNavi_emi!K$9</f>
        <v>2960.3078242492024</v>
      </c>
      <c r="L79" s="36">
        <f>TrNavi_emi!L$9</f>
        <v>3055.5101548808498</v>
      </c>
      <c r="M79" s="36">
        <f>TrNavi_emi!M$9</f>
        <v>3152.0912991143159</v>
      </c>
      <c r="N79" s="36">
        <f>TrNavi_emi!N$9</f>
        <v>2961.959497236332</v>
      </c>
      <c r="O79" s="36">
        <f>TrNavi_emi!O$9</f>
        <v>3033.5292868424399</v>
      </c>
      <c r="P79" s="36">
        <f>TrNavi_emi!P$9</f>
        <v>2934.0460973923018</v>
      </c>
      <c r="Q79" s="36">
        <f>TrNavi_emi!Q$9</f>
        <v>3271.2078756484002</v>
      </c>
    </row>
    <row r="81" spans="1:17" ht="11.4" customHeight="1" x14ac:dyDescent="0.3">
      <c r="A81" s="35" t="s">
        <v>46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" customHeight="1" x14ac:dyDescent="0.3">
      <c r="A83" s="27" t="s">
        <v>45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" customHeight="1" x14ac:dyDescent="0.3">
      <c r="A84" s="25" t="s">
        <v>44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" customHeight="1" x14ac:dyDescent="0.3">
      <c r="A85" s="23" t="str">
        <f>$A$5</f>
        <v>Road transport</v>
      </c>
      <c r="B85" s="31">
        <f t="shared" ref="B85:Q85" si="27">IF(B5=0,0,B5/B$4)</f>
        <v>0.75797378517219327</v>
      </c>
      <c r="C85" s="31">
        <f t="shared" si="27"/>
        <v>0.76427343564387429</v>
      </c>
      <c r="D85" s="31">
        <f t="shared" si="27"/>
        <v>0.7693309740184997</v>
      </c>
      <c r="E85" s="31">
        <f t="shared" si="27"/>
        <v>0.76852820961849533</v>
      </c>
      <c r="F85" s="31">
        <f t="shared" si="27"/>
        <v>0.75424758321960683</v>
      </c>
      <c r="G85" s="31">
        <f t="shared" si="27"/>
        <v>0.74136130641362252</v>
      </c>
      <c r="H85" s="31">
        <f t="shared" si="27"/>
        <v>0.7360494039758827</v>
      </c>
      <c r="I85" s="31">
        <f t="shared" si="27"/>
        <v>0.72446443869830579</v>
      </c>
      <c r="J85" s="31">
        <f t="shared" si="27"/>
        <v>0.72370734661415348</v>
      </c>
      <c r="K85" s="31">
        <f t="shared" si="27"/>
        <v>0.73389746065632777</v>
      </c>
      <c r="L85" s="31">
        <f t="shared" si="27"/>
        <v>0.7327174796785213</v>
      </c>
      <c r="M85" s="31">
        <f t="shared" si="27"/>
        <v>0.7229444998660024</v>
      </c>
      <c r="N85" s="31">
        <f t="shared" si="27"/>
        <v>0.71692756494019549</v>
      </c>
      <c r="O85" s="31">
        <f t="shared" si="27"/>
        <v>0.71432935266069852</v>
      </c>
      <c r="P85" s="31">
        <f t="shared" si="27"/>
        <v>0.70960185219794114</v>
      </c>
      <c r="Q85" s="31">
        <f t="shared" si="27"/>
        <v>0.70631706774287395</v>
      </c>
    </row>
    <row r="86" spans="1:17" ht="11.4" customHeight="1" x14ac:dyDescent="0.3">
      <c r="A86" s="17" t="str">
        <f>$A$6</f>
        <v>Powered 2-wheelers</v>
      </c>
      <c r="B86" s="29">
        <f t="shared" ref="B86:Q86" si="28">IF(B6=0,0,B6/B$4)</f>
        <v>1.5928090115914496E-2</v>
      </c>
      <c r="C86" s="29">
        <f t="shared" si="28"/>
        <v>1.6418940095477695E-2</v>
      </c>
      <c r="D86" s="29">
        <f t="shared" si="28"/>
        <v>1.6549531066053998E-2</v>
      </c>
      <c r="E86" s="29">
        <f t="shared" si="28"/>
        <v>1.6854470937252734E-2</v>
      </c>
      <c r="F86" s="29">
        <f t="shared" si="28"/>
        <v>1.6926897151785882E-2</v>
      </c>
      <c r="G86" s="29">
        <f t="shared" si="28"/>
        <v>1.7199259268523032E-2</v>
      </c>
      <c r="H86" s="29">
        <f t="shared" si="28"/>
        <v>1.6878411690486671E-2</v>
      </c>
      <c r="I86" s="29">
        <f t="shared" si="28"/>
        <v>1.5856590688515609E-2</v>
      </c>
      <c r="J86" s="29">
        <f t="shared" si="28"/>
        <v>1.6484485102362164E-2</v>
      </c>
      <c r="K86" s="29">
        <f t="shared" si="28"/>
        <v>1.618839688381998E-2</v>
      </c>
      <c r="L86" s="29">
        <f t="shared" si="28"/>
        <v>1.6562195577552518E-2</v>
      </c>
      <c r="M86" s="29">
        <f t="shared" si="28"/>
        <v>1.6811488936165454E-2</v>
      </c>
      <c r="N86" s="29">
        <f t="shared" si="28"/>
        <v>1.7017559869799723E-2</v>
      </c>
      <c r="O86" s="29">
        <f t="shared" si="28"/>
        <v>1.6746074459975956E-2</v>
      </c>
      <c r="P86" s="29">
        <f t="shared" si="28"/>
        <v>1.6771246772773835E-2</v>
      </c>
      <c r="Q86" s="29">
        <f t="shared" si="28"/>
        <v>1.6330597279624416E-2</v>
      </c>
    </row>
    <row r="87" spans="1:17" ht="11.4" customHeight="1" x14ac:dyDescent="0.3">
      <c r="A87" s="17" t="str">
        <f>$A$7</f>
        <v>Passenger cars</v>
      </c>
      <c r="B87" s="29">
        <f t="shared" ref="B87:Q87" si="29">IF(B7=0,0,B7/B$4)</f>
        <v>0.65774447739029596</v>
      </c>
      <c r="C87" s="29">
        <f t="shared" si="29"/>
        <v>0.66449243777368061</v>
      </c>
      <c r="D87" s="29">
        <f t="shared" si="29"/>
        <v>0.67129214993288633</v>
      </c>
      <c r="E87" s="29">
        <f t="shared" si="29"/>
        <v>0.66992805442791237</v>
      </c>
      <c r="F87" s="29">
        <f t="shared" si="29"/>
        <v>0.65787660441246432</v>
      </c>
      <c r="G87" s="29">
        <f t="shared" si="29"/>
        <v>0.64560656750948175</v>
      </c>
      <c r="H87" s="29">
        <f t="shared" si="29"/>
        <v>0.6420661480730524</v>
      </c>
      <c r="I87" s="29">
        <f t="shared" si="29"/>
        <v>0.6318130872622868</v>
      </c>
      <c r="J87" s="29">
        <f t="shared" si="29"/>
        <v>0.62939030836544918</v>
      </c>
      <c r="K87" s="29">
        <f t="shared" si="29"/>
        <v>0.64253264760990758</v>
      </c>
      <c r="L87" s="29">
        <f t="shared" si="29"/>
        <v>0.64099169580413273</v>
      </c>
      <c r="M87" s="29">
        <f t="shared" si="29"/>
        <v>0.63128322372588908</v>
      </c>
      <c r="N87" s="29">
        <f t="shared" si="29"/>
        <v>0.62487481896534736</v>
      </c>
      <c r="O87" s="29">
        <f t="shared" si="29"/>
        <v>0.6239151487067861</v>
      </c>
      <c r="P87" s="29">
        <f t="shared" si="29"/>
        <v>0.6211827907697145</v>
      </c>
      <c r="Q87" s="29">
        <f t="shared" si="29"/>
        <v>0.61873863882639835</v>
      </c>
    </row>
    <row r="88" spans="1:17" ht="11.4" customHeight="1" x14ac:dyDescent="0.3">
      <c r="A88" s="17" t="str">
        <f>$A$8</f>
        <v>Motor coaches, buses and trolley buses</v>
      </c>
      <c r="B88" s="29">
        <f t="shared" ref="B88:Q88" si="30">IF(B8=0,0,B8/B$4)</f>
        <v>8.4301217665982781E-2</v>
      </c>
      <c r="C88" s="29">
        <f t="shared" si="30"/>
        <v>8.3362057774715975E-2</v>
      </c>
      <c r="D88" s="29">
        <f t="shared" si="30"/>
        <v>8.1489293019559275E-2</v>
      </c>
      <c r="E88" s="29">
        <f t="shared" si="30"/>
        <v>8.1745684253330175E-2</v>
      </c>
      <c r="F88" s="29">
        <f t="shared" si="30"/>
        <v>7.9444081655356602E-2</v>
      </c>
      <c r="G88" s="29">
        <f t="shared" si="30"/>
        <v>7.8555479635617764E-2</v>
      </c>
      <c r="H88" s="29">
        <f t="shared" si="30"/>
        <v>7.7104844212343732E-2</v>
      </c>
      <c r="I88" s="29">
        <f t="shared" si="30"/>
        <v>7.6794760747503382E-2</v>
      </c>
      <c r="J88" s="29">
        <f t="shared" si="30"/>
        <v>7.7832553146342021E-2</v>
      </c>
      <c r="K88" s="29">
        <f t="shared" si="30"/>
        <v>7.5176416162600165E-2</v>
      </c>
      <c r="L88" s="29">
        <f t="shared" si="30"/>
        <v>7.516358829683599E-2</v>
      </c>
      <c r="M88" s="29">
        <f t="shared" si="30"/>
        <v>7.4849787203947832E-2</v>
      </c>
      <c r="N88" s="29">
        <f t="shared" si="30"/>
        <v>7.5035186105048376E-2</v>
      </c>
      <c r="O88" s="29">
        <f t="shared" si="30"/>
        <v>7.3668129493936529E-2</v>
      </c>
      <c r="P88" s="29">
        <f t="shared" si="30"/>
        <v>7.1647814655452863E-2</v>
      </c>
      <c r="Q88" s="29">
        <f t="shared" si="30"/>
        <v>7.1247831636851111E-2</v>
      </c>
    </row>
    <row r="89" spans="1:17" ht="11.4" customHeight="1" x14ac:dyDescent="0.3">
      <c r="A89" s="19" t="str">
        <f>$A$9</f>
        <v>Rail, metro and tram</v>
      </c>
      <c r="B89" s="30">
        <f t="shared" ref="B89:Q89" si="31">IF(B9=0,0,B9/B$4)</f>
        <v>6.906505484421549E-2</v>
      </c>
      <c r="C89" s="30">
        <f t="shared" si="31"/>
        <v>6.8834993607703621E-2</v>
      </c>
      <c r="D89" s="30">
        <f t="shared" si="31"/>
        <v>6.7347248434121987E-2</v>
      </c>
      <c r="E89" s="30">
        <f t="shared" si="31"/>
        <v>6.6240464861458709E-2</v>
      </c>
      <c r="F89" s="30">
        <f t="shared" si="31"/>
        <v>6.5637793322495003E-2</v>
      </c>
      <c r="G89" s="30">
        <f t="shared" si="31"/>
        <v>6.6371981892770326E-2</v>
      </c>
      <c r="H89" s="30">
        <f t="shared" si="31"/>
        <v>6.735253907771277E-2</v>
      </c>
      <c r="I89" s="30">
        <f t="shared" si="31"/>
        <v>6.6847211718260011E-2</v>
      </c>
      <c r="J89" s="30">
        <f t="shared" si="31"/>
        <v>6.9098768705135913E-2</v>
      </c>
      <c r="K89" s="30">
        <f t="shared" si="31"/>
        <v>6.8464965002951197E-2</v>
      </c>
      <c r="L89" s="30">
        <f t="shared" si="31"/>
        <v>6.9698021078298186E-2</v>
      </c>
      <c r="M89" s="30">
        <f t="shared" si="31"/>
        <v>7.0474029837991004E-2</v>
      </c>
      <c r="N89" s="30">
        <f t="shared" si="31"/>
        <v>7.2237666396193098E-2</v>
      </c>
      <c r="O89" s="30">
        <f t="shared" si="31"/>
        <v>7.2142182389709528E-2</v>
      </c>
      <c r="P89" s="30">
        <f t="shared" si="31"/>
        <v>7.1920673767230978E-2</v>
      </c>
      <c r="Q89" s="30">
        <f t="shared" si="31"/>
        <v>7.1349177627135288E-2</v>
      </c>
    </row>
    <row r="90" spans="1:17" ht="11.4" customHeight="1" x14ac:dyDescent="0.3">
      <c r="A90" s="17" t="str">
        <f>$A$10</f>
        <v>Metro and tram, urban light rail</v>
      </c>
      <c r="B90" s="29">
        <f t="shared" ref="B90:Q90" si="32">IF(B10=0,0,B10/B$4)</f>
        <v>1.2248812736791468E-2</v>
      </c>
      <c r="C90" s="29">
        <f t="shared" si="32"/>
        <v>1.225201208642432E-2</v>
      </c>
      <c r="D90" s="29">
        <f t="shared" si="32"/>
        <v>1.2283039463392603E-2</v>
      </c>
      <c r="E90" s="29">
        <f t="shared" si="32"/>
        <v>1.223245206658471E-2</v>
      </c>
      <c r="F90" s="29">
        <f t="shared" si="32"/>
        <v>1.2333906447426867E-2</v>
      </c>
      <c r="G90" s="29">
        <f t="shared" si="32"/>
        <v>1.2327580905315279E-2</v>
      </c>
      <c r="H90" s="29">
        <f t="shared" si="32"/>
        <v>1.2400170637812584E-2</v>
      </c>
      <c r="I90" s="29">
        <f t="shared" si="32"/>
        <v>1.2366010224638508E-2</v>
      </c>
      <c r="J90" s="29">
        <f t="shared" si="32"/>
        <v>1.279134994639231E-2</v>
      </c>
      <c r="K90" s="29">
        <f t="shared" si="32"/>
        <v>1.2843575691410864E-2</v>
      </c>
      <c r="L90" s="29">
        <f t="shared" si="32"/>
        <v>1.3321760986163621E-2</v>
      </c>
      <c r="M90" s="29">
        <f t="shared" si="32"/>
        <v>1.3386655005553015E-2</v>
      </c>
      <c r="N90" s="29">
        <f t="shared" si="32"/>
        <v>1.3747631234748628E-2</v>
      </c>
      <c r="O90" s="29">
        <f t="shared" si="32"/>
        <v>1.3627983611509801E-2</v>
      </c>
      <c r="P90" s="29">
        <f t="shared" si="32"/>
        <v>1.3543049615581943E-2</v>
      </c>
      <c r="Q90" s="29">
        <f t="shared" si="32"/>
        <v>1.3419188451914218E-2</v>
      </c>
    </row>
    <row r="91" spans="1:17" ht="11.4" customHeight="1" x14ac:dyDescent="0.3">
      <c r="A91" s="17" t="str">
        <f>$A$11</f>
        <v>Conventional passenger trains</v>
      </c>
      <c r="B91" s="29">
        <f t="shared" ref="B91:Q91" si="33">IF(B11=0,0,B11/B$4)</f>
        <v>4.7824372088336092E-2</v>
      </c>
      <c r="C91" s="29">
        <f t="shared" si="33"/>
        <v>4.6719293896360238E-2</v>
      </c>
      <c r="D91" s="29">
        <f t="shared" si="33"/>
        <v>4.4836538409419334E-2</v>
      </c>
      <c r="E91" s="29">
        <f t="shared" si="33"/>
        <v>4.3478635762675001E-2</v>
      </c>
      <c r="F91" s="29">
        <f t="shared" si="33"/>
        <v>4.230383482662347E-2</v>
      </c>
      <c r="G91" s="29">
        <f t="shared" si="33"/>
        <v>4.2572051289479614E-2</v>
      </c>
      <c r="H91" s="29">
        <f t="shared" si="33"/>
        <v>4.3052405291934839E-2</v>
      </c>
      <c r="I91" s="29">
        <f t="shared" si="33"/>
        <v>4.2290762723364635E-2</v>
      </c>
      <c r="J91" s="29">
        <f t="shared" si="33"/>
        <v>4.2960970459002656E-2</v>
      </c>
      <c r="K91" s="29">
        <f t="shared" si="33"/>
        <v>4.1315321547500429E-2</v>
      </c>
      <c r="L91" s="29">
        <f t="shared" si="33"/>
        <v>4.1703501739520109E-2</v>
      </c>
      <c r="M91" s="29">
        <f t="shared" si="33"/>
        <v>4.2134137784016999E-2</v>
      </c>
      <c r="N91" s="29">
        <f t="shared" si="33"/>
        <v>4.3230156362968779E-2</v>
      </c>
      <c r="O91" s="29">
        <f t="shared" si="33"/>
        <v>4.3196793625931901E-2</v>
      </c>
      <c r="P91" s="29">
        <f t="shared" si="33"/>
        <v>4.3473447238476591E-2</v>
      </c>
      <c r="Q91" s="29">
        <f t="shared" si="33"/>
        <v>4.3028190620033858E-2</v>
      </c>
    </row>
    <row r="92" spans="1:17" ht="11.4" customHeight="1" x14ac:dyDescent="0.3">
      <c r="A92" s="17" t="str">
        <f>$A$12</f>
        <v>High speed passenger trains</v>
      </c>
      <c r="B92" s="29">
        <f t="shared" ref="B92:Q92" si="34">IF(B12=0,0,B12/B$4)</f>
        <v>8.991870019087923E-3</v>
      </c>
      <c r="C92" s="29">
        <f t="shared" si="34"/>
        <v>9.8636876249190673E-3</v>
      </c>
      <c r="D92" s="29">
        <f t="shared" si="34"/>
        <v>1.0227670561310048E-2</v>
      </c>
      <c r="E92" s="29">
        <f t="shared" si="34"/>
        <v>1.0529377032199007E-2</v>
      </c>
      <c r="F92" s="29">
        <f t="shared" si="34"/>
        <v>1.1000052048444665E-2</v>
      </c>
      <c r="G92" s="29">
        <f t="shared" si="34"/>
        <v>1.1472349697975438E-2</v>
      </c>
      <c r="H92" s="29">
        <f t="shared" si="34"/>
        <v>1.189996314796535E-2</v>
      </c>
      <c r="I92" s="29">
        <f t="shared" si="34"/>
        <v>1.2190438770256874E-2</v>
      </c>
      <c r="J92" s="29">
        <f t="shared" si="34"/>
        <v>1.3346448299740946E-2</v>
      </c>
      <c r="K92" s="29">
        <f t="shared" si="34"/>
        <v>1.4306067764039903E-2</v>
      </c>
      <c r="L92" s="29">
        <f t="shared" si="34"/>
        <v>1.4672758352614449E-2</v>
      </c>
      <c r="M92" s="29">
        <f t="shared" si="34"/>
        <v>1.4953237048420987E-2</v>
      </c>
      <c r="N92" s="29">
        <f t="shared" si="34"/>
        <v>1.5259878798475688E-2</v>
      </c>
      <c r="O92" s="29">
        <f t="shared" si="34"/>
        <v>1.5317405152267814E-2</v>
      </c>
      <c r="P92" s="29">
        <f t="shared" si="34"/>
        <v>1.4904176913172442E-2</v>
      </c>
      <c r="Q92" s="29">
        <f t="shared" si="34"/>
        <v>1.4901798555187218E-2</v>
      </c>
    </row>
    <row r="93" spans="1:17" ht="11.4" customHeight="1" x14ac:dyDescent="0.3">
      <c r="A93" s="19" t="str">
        <f>$A$13</f>
        <v>Aviation</v>
      </c>
      <c r="B93" s="30">
        <f t="shared" ref="B93:Q93" si="35">IF(B13=0,0,B13/B$4)</f>
        <v>0.17296115998359121</v>
      </c>
      <c r="C93" s="30">
        <f t="shared" si="35"/>
        <v>0.16689157074842212</v>
      </c>
      <c r="D93" s="30">
        <f t="shared" si="35"/>
        <v>0.16332177754737837</v>
      </c>
      <c r="E93" s="30">
        <f t="shared" si="35"/>
        <v>0.16523132552004602</v>
      </c>
      <c r="F93" s="30">
        <f t="shared" si="35"/>
        <v>0.18011462345789825</v>
      </c>
      <c r="G93" s="30">
        <f t="shared" si="35"/>
        <v>0.19226671169360712</v>
      </c>
      <c r="H93" s="30">
        <f t="shared" si="35"/>
        <v>0.19659805694640442</v>
      </c>
      <c r="I93" s="30">
        <f t="shared" si="35"/>
        <v>0.20868834958343421</v>
      </c>
      <c r="J93" s="30">
        <f t="shared" si="35"/>
        <v>0.20719388468071068</v>
      </c>
      <c r="K93" s="30">
        <f t="shared" si="35"/>
        <v>0.19763757434072102</v>
      </c>
      <c r="L93" s="30">
        <f t="shared" si="35"/>
        <v>0.19758449924318058</v>
      </c>
      <c r="M93" s="30">
        <f t="shared" si="35"/>
        <v>0.20658147029600663</v>
      </c>
      <c r="N93" s="30">
        <f t="shared" si="35"/>
        <v>0.21083476866361145</v>
      </c>
      <c r="O93" s="30">
        <f t="shared" si="35"/>
        <v>0.21352846494959191</v>
      </c>
      <c r="P93" s="30">
        <f t="shared" si="35"/>
        <v>0.21847747403482787</v>
      </c>
      <c r="Q93" s="30">
        <f t="shared" si="35"/>
        <v>0.22233375462999067</v>
      </c>
    </row>
    <row r="94" spans="1:17" ht="11.4" customHeight="1" x14ac:dyDescent="0.3">
      <c r="A94" s="17" t="str">
        <f>$A$14</f>
        <v>Domestic</v>
      </c>
      <c r="B94" s="29">
        <f t="shared" ref="B94:Q94" si="36">IF(B14=0,0,B14/B$4)</f>
        <v>1.4114410794290284E-2</v>
      </c>
      <c r="C94" s="29">
        <f t="shared" si="36"/>
        <v>1.3811428660963061E-2</v>
      </c>
      <c r="D94" s="29">
        <f t="shared" si="36"/>
        <v>1.3632650430679417E-2</v>
      </c>
      <c r="E94" s="29">
        <f t="shared" si="36"/>
        <v>1.3881336880380922E-2</v>
      </c>
      <c r="F94" s="29">
        <f t="shared" si="36"/>
        <v>1.4145534479125995E-2</v>
      </c>
      <c r="G94" s="29">
        <f t="shared" si="36"/>
        <v>1.4608500591071627E-2</v>
      </c>
      <c r="H94" s="29">
        <f t="shared" si="36"/>
        <v>1.4863888754592576E-2</v>
      </c>
      <c r="I94" s="29">
        <f t="shared" si="36"/>
        <v>1.5162291412358357E-2</v>
      </c>
      <c r="J94" s="29">
        <f t="shared" si="36"/>
        <v>1.4451369675702519E-2</v>
      </c>
      <c r="K94" s="29">
        <f t="shared" si="36"/>
        <v>1.3773867160059251E-2</v>
      </c>
      <c r="L94" s="29">
        <f t="shared" si="36"/>
        <v>1.4066742599003522E-2</v>
      </c>
      <c r="M94" s="29">
        <f t="shared" si="36"/>
        <v>1.4184599140404491E-2</v>
      </c>
      <c r="N94" s="29">
        <f t="shared" si="36"/>
        <v>1.3604134520479204E-2</v>
      </c>
      <c r="O94" s="29">
        <f t="shared" si="36"/>
        <v>1.2673602562797709E-2</v>
      </c>
      <c r="P94" s="29">
        <f t="shared" si="36"/>
        <v>1.2484516889635151E-2</v>
      </c>
      <c r="Q94" s="29">
        <f t="shared" si="36"/>
        <v>1.2742016223095707E-2</v>
      </c>
    </row>
    <row r="95" spans="1:17" ht="11.4" customHeight="1" x14ac:dyDescent="0.3">
      <c r="A95" s="17" t="str">
        <f>$A$15</f>
        <v>International - Intra-EU</v>
      </c>
      <c r="B95" s="29">
        <f t="shared" ref="B95:Q95" si="37">IF(B15=0,0,B15/B$4)</f>
        <v>5.6160534168226875E-2</v>
      </c>
      <c r="C95" s="29">
        <f t="shared" si="37"/>
        <v>5.5175241360316055E-2</v>
      </c>
      <c r="D95" s="29">
        <f t="shared" si="37"/>
        <v>5.366160180785861E-2</v>
      </c>
      <c r="E95" s="29">
        <f t="shared" si="37"/>
        <v>5.5490942375794834E-2</v>
      </c>
      <c r="F95" s="29">
        <f t="shared" si="37"/>
        <v>5.7497885013622463E-2</v>
      </c>
      <c r="G95" s="29">
        <f t="shared" si="37"/>
        <v>6.1274076474231623E-2</v>
      </c>
      <c r="H95" s="29">
        <f t="shared" si="37"/>
        <v>6.3046467729523659E-2</v>
      </c>
      <c r="I95" s="29">
        <f t="shared" si="37"/>
        <v>6.3887058573076708E-2</v>
      </c>
      <c r="J95" s="29">
        <f t="shared" si="37"/>
        <v>6.2504027498827663E-2</v>
      </c>
      <c r="K95" s="29">
        <f t="shared" si="37"/>
        <v>5.8261784283137462E-2</v>
      </c>
      <c r="L95" s="29">
        <f t="shared" si="37"/>
        <v>6.0596734307740589E-2</v>
      </c>
      <c r="M95" s="29">
        <f t="shared" si="37"/>
        <v>6.5423646915904021E-2</v>
      </c>
      <c r="N95" s="29">
        <f t="shared" si="37"/>
        <v>6.5876053408913657E-2</v>
      </c>
      <c r="O95" s="29">
        <f t="shared" si="37"/>
        <v>6.7060432179535973E-2</v>
      </c>
      <c r="P95" s="29">
        <f t="shared" si="37"/>
        <v>6.953223372198919E-2</v>
      </c>
      <c r="Q95" s="29">
        <f t="shared" si="37"/>
        <v>7.2338422288213758E-2</v>
      </c>
    </row>
    <row r="96" spans="1:17" ht="11.4" customHeight="1" x14ac:dyDescent="0.3">
      <c r="A96" s="17" t="str">
        <f>$A$16</f>
        <v>International - Extra-EU</v>
      </c>
      <c r="B96" s="29">
        <f t="shared" ref="B96:Q96" si="38">IF(B16=0,0,B16/B$4)</f>
        <v>0.10268621502107404</v>
      </c>
      <c r="C96" s="29">
        <f t="shared" si="38"/>
        <v>9.7904900727143002E-2</v>
      </c>
      <c r="D96" s="29">
        <f t="shared" si="38"/>
        <v>9.6027525308840345E-2</v>
      </c>
      <c r="E96" s="29">
        <f t="shared" si="38"/>
        <v>9.5859046263870262E-2</v>
      </c>
      <c r="F96" s="29">
        <f t="shared" si="38"/>
        <v>0.1084712039651498</v>
      </c>
      <c r="G96" s="29">
        <f t="shared" si="38"/>
        <v>0.1163841346283039</v>
      </c>
      <c r="H96" s="29">
        <f t="shared" si="38"/>
        <v>0.1186877004622882</v>
      </c>
      <c r="I96" s="29">
        <f t="shared" si="38"/>
        <v>0.12963899959799915</v>
      </c>
      <c r="J96" s="29">
        <f t="shared" si="38"/>
        <v>0.13023848750618053</v>
      </c>
      <c r="K96" s="29">
        <f t="shared" si="38"/>
        <v>0.12560192289752431</v>
      </c>
      <c r="L96" s="29">
        <f t="shared" si="38"/>
        <v>0.12292102233643647</v>
      </c>
      <c r="M96" s="29">
        <f t="shared" si="38"/>
        <v>0.12697322423969809</v>
      </c>
      <c r="N96" s="29">
        <f t="shared" si="38"/>
        <v>0.1313545807342186</v>
      </c>
      <c r="O96" s="29">
        <f t="shared" si="38"/>
        <v>0.13379443020725823</v>
      </c>
      <c r="P96" s="29">
        <f t="shared" si="38"/>
        <v>0.13646072342320353</v>
      </c>
      <c r="Q96" s="29">
        <f t="shared" si="38"/>
        <v>0.13725331611868119</v>
      </c>
    </row>
    <row r="97" spans="1:17" ht="11.4" customHeight="1" x14ac:dyDescent="0.3">
      <c r="A97" s="25" t="s">
        <v>43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" customHeight="1" x14ac:dyDescent="0.3">
      <c r="A98" s="23" t="str">
        <f>$A$18</f>
        <v>Road transport</v>
      </c>
      <c r="B98" s="31">
        <f t="shared" ref="B98:Q98" si="40">IF(B18=0,0,B18/B$17)</f>
        <v>0.66759867292444641</v>
      </c>
      <c r="C98" s="31">
        <f t="shared" si="40"/>
        <v>0.67935570455480365</v>
      </c>
      <c r="D98" s="31">
        <f t="shared" si="40"/>
        <v>0.68340447936375159</v>
      </c>
      <c r="E98" s="31">
        <f t="shared" si="40"/>
        <v>0.68636215627260244</v>
      </c>
      <c r="F98" s="31">
        <f t="shared" si="40"/>
        <v>0.69187218747191614</v>
      </c>
      <c r="G98" s="31">
        <f t="shared" si="40"/>
        <v>0.69447843776430296</v>
      </c>
      <c r="H98" s="31">
        <f t="shared" si="40"/>
        <v>0.68938247099087013</v>
      </c>
      <c r="I98" s="31">
        <f t="shared" si="40"/>
        <v>0.69340092992279589</v>
      </c>
      <c r="J98" s="31">
        <f t="shared" si="40"/>
        <v>0.69799285519785925</v>
      </c>
      <c r="K98" s="31">
        <f t="shared" si="40"/>
        <v>0.70540750328041057</v>
      </c>
      <c r="L98" s="31">
        <f t="shared" si="40"/>
        <v>0.696719980668003</v>
      </c>
      <c r="M98" s="31">
        <f t="shared" si="40"/>
        <v>0.69397891689377844</v>
      </c>
      <c r="N98" s="31">
        <f t="shared" si="40"/>
        <v>0.69307528724787759</v>
      </c>
      <c r="O98" s="31">
        <f t="shared" si="40"/>
        <v>0.69938701783803037</v>
      </c>
      <c r="P98" s="31">
        <f t="shared" si="40"/>
        <v>0.70066489071698335</v>
      </c>
      <c r="Q98" s="31">
        <f t="shared" si="40"/>
        <v>0.7039950885580184</v>
      </c>
    </row>
    <row r="99" spans="1:17" ht="11.4" customHeight="1" x14ac:dyDescent="0.3">
      <c r="A99" s="17" t="str">
        <f>$A$19</f>
        <v>Light duty vehicles</v>
      </c>
      <c r="B99" s="29">
        <f t="shared" ref="B99:Q99" si="41">IF(B19=0,0,B19/B$17)</f>
        <v>3.6966132906646819E-2</v>
      </c>
      <c r="C99" s="29">
        <f t="shared" si="41"/>
        <v>3.8200196081000524E-2</v>
      </c>
      <c r="D99" s="29">
        <f t="shared" si="41"/>
        <v>3.7949698878800148E-2</v>
      </c>
      <c r="E99" s="29">
        <f t="shared" si="41"/>
        <v>3.954251849695372E-2</v>
      </c>
      <c r="F99" s="29">
        <f t="shared" si="41"/>
        <v>3.8085920569101324E-2</v>
      </c>
      <c r="G99" s="29">
        <f t="shared" si="41"/>
        <v>3.8547933840902403E-2</v>
      </c>
      <c r="H99" s="29">
        <f t="shared" si="41"/>
        <v>3.7856907794371134E-2</v>
      </c>
      <c r="I99" s="29">
        <f t="shared" si="41"/>
        <v>3.8834659564718495E-2</v>
      </c>
      <c r="J99" s="29">
        <f t="shared" si="41"/>
        <v>3.9535645883998112E-2</v>
      </c>
      <c r="K99" s="29">
        <f t="shared" si="41"/>
        <v>4.3747365652465418E-2</v>
      </c>
      <c r="L99" s="29">
        <f t="shared" si="41"/>
        <v>4.288201534250996E-2</v>
      </c>
      <c r="M99" s="29">
        <f t="shared" si="41"/>
        <v>4.3439382421929601E-2</v>
      </c>
      <c r="N99" s="29">
        <f t="shared" si="41"/>
        <v>4.3861498446601893E-2</v>
      </c>
      <c r="O99" s="29">
        <f t="shared" si="41"/>
        <v>4.3721873012282711E-2</v>
      </c>
      <c r="P99" s="29">
        <f t="shared" si="41"/>
        <v>4.4882111015610862E-2</v>
      </c>
      <c r="Q99" s="29">
        <f t="shared" si="41"/>
        <v>4.4886597613360286E-2</v>
      </c>
    </row>
    <row r="100" spans="1:17" ht="11.4" customHeight="1" x14ac:dyDescent="0.3">
      <c r="A100" s="17" t="str">
        <f>$A$20</f>
        <v>Heavy duty vehicles</v>
      </c>
      <c r="B100" s="29">
        <f t="shared" ref="B100:Q100" si="42">IF(B20=0,0,B20/B$17)</f>
        <v>0.63063254001779956</v>
      </c>
      <c r="C100" s="29">
        <f t="shared" si="42"/>
        <v>0.64115550847380309</v>
      </c>
      <c r="D100" s="29">
        <f t="shared" si="42"/>
        <v>0.64545478048495142</v>
      </c>
      <c r="E100" s="29">
        <f t="shared" si="42"/>
        <v>0.64681963777564877</v>
      </c>
      <c r="F100" s="29">
        <f t="shared" si="42"/>
        <v>0.65378626690281483</v>
      </c>
      <c r="G100" s="29">
        <f t="shared" si="42"/>
        <v>0.65593050392340058</v>
      </c>
      <c r="H100" s="29">
        <f t="shared" si="42"/>
        <v>0.6515255631964989</v>
      </c>
      <c r="I100" s="29">
        <f t="shared" si="42"/>
        <v>0.65456627035807735</v>
      </c>
      <c r="J100" s="29">
        <f t="shared" si="42"/>
        <v>0.6584572093138612</v>
      </c>
      <c r="K100" s="29">
        <f t="shared" si="42"/>
        <v>0.66166013762794507</v>
      </c>
      <c r="L100" s="29">
        <f t="shared" si="42"/>
        <v>0.6538379653254931</v>
      </c>
      <c r="M100" s="29">
        <f t="shared" si="42"/>
        <v>0.65053953447184876</v>
      </c>
      <c r="N100" s="29">
        <f t="shared" si="42"/>
        <v>0.64921378880127578</v>
      </c>
      <c r="O100" s="29">
        <f t="shared" si="42"/>
        <v>0.65566514482574756</v>
      </c>
      <c r="P100" s="29">
        <f t="shared" si="42"/>
        <v>0.65578277970137244</v>
      </c>
      <c r="Q100" s="29">
        <f t="shared" si="42"/>
        <v>0.65910849094465818</v>
      </c>
    </row>
    <row r="101" spans="1:17" ht="11.4" customHeight="1" x14ac:dyDescent="0.3">
      <c r="A101" s="19" t="str">
        <f>$A$21</f>
        <v>Rail transport</v>
      </c>
      <c r="B101" s="30">
        <f t="shared" ref="B101:Q101" si="43">IF(B21=0,0,B21/B$17)</f>
        <v>0.17306799658566097</v>
      </c>
      <c r="C101" s="30">
        <f t="shared" si="43"/>
        <v>0.16374015577445164</v>
      </c>
      <c r="D101" s="30">
        <f t="shared" si="43"/>
        <v>0.15887338592721387</v>
      </c>
      <c r="E101" s="30">
        <f t="shared" si="43"/>
        <v>0.16214556048751011</v>
      </c>
      <c r="F101" s="30">
        <f t="shared" si="43"/>
        <v>0.15997536457963946</v>
      </c>
      <c r="G101" s="30">
        <f t="shared" si="43"/>
        <v>0.15540644951571317</v>
      </c>
      <c r="H101" s="30">
        <f t="shared" si="43"/>
        <v>0.15765699569305652</v>
      </c>
      <c r="I101" s="30">
        <f t="shared" si="43"/>
        <v>0.15768492154545574</v>
      </c>
      <c r="J101" s="30">
        <f t="shared" si="43"/>
        <v>0.15804562027904315</v>
      </c>
      <c r="K101" s="30">
        <f t="shared" si="43"/>
        <v>0.14482944553391255</v>
      </c>
      <c r="L101" s="30">
        <f t="shared" si="43"/>
        <v>0.15045151560041609</v>
      </c>
      <c r="M101" s="30">
        <f t="shared" si="43"/>
        <v>0.16156401942778292</v>
      </c>
      <c r="N101" s="30">
        <f t="shared" si="43"/>
        <v>0.16044863708310458</v>
      </c>
      <c r="O101" s="30">
        <f t="shared" si="43"/>
        <v>0.15958179382171508</v>
      </c>
      <c r="P101" s="30">
        <f t="shared" si="43"/>
        <v>0.16069724909215066</v>
      </c>
      <c r="Q101" s="30">
        <f t="shared" si="43"/>
        <v>0.1597559322558261</v>
      </c>
    </row>
    <row r="102" spans="1:17" ht="11.4" customHeight="1" x14ac:dyDescent="0.3">
      <c r="A102" s="19" t="str">
        <f>$A$22</f>
        <v>Aviation</v>
      </c>
      <c r="B102" s="30">
        <f t="shared" ref="B102:Q102" si="44">IF(B22=0,0,B22/B$17)</f>
        <v>9.7435165203714185E-3</v>
      </c>
      <c r="C102" s="30">
        <f t="shared" si="44"/>
        <v>9.5176148153932136E-3</v>
      </c>
      <c r="D102" s="30">
        <f t="shared" si="44"/>
        <v>9.4654508095810119E-3</v>
      </c>
      <c r="E102" s="30">
        <f t="shared" si="44"/>
        <v>9.8898180766046357E-3</v>
      </c>
      <c r="F102" s="30">
        <f t="shared" si="44"/>
        <v>1.0119261567221319E-2</v>
      </c>
      <c r="G102" s="30">
        <f t="shared" si="44"/>
        <v>1.0354039826577099E-2</v>
      </c>
      <c r="H102" s="30">
        <f t="shared" si="44"/>
        <v>1.0768992502770244E-2</v>
      </c>
      <c r="I102" s="30">
        <f t="shared" si="44"/>
        <v>1.1191992116142543E-2</v>
      </c>
      <c r="J102" s="30">
        <f t="shared" si="44"/>
        <v>1.1816961188901461E-2</v>
      </c>
      <c r="K102" s="30">
        <f t="shared" si="44"/>
        <v>1.1493720740660839E-2</v>
      </c>
      <c r="L102" s="30">
        <f t="shared" si="44"/>
        <v>1.3169922329031252E-2</v>
      </c>
      <c r="M102" s="30">
        <f t="shared" si="44"/>
        <v>1.3515073290213765E-2</v>
      </c>
      <c r="N102" s="30">
        <f t="shared" si="44"/>
        <v>1.3515100266561631E-2</v>
      </c>
      <c r="O102" s="30">
        <f t="shared" si="44"/>
        <v>1.342272863879981E-2</v>
      </c>
      <c r="P102" s="30">
        <f t="shared" si="44"/>
        <v>1.4078731410431838E-2</v>
      </c>
      <c r="Q102" s="30">
        <f t="shared" si="44"/>
        <v>1.4041455331149685E-2</v>
      </c>
    </row>
    <row r="103" spans="1:17" ht="11.4" customHeight="1" x14ac:dyDescent="0.3">
      <c r="A103" s="17" t="str">
        <f>$A$23</f>
        <v>Domestic and International - Intra-EU</v>
      </c>
      <c r="B103" s="29">
        <f t="shared" ref="B103:Q103" si="45">IF(B23=0,0,B23/B$17)</f>
        <v>9.2359454416961076E-4</v>
      </c>
      <c r="C103" s="29">
        <f t="shared" si="45"/>
        <v>9.1675875126843531E-4</v>
      </c>
      <c r="D103" s="29">
        <f t="shared" si="45"/>
        <v>8.7245803139210311E-4</v>
      </c>
      <c r="E103" s="29">
        <f t="shared" si="45"/>
        <v>8.7874183245897864E-4</v>
      </c>
      <c r="F103" s="29">
        <f t="shared" si="45"/>
        <v>8.4571727347442416E-4</v>
      </c>
      <c r="G103" s="29">
        <f t="shared" si="45"/>
        <v>8.5117863964845808E-4</v>
      </c>
      <c r="H103" s="29">
        <f t="shared" si="45"/>
        <v>8.4529407344101847E-4</v>
      </c>
      <c r="I103" s="29">
        <f t="shared" si="45"/>
        <v>8.4729563902875729E-4</v>
      </c>
      <c r="J103" s="29">
        <f t="shared" si="45"/>
        <v>8.5045326478967026E-4</v>
      </c>
      <c r="K103" s="29">
        <f t="shared" si="45"/>
        <v>8.8557285770276065E-4</v>
      </c>
      <c r="L103" s="29">
        <f t="shared" si="45"/>
        <v>8.8415973979247796E-4</v>
      </c>
      <c r="M103" s="29">
        <f t="shared" si="45"/>
        <v>8.7412363829152964E-4</v>
      </c>
      <c r="N103" s="29">
        <f t="shared" si="45"/>
        <v>8.9695485714283755E-4</v>
      </c>
      <c r="O103" s="29">
        <f t="shared" si="45"/>
        <v>8.8071052772117962E-4</v>
      </c>
      <c r="P103" s="29">
        <f t="shared" si="45"/>
        <v>9.9260460759753024E-4</v>
      </c>
      <c r="Q103" s="29">
        <f t="shared" si="45"/>
        <v>9.7925525750825718E-4</v>
      </c>
    </row>
    <row r="104" spans="1:17" ht="11.4" customHeight="1" x14ac:dyDescent="0.3">
      <c r="A104" s="17" t="str">
        <f>$A$24</f>
        <v>International - Extra-EU</v>
      </c>
      <c r="B104" s="29">
        <f t="shared" ref="B104:Q104" si="46">IF(B24=0,0,B24/B$17)</f>
        <v>8.81992197620181E-3</v>
      </c>
      <c r="C104" s="29">
        <f t="shared" si="46"/>
        <v>8.6008560641247789E-3</v>
      </c>
      <c r="D104" s="29">
        <f t="shared" si="46"/>
        <v>8.5929927781889081E-3</v>
      </c>
      <c r="E104" s="29">
        <f t="shared" si="46"/>
        <v>9.0110762441456566E-3</v>
      </c>
      <c r="F104" s="29">
        <f t="shared" si="46"/>
        <v>9.2735442937468947E-3</v>
      </c>
      <c r="G104" s="29">
        <f t="shared" si="46"/>
        <v>9.5028611869286423E-3</v>
      </c>
      <c r="H104" s="29">
        <f t="shared" si="46"/>
        <v>9.9236984293292266E-3</v>
      </c>
      <c r="I104" s="29">
        <f t="shared" si="46"/>
        <v>1.0344696477113785E-2</v>
      </c>
      <c r="J104" s="29">
        <f t="shared" si="46"/>
        <v>1.0966507924111791E-2</v>
      </c>
      <c r="K104" s="29">
        <f t="shared" si="46"/>
        <v>1.0608147882958078E-2</v>
      </c>
      <c r="L104" s="29">
        <f t="shared" si="46"/>
        <v>1.2285762589238773E-2</v>
      </c>
      <c r="M104" s="29">
        <f t="shared" si="46"/>
        <v>1.2640949651922235E-2</v>
      </c>
      <c r="N104" s="29">
        <f t="shared" si="46"/>
        <v>1.2618145409418793E-2</v>
      </c>
      <c r="O104" s="29">
        <f t="shared" si="46"/>
        <v>1.2542018111078631E-2</v>
      </c>
      <c r="P104" s="29">
        <f t="shared" si="46"/>
        <v>1.3086126802834308E-2</v>
      </c>
      <c r="Q104" s="29">
        <f t="shared" si="46"/>
        <v>1.3062200073641429E-2</v>
      </c>
    </row>
    <row r="105" spans="1:17" ht="11.4" customHeight="1" x14ac:dyDescent="0.3">
      <c r="A105" s="19" t="s">
        <v>33</v>
      </c>
      <c r="B105" s="30">
        <f t="shared" ref="B105:Q105" si="47">IF(B25=0,0,B25/B$17)</f>
        <v>0.1495898139695212</v>
      </c>
      <c r="C105" s="30">
        <f t="shared" si="47"/>
        <v>0.14738652485535153</v>
      </c>
      <c r="D105" s="30">
        <f t="shared" si="47"/>
        <v>0.14825668389945351</v>
      </c>
      <c r="E105" s="30">
        <f t="shared" si="47"/>
        <v>0.14160246516328273</v>
      </c>
      <c r="F105" s="30">
        <f t="shared" si="47"/>
        <v>0.13803318638122311</v>
      </c>
      <c r="G105" s="30">
        <f t="shared" si="47"/>
        <v>0.13976107289340678</v>
      </c>
      <c r="H105" s="30">
        <f t="shared" si="47"/>
        <v>0.14219154081330315</v>
      </c>
      <c r="I105" s="30">
        <f t="shared" si="47"/>
        <v>0.13772215641560598</v>
      </c>
      <c r="J105" s="30">
        <f t="shared" si="47"/>
        <v>0.13214456333419611</v>
      </c>
      <c r="K105" s="30">
        <f t="shared" si="47"/>
        <v>0.1382693304450163</v>
      </c>
      <c r="L105" s="30">
        <f t="shared" si="47"/>
        <v>0.13965858140254969</v>
      </c>
      <c r="M105" s="30">
        <f t="shared" si="47"/>
        <v>0.13094199038822479</v>
      </c>
      <c r="N105" s="30">
        <f t="shared" si="47"/>
        <v>0.13296097540245616</v>
      </c>
      <c r="O105" s="30">
        <f t="shared" si="47"/>
        <v>0.12760845970145482</v>
      </c>
      <c r="P105" s="30">
        <f t="shared" si="47"/>
        <v>0.12455912878043407</v>
      </c>
      <c r="Q105" s="30">
        <f t="shared" si="47"/>
        <v>0.12220752385500583</v>
      </c>
    </row>
    <row r="106" spans="1:17" ht="11.4" customHeight="1" x14ac:dyDescent="0.3">
      <c r="A106" s="17" t="str">
        <f>$A$26</f>
        <v>Domestic coastal shipping</v>
      </c>
      <c r="B106" s="29">
        <f t="shared" ref="B106:Q106" si="48">IF(B26=0,0,B26/B$17)</f>
        <v>9.272031233315009E-2</v>
      </c>
      <c r="C106" s="29">
        <f t="shared" si="48"/>
        <v>9.1765160516043151E-2</v>
      </c>
      <c r="D106" s="29">
        <f t="shared" si="48"/>
        <v>9.4063261312668983E-2</v>
      </c>
      <c r="E106" s="29">
        <f t="shared" si="48"/>
        <v>9.1160650919728775E-2</v>
      </c>
      <c r="F106" s="29">
        <f t="shared" si="48"/>
        <v>8.6207117060878344E-2</v>
      </c>
      <c r="G106" s="29">
        <f t="shared" si="48"/>
        <v>8.8329767192217995E-2</v>
      </c>
      <c r="H106" s="29">
        <f t="shared" si="48"/>
        <v>9.2749425385460868E-2</v>
      </c>
      <c r="I106" s="29">
        <f t="shared" si="48"/>
        <v>8.7413689233687669E-2</v>
      </c>
      <c r="J106" s="29">
        <f t="shared" si="48"/>
        <v>8.0811139691459033E-2</v>
      </c>
      <c r="K106" s="29">
        <f t="shared" si="48"/>
        <v>8.7664816815192656E-2</v>
      </c>
      <c r="L106" s="29">
        <f t="shared" si="48"/>
        <v>8.2650550784274524E-2</v>
      </c>
      <c r="M106" s="29">
        <f t="shared" si="48"/>
        <v>7.8367666655803817E-2</v>
      </c>
      <c r="N106" s="29">
        <f t="shared" si="48"/>
        <v>7.6008280490300881E-2</v>
      </c>
      <c r="O106" s="29">
        <f t="shared" si="48"/>
        <v>6.9888754436100625E-2</v>
      </c>
      <c r="P106" s="29">
        <f t="shared" si="48"/>
        <v>6.7638935227617061E-2</v>
      </c>
      <c r="Q106" s="29">
        <f t="shared" si="48"/>
        <v>6.7995572220681602E-2</v>
      </c>
    </row>
    <row r="107" spans="1:17" ht="11.4" customHeight="1" x14ac:dyDescent="0.3">
      <c r="A107" s="15" t="str">
        <f>$A$27</f>
        <v>Inland waterways</v>
      </c>
      <c r="B107" s="28">
        <f t="shared" ref="B107:Q107" si="49">IF(B27=0,0,B27/B$17)</f>
        <v>5.6869501636371118E-2</v>
      </c>
      <c r="C107" s="28">
        <f t="shared" si="49"/>
        <v>5.5621364339308366E-2</v>
      </c>
      <c r="D107" s="28">
        <f t="shared" si="49"/>
        <v>5.4193422586784515E-2</v>
      </c>
      <c r="E107" s="28">
        <f t="shared" si="49"/>
        <v>5.044181424355397E-2</v>
      </c>
      <c r="F107" s="28">
        <f t="shared" si="49"/>
        <v>5.1826069320344781E-2</v>
      </c>
      <c r="G107" s="28">
        <f t="shared" si="49"/>
        <v>5.1431305701188784E-2</v>
      </c>
      <c r="H107" s="28">
        <f t="shared" si="49"/>
        <v>4.9442115427842298E-2</v>
      </c>
      <c r="I107" s="28">
        <f t="shared" si="49"/>
        <v>5.0308467181918323E-2</v>
      </c>
      <c r="J107" s="28">
        <f t="shared" si="49"/>
        <v>5.1333423642737075E-2</v>
      </c>
      <c r="K107" s="28">
        <f t="shared" si="49"/>
        <v>5.0604513629823621E-2</v>
      </c>
      <c r="L107" s="28">
        <f t="shared" si="49"/>
        <v>5.7008030618275168E-2</v>
      </c>
      <c r="M107" s="28">
        <f t="shared" si="49"/>
        <v>5.257432373242097E-2</v>
      </c>
      <c r="N107" s="28">
        <f t="shared" si="49"/>
        <v>5.695269491215528E-2</v>
      </c>
      <c r="O107" s="28">
        <f t="shared" si="49"/>
        <v>5.7719705265354207E-2</v>
      </c>
      <c r="P107" s="28">
        <f t="shared" si="49"/>
        <v>5.6920193552816994E-2</v>
      </c>
      <c r="Q107" s="28">
        <f t="shared" si="49"/>
        <v>5.4211951634324233E-2</v>
      </c>
    </row>
    <row r="109" spans="1:17" ht="11.4" customHeight="1" x14ac:dyDescent="0.3">
      <c r="A109" s="27" t="s">
        <v>42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" customHeight="1" x14ac:dyDescent="0.3">
      <c r="A110" s="25" t="s">
        <v>40</v>
      </c>
      <c r="B110" s="32">
        <f t="shared" ref="B110:Q110" si="51">IF(B30=0,0,B30/B$29)</f>
        <v>0.69814255914951129</v>
      </c>
      <c r="C110" s="32">
        <f t="shared" si="51"/>
        <v>0.69379499727466665</v>
      </c>
      <c r="D110" s="32">
        <f t="shared" si="51"/>
        <v>0.69258413159927412</v>
      </c>
      <c r="E110" s="32">
        <f t="shared" si="51"/>
        <v>0.68463558975299299</v>
      </c>
      <c r="F110" s="32">
        <f t="shared" si="51"/>
        <v>0.68037776307403142</v>
      </c>
      <c r="G110" s="32">
        <f t="shared" si="51"/>
        <v>0.67493377007631705</v>
      </c>
      <c r="H110" s="32">
        <f t="shared" si="51"/>
        <v>0.67409182509097232</v>
      </c>
      <c r="I110" s="32">
        <f t="shared" si="51"/>
        <v>0.66892322297971984</v>
      </c>
      <c r="J110" s="32">
        <f t="shared" si="51"/>
        <v>0.67322551506213302</v>
      </c>
      <c r="K110" s="32">
        <f t="shared" si="51"/>
        <v>0.68088005040695687</v>
      </c>
      <c r="L110" s="32">
        <f t="shared" si="51"/>
        <v>0.67228293348928281</v>
      </c>
      <c r="M110" s="32">
        <f t="shared" si="51"/>
        <v>0.67464480076827438</v>
      </c>
      <c r="N110" s="32">
        <f t="shared" si="51"/>
        <v>0.67725013309627613</v>
      </c>
      <c r="O110" s="32">
        <f t="shared" si="51"/>
        <v>0.6799509751010625</v>
      </c>
      <c r="P110" s="32">
        <f t="shared" si="51"/>
        <v>0.68578252040173848</v>
      </c>
      <c r="Q110" s="32">
        <f t="shared" si="51"/>
        <v>0.68515415932251944</v>
      </c>
    </row>
    <row r="111" spans="1:17" ht="11.4" customHeight="1" x14ac:dyDescent="0.3">
      <c r="A111" s="23" t="str">
        <f>$A$5</f>
        <v>Road transport</v>
      </c>
      <c r="B111" s="31">
        <f t="shared" ref="B111:Q111" si="52">IF(B31=0,0,B31/B$29)</f>
        <v>0.5544178264405939</v>
      </c>
      <c r="C111" s="31">
        <f t="shared" si="52"/>
        <v>0.55537182879717917</v>
      </c>
      <c r="D111" s="31">
        <f t="shared" si="52"/>
        <v>0.55715431405116689</v>
      </c>
      <c r="E111" s="31">
        <f t="shared" si="52"/>
        <v>0.54803086585524008</v>
      </c>
      <c r="F111" s="31">
        <f t="shared" si="52"/>
        <v>0.53991102702201554</v>
      </c>
      <c r="G111" s="31">
        <f t="shared" si="52"/>
        <v>0.52942062595617012</v>
      </c>
      <c r="H111" s="31">
        <f t="shared" si="52"/>
        <v>0.52861398059392772</v>
      </c>
      <c r="I111" s="31">
        <f t="shared" si="52"/>
        <v>0.52143153075682613</v>
      </c>
      <c r="J111" s="31">
        <f t="shared" si="52"/>
        <v>0.52376574353952754</v>
      </c>
      <c r="K111" s="31">
        <f t="shared" si="52"/>
        <v>0.53743015152182283</v>
      </c>
      <c r="L111" s="31">
        <f t="shared" si="52"/>
        <v>0.52905818137702343</v>
      </c>
      <c r="M111" s="31">
        <f t="shared" si="52"/>
        <v>0.52705612183276995</v>
      </c>
      <c r="N111" s="31">
        <f t="shared" si="52"/>
        <v>0.52852664856984166</v>
      </c>
      <c r="O111" s="31">
        <f t="shared" si="52"/>
        <v>0.53081866436755942</v>
      </c>
      <c r="P111" s="31">
        <f t="shared" si="52"/>
        <v>0.53801050680742546</v>
      </c>
      <c r="Q111" s="31">
        <f t="shared" si="52"/>
        <v>0.5353424058480899</v>
      </c>
    </row>
    <row r="112" spans="1:17" ht="11.4" customHeight="1" x14ac:dyDescent="0.3">
      <c r="A112" s="17" t="str">
        <f>$A$6</f>
        <v>Powered 2-wheelers</v>
      </c>
      <c r="B112" s="29">
        <f t="shared" ref="B112:Q112" si="53">IF(B32=0,0,B32/B$29)</f>
        <v>1.045745307665589E-2</v>
      </c>
      <c r="C112" s="29">
        <f t="shared" si="53"/>
        <v>1.0664681359129563E-2</v>
      </c>
      <c r="D112" s="29">
        <f t="shared" si="53"/>
        <v>1.0680868405463621E-2</v>
      </c>
      <c r="E112" s="29">
        <f t="shared" si="53"/>
        <v>1.0790474455020087E-2</v>
      </c>
      <c r="F112" s="29">
        <f t="shared" si="53"/>
        <v>1.0652105930151295E-2</v>
      </c>
      <c r="G112" s="29">
        <f t="shared" si="53"/>
        <v>1.0812292729754855E-2</v>
      </c>
      <c r="H112" s="29">
        <f t="shared" si="53"/>
        <v>1.035041182801006E-2</v>
      </c>
      <c r="I112" s="29">
        <f t="shared" si="53"/>
        <v>9.823955129440046E-3</v>
      </c>
      <c r="J112" s="29">
        <f t="shared" si="53"/>
        <v>1.0227310695889181E-2</v>
      </c>
      <c r="K112" s="29">
        <f t="shared" si="53"/>
        <v>1.0452247326522321E-2</v>
      </c>
      <c r="L112" s="29">
        <f t="shared" si="53"/>
        <v>1.0639103654949864E-2</v>
      </c>
      <c r="M112" s="29">
        <f t="shared" si="53"/>
        <v>1.0716675154905582E-2</v>
      </c>
      <c r="N112" s="29">
        <f t="shared" si="53"/>
        <v>1.078324009670666E-2</v>
      </c>
      <c r="O112" s="29">
        <f t="shared" si="53"/>
        <v>1.0731988098947567E-2</v>
      </c>
      <c r="P112" s="29">
        <f t="shared" si="53"/>
        <v>1.085968329127421E-2</v>
      </c>
      <c r="Q112" s="29">
        <f t="shared" si="53"/>
        <v>1.0770966262798708E-2</v>
      </c>
    </row>
    <row r="113" spans="1:17" ht="11.4" customHeight="1" x14ac:dyDescent="0.3">
      <c r="A113" s="17" t="str">
        <f>$A$7</f>
        <v>Passenger cars</v>
      </c>
      <c r="B113" s="29">
        <f t="shared" ref="B113:Q113" si="54">IF(B33=0,0,B33/B$29)</f>
        <v>0.50077743442010691</v>
      </c>
      <c r="C113" s="29">
        <f t="shared" si="54"/>
        <v>0.50183218156846787</v>
      </c>
      <c r="D113" s="29">
        <f t="shared" si="54"/>
        <v>0.50421341217845428</v>
      </c>
      <c r="E113" s="29">
        <f t="shared" si="54"/>
        <v>0.4954973779272604</v>
      </c>
      <c r="F113" s="29">
        <f t="shared" si="54"/>
        <v>0.48843281408340822</v>
      </c>
      <c r="G113" s="29">
        <f t="shared" si="54"/>
        <v>0.47874242100907088</v>
      </c>
      <c r="H113" s="29">
        <f t="shared" si="54"/>
        <v>0.47888396612103062</v>
      </c>
      <c r="I113" s="29">
        <f t="shared" si="54"/>
        <v>0.47286255016435152</v>
      </c>
      <c r="J113" s="29">
        <f t="shared" si="54"/>
        <v>0.47412802592602776</v>
      </c>
      <c r="K113" s="29">
        <f t="shared" si="54"/>
        <v>0.48693449599455035</v>
      </c>
      <c r="L113" s="29">
        <f t="shared" si="54"/>
        <v>0.47839025395718754</v>
      </c>
      <c r="M113" s="29">
        <f t="shared" si="54"/>
        <v>0.47633473080777228</v>
      </c>
      <c r="N113" s="29">
        <f t="shared" si="54"/>
        <v>0.4775841382747904</v>
      </c>
      <c r="O113" s="29">
        <f t="shared" si="54"/>
        <v>0.47943486244109745</v>
      </c>
      <c r="P113" s="29">
        <f t="shared" si="54"/>
        <v>0.48658919160915698</v>
      </c>
      <c r="Q113" s="29">
        <f t="shared" si="54"/>
        <v>0.48336217785395963</v>
      </c>
    </row>
    <row r="114" spans="1:17" ht="11.4" customHeight="1" x14ac:dyDescent="0.3">
      <c r="A114" s="17" t="str">
        <f>$A$8</f>
        <v>Motor coaches, buses and trolley buses</v>
      </c>
      <c r="B114" s="29">
        <f t="shared" ref="B114:Q114" si="55">IF(B34=0,0,B34/B$29)</f>
        <v>4.3182938943831045E-2</v>
      </c>
      <c r="C114" s="29">
        <f t="shared" si="55"/>
        <v>4.2874965869581706E-2</v>
      </c>
      <c r="D114" s="29">
        <f t="shared" si="55"/>
        <v>4.2260033467248992E-2</v>
      </c>
      <c r="E114" s="29">
        <f t="shared" si="55"/>
        <v>4.174301347295966E-2</v>
      </c>
      <c r="F114" s="29">
        <f t="shared" si="55"/>
        <v>4.0826107008455965E-2</v>
      </c>
      <c r="G114" s="29">
        <f t="shared" si="55"/>
        <v>3.9865912217344354E-2</v>
      </c>
      <c r="H114" s="29">
        <f t="shared" si="55"/>
        <v>3.9379602644887039E-2</v>
      </c>
      <c r="I114" s="29">
        <f t="shared" si="55"/>
        <v>3.8745025463034571E-2</v>
      </c>
      <c r="J114" s="29">
        <f t="shared" si="55"/>
        <v>3.9410406917610552E-2</v>
      </c>
      <c r="K114" s="29">
        <f t="shared" si="55"/>
        <v>4.004340820075019E-2</v>
      </c>
      <c r="L114" s="29">
        <f t="shared" si="55"/>
        <v>4.0028823764886125E-2</v>
      </c>
      <c r="M114" s="29">
        <f t="shared" si="55"/>
        <v>4.0004715870092029E-2</v>
      </c>
      <c r="N114" s="29">
        <f t="shared" si="55"/>
        <v>4.0159270198344685E-2</v>
      </c>
      <c r="O114" s="29">
        <f t="shared" si="55"/>
        <v>4.0651813827514448E-2</v>
      </c>
      <c r="P114" s="29">
        <f t="shared" si="55"/>
        <v>4.0561631906994293E-2</v>
      </c>
      <c r="Q114" s="29">
        <f t="shared" si="55"/>
        <v>4.1209261731331492E-2</v>
      </c>
    </row>
    <row r="115" spans="1:17" ht="11.4" customHeight="1" x14ac:dyDescent="0.3">
      <c r="A115" s="19" t="str">
        <f>$A$9</f>
        <v>Rail, metro and tram</v>
      </c>
      <c r="B115" s="30">
        <f t="shared" ref="B115:Q115" si="56">IF(B35=0,0,B35/B$29)</f>
        <v>2.0404107932438503E-2</v>
      </c>
      <c r="C115" s="30">
        <f t="shared" si="56"/>
        <v>1.9834372058928955E-2</v>
      </c>
      <c r="D115" s="30">
        <f t="shared" si="56"/>
        <v>1.9653711574352493E-2</v>
      </c>
      <c r="E115" s="30">
        <f t="shared" si="56"/>
        <v>1.8972789811225708E-2</v>
      </c>
      <c r="F115" s="30">
        <f t="shared" si="56"/>
        <v>1.7509590449595235E-2</v>
      </c>
      <c r="G115" s="30">
        <f t="shared" si="56"/>
        <v>1.7179160655467682E-2</v>
      </c>
      <c r="H115" s="30">
        <f t="shared" si="56"/>
        <v>1.5989793740343754E-2</v>
      </c>
      <c r="I115" s="30">
        <f t="shared" si="56"/>
        <v>1.5946252758752041E-2</v>
      </c>
      <c r="J115" s="30">
        <f t="shared" si="56"/>
        <v>1.6185200893014253E-2</v>
      </c>
      <c r="K115" s="30">
        <f t="shared" si="56"/>
        <v>1.6519206644097683E-2</v>
      </c>
      <c r="L115" s="30">
        <f t="shared" si="56"/>
        <v>1.6639443069161482E-2</v>
      </c>
      <c r="M115" s="30">
        <f t="shared" si="56"/>
        <v>1.6652597093192917E-2</v>
      </c>
      <c r="N115" s="30">
        <f t="shared" si="56"/>
        <v>1.7418416571925208E-2</v>
      </c>
      <c r="O115" s="30">
        <f t="shared" si="56"/>
        <v>1.7140698392672956E-2</v>
      </c>
      <c r="P115" s="30">
        <f t="shared" si="56"/>
        <v>1.6263027086803907E-2</v>
      </c>
      <c r="Q115" s="30">
        <f t="shared" si="56"/>
        <v>1.5990600567832497E-2</v>
      </c>
    </row>
    <row r="116" spans="1:17" ht="11.4" customHeight="1" x14ac:dyDescent="0.3">
      <c r="A116" s="17" t="str">
        <f>$A$10</f>
        <v>Metro and tram, urban light rail</v>
      </c>
      <c r="B116" s="29">
        <f t="shared" ref="B116:Q116" si="57">IF(B36=0,0,B36/B$29)</f>
        <v>1.643027946879663E-3</v>
      </c>
      <c r="C116" s="29">
        <f t="shared" si="57"/>
        <v>1.6074835564843168E-3</v>
      </c>
      <c r="D116" s="29">
        <f t="shared" si="57"/>
        <v>1.5982922297720966E-3</v>
      </c>
      <c r="E116" s="29">
        <f t="shared" si="57"/>
        <v>1.5258440617545083E-3</v>
      </c>
      <c r="F116" s="29">
        <f t="shared" si="57"/>
        <v>1.5175403935561093E-3</v>
      </c>
      <c r="G116" s="29">
        <f t="shared" si="57"/>
        <v>1.4793617083686968E-3</v>
      </c>
      <c r="H116" s="29">
        <f t="shared" si="57"/>
        <v>1.444968320487183E-3</v>
      </c>
      <c r="I116" s="29">
        <f t="shared" si="57"/>
        <v>1.4298727069279227E-3</v>
      </c>
      <c r="J116" s="29">
        <f t="shared" si="57"/>
        <v>1.489929580029461E-3</v>
      </c>
      <c r="K116" s="29">
        <f t="shared" si="57"/>
        <v>1.5294160862803841E-3</v>
      </c>
      <c r="L116" s="29">
        <f t="shared" si="57"/>
        <v>1.5622921965682854E-3</v>
      </c>
      <c r="M116" s="29">
        <f t="shared" si="57"/>
        <v>1.5633166236915449E-3</v>
      </c>
      <c r="N116" s="29">
        <f t="shared" si="57"/>
        <v>1.6190202308302309E-3</v>
      </c>
      <c r="O116" s="29">
        <f t="shared" si="57"/>
        <v>1.6102121827855044E-3</v>
      </c>
      <c r="P116" s="29">
        <f t="shared" si="57"/>
        <v>1.5696535778942028E-3</v>
      </c>
      <c r="Q116" s="29">
        <f t="shared" si="57"/>
        <v>1.5343963436592217E-3</v>
      </c>
    </row>
    <row r="117" spans="1:17" ht="11.4" customHeight="1" x14ac:dyDescent="0.3">
      <c r="A117" s="17" t="str">
        <f>$A$11</f>
        <v>Conventional passenger trains</v>
      </c>
      <c r="B117" s="29">
        <f t="shared" ref="B117:Q117" si="58">IF(B37=0,0,B37/B$29)</f>
        <v>1.7183548744124796E-2</v>
      </c>
      <c r="C117" s="29">
        <f t="shared" si="58"/>
        <v>1.6499556433113682E-2</v>
      </c>
      <c r="D117" s="29">
        <f t="shared" si="58"/>
        <v>1.6273069080520137E-2</v>
      </c>
      <c r="E117" s="29">
        <f t="shared" si="58"/>
        <v>1.5643687204777785E-2</v>
      </c>
      <c r="F117" s="29">
        <f t="shared" si="58"/>
        <v>1.4129349922755137E-2</v>
      </c>
      <c r="G117" s="29">
        <f t="shared" si="58"/>
        <v>1.380109146782503E-2</v>
      </c>
      <c r="H117" s="29">
        <f t="shared" si="58"/>
        <v>1.2641840003287632E-2</v>
      </c>
      <c r="I117" s="29">
        <f t="shared" si="58"/>
        <v>1.258612302346945E-2</v>
      </c>
      <c r="J117" s="29">
        <f t="shared" si="58"/>
        <v>1.2557146531800293E-2</v>
      </c>
      <c r="K117" s="29">
        <f t="shared" si="58"/>
        <v>1.263387043818813E-2</v>
      </c>
      <c r="L117" s="29">
        <f t="shared" si="58"/>
        <v>1.2689366984627585E-2</v>
      </c>
      <c r="M117" s="29">
        <f t="shared" si="58"/>
        <v>1.2655372774083417E-2</v>
      </c>
      <c r="N117" s="29">
        <f t="shared" si="58"/>
        <v>1.3315232425520076E-2</v>
      </c>
      <c r="O117" s="29">
        <f t="shared" si="58"/>
        <v>1.3017265592519991E-2</v>
      </c>
      <c r="P117" s="29">
        <f t="shared" si="58"/>
        <v>1.2282835899218945E-2</v>
      </c>
      <c r="Q117" s="29">
        <f t="shared" si="58"/>
        <v>1.2073477375556177E-2</v>
      </c>
    </row>
    <row r="118" spans="1:17" ht="11.4" customHeight="1" x14ac:dyDescent="0.3">
      <c r="A118" s="17" t="str">
        <f>$A$12</f>
        <v>High speed passenger trains</v>
      </c>
      <c r="B118" s="29">
        <f t="shared" ref="B118:Q118" si="59">IF(B38=0,0,B38/B$29)</f>
        <v>1.5775312414340438E-3</v>
      </c>
      <c r="C118" s="29">
        <f t="shared" si="59"/>
        <v>1.7273320693309573E-3</v>
      </c>
      <c r="D118" s="29">
        <f t="shared" si="59"/>
        <v>1.7823502640602613E-3</v>
      </c>
      <c r="E118" s="29">
        <f t="shared" si="59"/>
        <v>1.8032585446934178E-3</v>
      </c>
      <c r="F118" s="29">
        <f t="shared" si="59"/>
        <v>1.862700133283987E-3</v>
      </c>
      <c r="G118" s="29">
        <f t="shared" si="59"/>
        <v>1.8987074792739553E-3</v>
      </c>
      <c r="H118" s="29">
        <f t="shared" si="59"/>
        <v>1.9029854165689402E-3</v>
      </c>
      <c r="I118" s="29">
        <f t="shared" si="59"/>
        <v>1.9302570283546694E-3</v>
      </c>
      <c r="J118" s="29">
        <f t="shared" si="59"/>
        <v>2.1381247811844985E-3</v>
      </c>
      <c r="K118" s="29">
        <f t="shared" si="59"/>
        <v>2.3559201196291686E-3</v>
      </c>
      <c r="L118" s="29">
        <f t="shared" si="59"/>
        <v>2.3877838879656104E-3</v>
      </c>
      <c r="M118" s="29">
        <f t="shared" si="59"/>
        <v>2.4339076954179553E-3</v>
      </c>
      <c r="N118" s="29">
        <f t="shared" si="59"/>
        <v>2.4841639155749004E-3</v>
      </c>
      <c r="O118" s="29">
        <f t="shared" si="59"/>
        <v>2.5132206173674593E-3</v>
      </c>
      <c r="P118" s="29">
        <f t="shared" si="59"/>
        <v>2.4105376096907605E-3</v>
      </c>
      <c r="Q118" s="29">
        <f t="shared" si="59"/>
        <v>2.3827268486170954E-3</v>
      </c>
    </row>
    <row r="119" spans="1:17" ht="11.4" customHeight="1" x14ac:dyDescent="0.3">
      <c r="A119" s="19" t="str">
        <f>$A$13</f>
        <v>Aviation</v>
      </c>
      <c r="B119" s="30">
        <f t="shared" ref="B119:Q119" si="60">IF(B39=0,0,B39/B$29)</f>
        <v>0.12332062477647886</v>
      </c>
      <c r="C119" s="30">
        <f t="shared" si="60"/>
        <v>0.1185887964185585</v>
      </c>
      <c r="D119" s="30">
        <f t="shared" si="60"/>
        <v>0.11577610597375473</v>
      </c>
      <c r="E119" s="30">
        <f t="shared" si="60"/>
        <v>0.11763193408652722</v>
      </c>
      <c r="F119" s="30">
        <f t="shared" si="60"/>
        <v>0.1229571456024206</v>
      </c>
      <c r="G119" s="30">
        <f t="shared" si="60"/>
        <v>0.12833398346467931</v>
      </c>
      <c r="H119" s="30">
        <f t="shared" si="60"/>
        <v>0.12948805075670089</v>
      </c>
      <c r="I119" s="30">
        <f t="shared" si="60"/>
        <v>0.13154543946414166</v>
      </c>
      <c r="J119" s="30">
        <f t="shared" si="60"/>
        <v>0.13327457062959122</v>
      </c>
      <c r="K119" s="30">
        <f t="shared" si="60"/>
        <v>0.12693069224103631</v>
      </c>
      <c r="L119" s="30">
        <f t="shared" si="60"/>
        <v>0.12658530904309789</v>
      </c>
      <c r="M119" s="30">
        <f t="shared" si="60"/>
        <v>0.13093608184231148</v>
      </c>
      <c r="N119" s="30">
        <f t="shared" si="60"/>
        <v>0.13130506795450914</v>
      </c>
      <c r="O119" s="30">
        <f t="shared" si="60"/>
        <v>0.13199161234083012</v>
      </c>
      <c r="P119" s="30">
        <f t="shared" si="60"/>
        <v>0.13150898650750908</v>
      </c>
      <c r="Q119" s="30">
        <f t="shared" si="60"/>
        <v>0.13382115290659718</v>
      </c>
    </row>
    <row r="120" spans="1:17" ht="11.4" customHeight="1" x14ac:dyDescent="0.3">
      <c r="A120" s="17" t="str">
        <f>$A$14</f>
        <v>Domestic</v>
      </c>
      <c r="B120" s="29">
        <f t="shared" ref="B120:Q120" si="61">IF(B40=0,0,B40/B$29)</f>
        <v>2.1697654289877615E-2</v>
      </c>
      <c r="C120" s="29">
        <f t="shared" si="61"/>
        <v>2.0768937111813508E-2</v>
      </c>
      <c r="D120" s="29">
        <f t="shared" si="61"/>
        <v>2.0219352848427595E-2</v>
      </c>
      <c r="E120" s="29">
        <f t="shared" si="61"/>
        <v>2.0721081610040527E-2</v>
      </c>
      <c r="F120" s="29">
        <f t="shared" si="61"/>
        <v>2.045631707049321E-2</v>
      </c>
      <c r="G120" s="29">
        <f t="shared" si="61"/>
        <v>2.1000192861540902E-2</v>
      </c>
      <c r="H120" s="29">
        <f t="shared" si="61"/>
        <v>2.0937998403749544E-2</v>
      </c>
      <c r="I120" s="29">
        <f t="shared" si="61"/>
        <v>2.101638388161094E-2</v>
      </c>
      <c r="J120" s="29">
        <f t="shared" si="61"/>
        <v>2.095620486359312E-2</v>
      </c>
      <c r="K120" s="29">
        <f t="shared" si="61"/>
        <v>1.9741178903398781E-2</v>
      </c>
      <c r="L120" s="29">
        <f t="shared" si="61"/>
        <v>2.090053750977882E-2</v>
      </c>
      <c r="M120" s="29">
        <f t="shared" si="61"/>
        <v>2.0343252496330299E-2</v>
      </c>
      <c r="N120" s="29">
        <f t="shared" si="61"/>
        <v>1.9666906335426816E-2</v>
      </c>
      <c r="O120" s="29">
        <f t="shared" si="61"/>
        <v>1.8842273063604264E-2</v>
      </c>
      <c r="P120" s="29">
        <f t="shared" si="61"/>
        <v>1.8631934174614173E-2</v>
      </c>
      <c r="Q120" s="29">
        <f t="shared" si="61"/>
        <v>1.900413878668044E-2</v>
      </c>
    </row>
    <row r="121" spans="1:17" ht="11.4" customHeight="1" x14ac:dyDescent="0.3">
      <c r="A121" s="17" t="str">
        <f>$A$15</f>
        <v>International - Intra-EU</v>
      </c>
      <c r="B121" s="29">
        <f t="shared" ref="B121:Q121" si="62">IF(B41=0,0,B41/B$29)</f>
        <v>4.7890074852915569E-2</v>
      </c>
      <c r="C121" s="29">
        <f t="shared" si="62"/>
        <v>4.9101425181847375E-2</v>
      </c>
      <c r="D121" s="29">
        <f t="shared" si="62"/>
        <v>4.7672302043356977E-2</v>
      </c>
      <c r="E121" s="29">
        <f t="shared" si="62"/>
        <v>4.9167153360714679E-2</v>
      </c>
      <c r="F121" s="29">
        <f t="shared" si="62"/>
        <v>5.020918983532676E-2</v>
      </c>
      <c r="G121" s="29">
        <f t="shared" si="62"/>
        <v>5.1936018590515366E-2</v>
      </c>
      <c r="H121" s="29">
        <f t="shared" si="62"/>
        <v>5.2255571745090455E-2</v>
      </c>
      <c r="I121" s="29">
        <f t="shared" si="62"/>
        <v>5.2848624101801474E-2</v>
      </c>
      <c r="J121" s="29">
        <f t="shared" si="62"/>
        <v>5.2247440174961898E-2</v>
      </c>
      <c r="K121" s="29">
        <f t="shared" si="62"/>
        <v>4.8829186591382842E-2</v>
      </c>
      <c r="L121" s="29">
        <f t="shared" si="62"/>
        <v>4.9047402016293921E-2</v>
      </c>
      <c r="M121" s="29">
        <f t="shared" si="62"/>
        <v>5.318701230075034E-2</v>
      </c>
      <c r="N121" s="29">
        <f t="shared" si="62"/>
        <v>5.3277912768185685E-2</v>
      </c>
      <c r="O121" s="29">
        <f t="shared" si="62"/>
        <v>5.3495115584732723E-2</v>
      </c>
      <c r="P121" s="29">
        <f t="shared" si="62"/>
        <v>5.3401975844483057E-2</v>
      </c>
      <c r="Q121" s="29">
        <f t="shared" si="62"/>
        <v>5.4691843793671639E-2</v>
      </c>
    </row>
    <row r="122" spans="1:17" ht="11.4" customHeight="1" x14ac:dyDescent="0.3">
      <c r="A122" s="17" t="str">
        <f>$A$16</f>
        <v>International - Extra-EU</v>
      </c>
      <c r="B122" s="29">
        <f t="shared" ref="B122:Q122" si="63">IF(B42=0,0,B42/B$29)</f>
        <v>5.3732895633685662E-2</v>
      </c>
      <c r="C122" s="29">
        <f t="shared" si="63"/>
        <v>4.8718434124897618E-2</v>
      </c>
      <c r="D122" s="29">
        <f t="shared" si="63"/>
        <v>4.7884451081970182E-2</v>
      </c>
      <c r="E122" s="29">
        <f t="shared" si="63"/>
        <v>4.7743699115772018E-2</v>
      </c>
      <c r="F122" s="29">
        <f t="shared" si="63"/>
        <v>5.2291638696600633E-2</v>
      </c>
      <c r="G122" s="29">
        <f t="shared" si="63"/>
        <v>5.5397772012623032E-2</v>
      </c>
      <c r="H122" s="29">
        <f t="shared" si="63"/>
        <v>5.6294480607860888E-2</v>
      </c>
      <c r="I122" s="29">
        <f t="shared" si="63"/>
        <v>5.7680431480729238E-2</v>
      </c>
      <c r="J122" s="29">
        <f t="shared" si="63"/>
        <v>6.0070925591036203E-2</v>
      </c>
      <c r="K122" s="29">
        <f t="shared" si="63"/>
        <v>5.8360326746254687E-2</v>
      </c>
      <c r="L122" s="29">
        <f t="shared" si="63"/>
        <v>5.6637369517025159E-2</v>
      </c>
      <c r="M122" s="29">
        <f t="shared" si="63"/>
        <v>5.7405817045230824E-2</v>
      </c>
      <c r="N122" s="29">
        <f t="shared" si="63"/>
        <v>5.8360248850896634E-2</v>
      </c>
      <c r="O122" s="29">
        <f t="shared" si="63"/>
        <v>5.9654223692493132E-2</v>
      </c>
      <c r="P122" s="29">
        <f t="shared" si="63"/>
        <v>5.9475076488411847E-2</v>
      </c>
      <c r="Q122" s="29">
        <f t="shared" si="63"/>
        <v>6.012517032624512E-2</v>
      </c>
    </row>
    <row r="123" spans="1:17" ht="11.4" customHeight="1" x14ac:dyDescent="0.3">
      <c r="A123" s="25" t="s">
        <v>19</v>
      </c>
      <c r="B123" s="32">
        <f t="shared" ref="B123:Q123" si="64">IF(B43=0,0,B43/B$29)</f>
        <v>0.30185744085048871</v>
      </c>
      <c r="C123" s="32">
        <f t="shared" si="64"/>
        <v>0.3062050027253333</v>
      </c>
      <c r="D123" s="32">
        <f t="shared" si="64"/>
        <v>0.30741586840072588</v>
      </c>
      <c r="E123" s="32">
        <f t="shared" si="64"/>
        <v>0.31536441024700707</v>
      </c>
      <c r="F123" s="32">
        <f t="shared" si="64"/>
        <v>0.31962223692596869</v>
      </c>
      <c r="G123" s="32">
        <f t="shared" si="64"/>
        <v>0.32506622992368295</v>
      </c>
      <c r="H123" s="32">
        <f t="shared" si="64"/>
        <v>0.32590817490902763</v>
      </c>
      <c r="I123" s="32">
        <f t="shared" si="64"/>
        <v>0.33107677702028021</v>
      </c>
      <c r="J123" s="32">
        <f t="shared" si="64"/>
        <v>0.32677448493786687</v>
      </c>
      <c r="K123" s="32">
        <f t="shared" si="64"/>
        <v>0.31911994959304313</v>
      </c>
      <c r="L123" s="32">
        <f t="shared" si="64"/>
        <v>0.32771706651071714</v>
      </c>
      <c r="M123" s="32">
        <f t="shared" si="64"/>
        <v>0.32535519923172562</v>
      </c>
      <c r="N123" s="32">
        <f t="shared" si="64"/>
        <v>0.32274986690372398</v>
      </c>
      <c r="O123" s="32">
        <f t="shared" si="64"/>
        <v>0.32004902489893755</v>
      </c>
      <c r="P123" s="32">
        <f t="shared" si="64"/>
        <v>0.31421747959826157</v>
      </c>
      <c r="Q123" s="32">
        <f t="shared" si="64"/>
        <v>0.31484584067748045</v>
      </c>
    </row>
    <row r="124" spans="1:17" ht="11.4" customHeight="1" x14ac:dyDescent="0.3">
      <c r="A124" s="23" t="str">
        <f>$A$18</f>
        <v>Road transport</v>
      </c>
      <c r="B124" s="31">
        <f t="shared" ref="B124:Q124" si="65">IF(B44=0,0,B44/B$29)</f>
        <v>0.26992052283177281</v>
      </c>
      <c r="C124" s="31">
        <f t="shared" si="65"/>
        <v>0.27497644781684938</v>
      </c>
      <c r="D124" s="31">
        <f t="shared" si="65"/>
        <v>0.27642386511100864</v>
      </c>
      <c r="E124" s="31">
        <f t="shared" si="65"/>
        <v>0.28235013241280621</v>
      </c>
      <c r="F124" s="31">
        <f t="shared" si="65"/>
        <v>0.28663623126085769</v>
      </c>
      <c r="G124" s="31">
        <f t="shared" si="65"/>
        <v>0.292285680883351</v>
      </c>
      <c r="H124" s="31">
        <f t="shared" si="65"/>
        <v>0.29194065981045531</v>
      </c>
      <c r="I124" s="31">
        <f t="shared" si="65"/>
        <v>0.29793119400568147</v>
      </c>
      <c r="J124" s="31">
        <f t="shared" si="65"/>
        <v>0.29521448890796442</v>
      </c>
      <c r="K124" s="31">
        <f t="shared" si="65"/>
        <v>0.28867577472728778</v>
      </c>
      <c r="L124" s="31">
        <f t="shared" si="65"/>
        <v>0.29693717473212894</v>
      </c>
      <c r="M124" s="31">
        <f t="shared" si="65"/>
        <v>0.29569809093600907</v>
      </c>
      <c r="N124" s="31">
        <f t="shared" si="65"/>
        <v>0.29331288585716991</v>
      </c>
      <c r="O124" s="31">
        <f t="shared" si="65"/>
        <v>0.29213484953181745</v>
      </c>
      <c r="P124" s="31">
        <f t="shared" si="65"/>
        <v>0.28814158732558087</v>
      </c>
      <c r="Q124" s="31">
        <f t="shared" si="65"/>
        <v>0.28790830450085247</v>
      </c>
    </row>
    <row r="125" spans="1:17" ht="11.4" customHeight="1" x14ac:dyDescent="0.3">
      <c r="A125" s="17" t="str">
        <f>$A$19</f>
        <v>Light duty vehicles</v>
      </c>
      <c r="B125" s="29">
        <f t="shared" ref="B125:Q125" si="66">IF(B45=0,0,B45/B$29)</f>
        <v>8.8155043704488109E-2</v>
      </c>
      <c r="C125" s="29">
        <f t="shared" si="66"/>
        <v>8.8849932665678671E-2</v>
      </c>
      <c r="D125" s="29">
        <f t="shared" si="66"/>
        <v>8.9039193146717793E-2</v>
      </c>
      <c r="E125" s="29">
        <f t="shared" si="66"/>
        <v>9.0830542441965451E-2</v>
      </c>
      <c r="F125" s="29">
        <f t="shared" si="66"/>
        <v>9.0554785303533059E-2</v>
      </c>
      <c r="G125" s="29">
        <f t="shared" si="66"/>
        <v>9.2255138490787592E-2</v>
      </c>
      <c r="H125" s="29">
        <f t="shared" si="66"/>
        <v>9.0173490319671576E-2</v>
      </c>
      <c r="I125" s="29">
        <f t="shared" si="66"/>
        <v>9.2465019466116224E-2</v>
      </c>
      <c r="J125" s="29">
        <f t="shared" si="66"/>
        <v>9.2737803374515426E-2</v>
      </c>
      <c r="K125" s="29">
        <f t="shared" si="66"/>
        <v>9.4350832649876024E-2</v>
      </c>
      <c r="L125" s="29">
        <f t="shared" si="66"/>
        <v>9.680339922109657E-2</v>
      </c>
      <c r="M125" s="29">
        <f t="shared" si="66"/>
        <v>9.772224713708598E-2</v>
      </c>
      <c r="N125" s="29">
        <f t="shared" si="66"/>
        <v>9.7022638407786146E-2</v>
      </c>
      <c r="O125" s="29">
        <f t="shared" si="66"/>
        <v>9.6200803089220188E-2</v>
      </c>
      <c r="P125" s="29">
        <f t="shared" si="66"/>
        <v>9.6662707665876091E-2</v>
      </c>
      <c r="Q125" s="29">
        <f t="shared" si="66"/>
        <v>9.5508203103330025E-2</v>
      </c>
    </row>
    <row r="126" spans="1:17" ht="11.4" customHeight="1" x14ac:dyDescent="0.3">
      <c r="A126" s="17" t="str">
        <f>$A$20</f>
        <v>Heavy duty vehicles</v>
      </c>
      <c r="B126" s="29">
        <f t="shared" ref="B126:Q126" si="67">IF(B46=0,0,B46/B$29)</f>
        <v>0.18176547912728472</v>
      </c>
      <c r="C126" s="29">
        <f t="shared" si="67"/>
        <v>0.18612651515117068</v>
      </c>
      <c r="D126" s="29">
        <f t="shared" si="67"/>
        <v>0.18738467196429082</v>
      </c>
      <c r="E126" s="29">
        <f t="shared" si="67"/>
        <v>0.19151958997084079</v>
      </c>
      <c r="F126" s="29">
        <f t="shared" si="67"/>
        <v>0.1960814459573246</v>
      </c>
      <c r="G126" s="29">
        <f t="shared" si="67"/>
        <v>0.20003054239256343</v>
      </c>
      <c r="H126" s="29">
        <f t="shared" si="67"/>
        <v>0.20176716949078369</v>
      </c>
      <c r="I126" s="29">
        <f t="shared" si="67"/>
        <v>0.20546617453956523</v>
      </c>
      <c r="J126" s="29">
        <f t="shared" si="67"/>
        <v>0.202476685533449</v>
      </c>
      <c r="K126" s="29">
        <f t="shared" si="67"/>
        <v>0.19432494207741172</v>
      </c>
      <c r="L126" s="29">
        <f t="shared" si="67"/>
        <v>0.20013377551103234</v>
      </c>
      <c r="M126" s="29">
        <f t="shared" si="67"/>
        <v>0.19797584379892311</v>
      </c>
      <c r="N126" s="29">
        <f t="shared" si="67"/>
        <v>0.19629024744938378</v>
      </c>
      <c r="O126" s="29">
        <f t="shared" si="67"/>
        <v>0.19593404644259729</v>
      </c>
      <c r="P126" s="29">
        <f t="shared" si="67"/>
        <v>0.19147887965970475</v>
      </c>
      <c r="Q126" s="29">
        <f t="shared" si="67"/>
        <v>0.19240010139752245</v>
      </c>
    </row>
    <row r="127" spans="1:17" ht="11.4" customHeight="1" x14ac:dyDescent="0.3">
      <c r="A127" s="19" t="str">
        <f>$A$21</f>
        <v>Rail transport</v>
      </c>
      <c r="B127" s="30">
        <f t="shared" ref="B127:Q127" si="68">IF(B47=0,0,B47/B$29)</f>
        <v>7.0548603839469589E-3</v>
      </c>
      <c r="C127" s="30">
        <f t="shared" si="68"/>
        <v>6.6509573467425521E-3</v>
      </c>
      <c r="D127" s="30">
        <f t="shared" si="68"/>
        <v>6.6007026991078948E-3</v>
      </c>
      <c r="E127" s="30">
        <f t="shared" si="68"/>
        <v>6.4861848623481121E-3</v>
      </c>
      <c r="F127" s="30">
        <f t="shared" si="68"/>
        <v>6.4944228474428482E-3</v>
      </c>
      <c r="G127" s="30">
        <f t="shared" si="68"/>
        <v>6.1177467507785551E-3</v>
      </c>
      <c r="H127" s="30">
        <f t="shared" si="68"/>
        <v>5.9436684965759557E-3</v>
      </c>
      <c r="I127" s="30">
        <f t="shared" si="68"/>
        <v>5.9531120242434597E-3</v>
      </c>
      <c r="J127" s="30">
        <f t="shared" si="68"/>
        <v>5.6605056487915289E-3</v>
      </c>
      <c r="K127" s="30">
        <f t="shared" si="68"/>
        <v>5.0143903494495271E-3</v>
      </c>
      <c r="L127" s="30">
        <f t="shared" si="68"/>
        <v>5.1754399782394213E-3</v>
      </c>
      <c r="M127" s="30">
        <f t="shared" si="68"/>
        <v>5.2766473855554181E-3</v>
      </c>
      <c r="N127" s="30">
        <f t="shared" si="68"/>
        <v>5.1849110623259122E-3</v>
      </c>
      <c r="O127" s="30">
        <f t="shared" si="68"/>
        <v>4.7339534669289945E-3</v>
      </c>
      <c r="P127" s="30">
        <f t="shared" si="68"/>
        <v>4.4182470764844144E-3</v>
      </c>
      <c r="Q127" s="30">
        <f t="shared" si="68"/>
        <v>4.2620954937748739E-3</v>
      </c>
    </row>
    <row r="128" spans="1:17" ht="11.4" customHeight="1" x14ac:dyDescent="0.3">
      <c r="A128" s="19" t="str">
        <f>$A$22</f>
        <v>Aviation</v>
      </c>
      <c r="B128" s="30">
        <f t="shared" ref="B128:Q128" si="69">IF(B48=0,0,B48/B$29)</f>
        <v>7.2662685727454216E-3</v>
      </c>
      <c r="C128" s="30">
        <f t="shared" si="69"/>
        <v>7.441283920378257E-3</v>
      </c>
      <c r="D128" s="30">
        <f t="shared" si="69"/>
        <v>7.4563061792211069E-3</v>
      </c>
      <c r="E128" s="30">
        <f t="shared" si="69"/>
        <v>7.6939637518138272E-3</v>
      </c>
      <c r="F128" s="30">
        <f t="shared" si="69"/>
        <v>7.9489691116719288E-3</v>
      </c>
      <c r="G128" s="30">
        <f t="shared" si="69"/>
        <v>8.0351484904496624E-3</v>
      </c>
      <c r="H128" s="30">
        <f t="shared" si="69"/>
        <v>8.3254367205413907E-3</v>
      </c>
      <c r="I128" s="30">
        <f t="shared" si="69"/>
        <v>8.7175157058448863E-3</v>
      </c>
      <c r="J128" s="30">
        <f t="shared" si="69"/>
        <v>9.1459427617231713E-3</v>
      </c>
      <c r="K128" s="30">
        <f t="shared" si="69"/>
        <v>8.454091568150357E-3</v>
      </c>
      <c r="L128" s="30">
        <f t="shared" si="69"/>
        <v>9.3169815652432535E-3</v>
      </c>
      <c r="M128" s="30">
        <f t="shared" si="69"/>
        <v>9.5539722684625759E-3</v>
      </c>
      <c r="N128" s="30">
        <f t="shared" si="69"/>
        <v>9.6840311993091639E-3</v>
      </c>
      <c r="O128" s="30">
        <f t="shared" si="69"/>
        <v>9.9169524064828471E-3</v>
      </c>
      <c r="P128" s="30">
        <f t="shared" si="69"/>
        <v>9.582220517528604E-3</v>
      </c>
      <c r="Q128" s="30">
        <f t="shared" si="69"/>
        <v>9.8771451162799374E-3</v>
      </c>
    </row>
    <row r="129" spans="1:17" ht="11.4" customHeight="1" x14ac:dyDescent="0.3">
      <c r="A129" s="17" t="str">
        <f>$A$23</f>
        <v>Domestic and International - Intra-EU</v>
      </c>
      <c r="B129" s="29">
        <f t="shared" ref="B129:Q129" si="70">IF(B49=0,0,B49/B$29)</f>
        <v>1.9075692034315279E-3</v>
      </c>
      <c r="C129" s="29">
        <f t="shared" si="70"/>
        <v>1.8554970995749726E-3</v>
      </c>
      <c r="D129" s="29">
        <f t="shared" si="70"/>
        <v>1.7753644925111874E-3</v>
      </c>
      <c r="E129" s="29">
        <f t="shared" si="70"/>
        <v>1.7833552979824446E-3</v>
      </c>
      <c r="F129" s="29">
        <f t="shared" si="70"/>
        <v>1.7662498454617222E-3</v>
      </c>
      <c r="G129" s="29">
        <f t="shared" si="70"/>
        <v>1.7751367262618012E-3</v>
      </c>
      <c r="H129" s="29">
        <f t="shared" si="70"/>
        <v>1.8530328728037851E-3</v>
      </c>
      <c r="I129" s="29">
        <f t="shared" si="70"/>
        <v>1.8971612250818701E-3</v>
      </c>
      <c r="J129" s="29">
        <f t="shared" si="70"/>
        <v>1.9422314646726424E-3</v>
      </c>
      <c r="K129" s="29">
        <f t="shared" si="70"/>
        <v>1.835693224383697E-3</v>
      </c>
      <c r="L129" s="29">
        <f t="shared" si="70"/>
        <v>1.8075465487681483E-3</v>
      </c>
      <c r="M129" s="29">
        <f t="shared" si="70"/>
        <v>1.7453327093603576E-3</v>
      </c>
      <c r="N129" s="29">
        <f t="shared" si="70"/>
        <v>1.7761056021753361E-3</v>
      </c>
      <c r="O129" s="29">
        <f t="shared" si="70"/>
        <v>1.720690635959883E-3</v>
      </c>
      <c r="P129" s="29">
        <f t="shared" si="70"/>
        <v>1.6713435642103827E-3</v>
      </c>
      <c r="Q129" s="29">
        <f t="shared" si="70"/>
        <v>1.6782672416630763E-3</v>
      </c>
    </row>
    <row r="130" spans="1:17" ht="11.4" customHeight="1" x14ac:dyDescent="0.3">
      <c r="A130" s="17" t="str">
        <f>$A$24</f>
        <v>International - Extra-EU</v>
      </c>
      <c r="B130" s="29">
        <f t="shared" ref="B130:Q130" si="71">IF(B50=0,0,B50/B$29)</f>
        <v>5.3586993693138943E-3</v>
      </c>
      <c r="C130" s="29">
        <f t="shared" si="71"/>
        <v>5.5857868208032844E-3</v>
      </c>
      <c r="D130" s="29">
        <f t="shared" si="71"/>
        <v>5.6809416867099191E-3</v>
      </c>
      <c r="E130" s="29">
        <f t="shared" si="71"/>
        <v>5.9106084538313826E-3</v>
      </c>
      <c r="F130" s="29">
        <f t="shared" si="71"/>
        <v>6.1827192662102055E-3</v>
      </c>
      <c r="G130" s="29">
        <f t="shared" si="71"/>
        <v>6.2600117641878608E-3</v>
      </c>
      <c r="H130" s="29">
        <f t="shared" si="71"/>
        <v>6.4724038477376056E-3</v>
      </c>
      <c r="I130" s="29">
        <f t="shared" si="71"/>
        <v>6.820354480763016E-3</v>
      </c>
      <c r="J130" s="29">
        <f t="shared" si="71"/>
        <v>7.2037112970505281E-3</v>
      </c>
      <c r="K130" s="29">
        <f t="shared" si="71"/>
        <v>6.6183983437666594E-3</v>
      </c>
      <c r="L130" s="29">
        <f t="shared" si="71"/>
        <v>7.5094350164751043E-3</v>
      </c>
      <c r="M130" s="29">
        <f t="shared" si="71"/>
        <v>7.8086395591022194E-3</v>
      </c>
      <c r="N130" s="29">
        <f t="shared" si="71"/>
        <v>7.9079255971338282E-3</v>
      </c>
      <c r="O130" s="29">
        <f t="shared" si="71"/>
        <v>8.196261770522963E-3</v>
      </c>
      <c r="P130" s="29">
        <f t="shared" si="71"/>
        <v>7.9108769533182202E-3</v>
      </c>
      <c r="Q130" s="29">
        <f t="shared" si="71"/>
        <v>8.1988778746168618E-3</v>
      </c>
    </row>
    <row r="131" spans="1:17" ht="11.4" customHeight="1" x14ac:dyDescent="0.3">
      <c r="A131" s="19" t="s">
        <v>33</v>
      </c>
      <c r="B131" s="30">
        <f t="shared" ref="B131:Q131" si="72">IF(B51=0,0,B51/B$29)</f>
        <v>1.7615789062023546E-2</v>
      </c>
      <c r="C131" s="30">
        <f t="shared" si="72"/>
        <v>1.7136313641363136E-2</v>
      </c>
      <c r="D131" s="30">
        <f t="shared" si="72"/>
        <v>1.6934994411388252E-2</v>
      </c>
      <c r="E131" s="30">
        <f t="shared" si="72"/>
        <v>1.8834129220038888E-2</v>
      </c>
      <c r="F131" s="30">
        <f t="shared" si="72"/>
        <v>1.8542613705996198E-2</v>
      </c>
      <c r="G131" s="30">
        <f t="shared" si="72"/>
        <v>1.8627653799103725E-2</v>
      </c>
      <c r="H131" s="30">
        <f t="shared" si="72"/>
        <v>1.9698409881455031E-2</v>
      </c>
      <c r="I131" s="30">
        <f t="shared" si="72"/>
        <v>1.8474955284510375E-2</v>
      </c>
      <c r="J131" s="30">
        <f t="shared" si="72"/>
        <v>1.6753547619387788E-2</v>
      </c>
      <c r="K131" s="30">
        <f t="shared" si="72"/>
        <v>1.6975692948155468E-2</v>
      </c>
      <c r="L131" s="30">
        <f t="shared" si="72"/>
        <v>1.6287470235105503E-2</v>
      </c>
      <c r="M131" s="30">
        <f t="shared" si="72"/>
        <v>1.48264886416985E-2</v>
      </c>
      <c r="N131" s="30">
        <f t="shared" si="72"/>
        <v>1.4568038784919031E-2</v>
      </c>
      <c r="O131" s="30">
        <f t="shared" si="72"/>
        <v>1.326326949370828E-2</v>
      </c>
      <c r="P131" s="30">
        <f t="shared" si="72"/>
        <v>1.2075424678667694E-2</v>
      </c>
      <c r="Q131" s="30">
        <f t="shared" si="72"/>
        <v>1.2798295566573133E-2</v>
      </c>
    </row>
    <row r="132" spans="1:17" ht="11.4" customHeight="1" x14ac:dyDescent="0.3">
      <c r="A132" s="17" t="str">
        <f>$A$26</f>
        <v>Domestic coastal shipping</v>
      </c>
      <c r="B132" s="29">
        <f t="shared" ref="B132:Q132" si="73">IF(B52=0,0,B52/B$29)</f>
        <v>1.4730545732231039E-2</v>
      </c>
      <c r="C132" s="29">
        <f t="shared" si="73"/>
        <v>1.4403586293017669E-2</v>
      </c>
      <c r="D132" s="29">
        <f t="shared" si="73"/>
        <v>1.4267262274655006E-2</v>
      </c>
      <c r="E132" s="29">
        <f t="shared" si="73"/>
        <v>1.6289697301275021E-2</v>
      </c>
      <c r="F132" s="29">
        <f t="shared" si="73"/>
        <v>1.6055244916958981E-2</v>
      </c>
      <c r="G132" s="29">
        <f t="shared" si="73"/>
        <v>1.5962581933216608E-2</v>
      </c>
      <c r="H132" s="29">
        <f t="shared" si="73"/>
        <v>1.7209033768085844E-2</v>
      </c>
      <c r="I132" s="29">
        <f t="shared" si="73"/>
        <v>1.5856546170720541E-2</v>
      </c>
      <c r="J132" s="29">
        <f t="shared" si="73"/>
        <v>1.4258347696701435E-2</v>
      </c>
      <c r="K132" s="29">
        <f t="shared" si="73"/>
        <v>1.4344288863974947E-2</v>
      </c>
      <c r="L132" s="29">
        <f t="shared" si="73"/>
        <v>1.3561561166104408E-2</v>
      </c>
      <c r="M132" s="29">
        <f t="shared" si="73"/>
        <v>1.1998612445014236E-2</v>
      </c>
      <c r="N132" s="29">
        <f t="shared" si="73"/>
        <v>1.1830084071292232E-2</v>
      </c>
      <c r="O132" s="29">
        <f t="shared" si="73"/>
        <v>1.0428088487962915E-2</v>
      </c>
      <c r="P132" s="29">
        <f t="shared" si="73"/>
        <v>9.3713689836232624E-3</v>
      </c>
      <c r="Q132" s="29">
        <f t="shared" si="73"/>
        <v>9.8353465844312309E-3</v>
      </c>
    </row>
    <row r="133" spans="1:17" ht="11.4" customHeight="1" x14ac:dyDescent="0.3">
      <c r="A133" s="15" t="str">
        <f>$A$27</f>
        <v>Inland waterways</v>
      </c>
      <c r="B133" s="28">
        <f t="shared" ref="B133:Q133" si="74">IF(B53=0,0,B53/B$29)</f>
        <v>2.8852433297925058E-3</v>
      </c>
      <c r="C133" s="28">
        <f t="shared" si="74"/>
        <v>2.7327273483454657E-3</v>
      </c>
      <c r="D133" s="28">
        <f t="shared" si="74"/>
        <v>2.6677321367332453E-3</v>
      </c>
      <c r="E133" s="28">
        <f t="shared" si="74"/>
        <v>2.5444319187638707E-3</v>
      </c>
      <c r="F133" s="28">
        <f t="shared" si="74"/>
        <v>2.4873687890372199E-3</v>
      </c>
      <c r="G133" s="28">
        <f t="shared" si="74"/>
        <v>2.6650718658871157E-3</v>
      </c>
      <c r="H133" s="28">
        <f t="shared" si="74"/>
        <v>2.4893761133691857E-3</v>
      </c>
      <c r="I133" s="28">
        <f t="shared" si="74"/>
        <v>2.6184091137898347E-3</v>
      </c>
      <c r="J133" s="28">
        <f t="shared" si="74"/>
        <v>2.4951999226863518E-3</v>
      </c>
      <c r="K133" s="28">
        <f t="shared" si="74"/>
        <v>2.6314040841805201E-3</v>
      </c>
      <c r="L133" s="28">
        <f t="shared" si="74"/>
        <v>2.7259090690010951E-3</v>
      </c>
      <c r="M133" s="28">
        <f t="shared" si="74"/>
        <v>2.8278761966842626E-3</v>
      </c>
      <c r="N133" s="28">
        <f t="shared" si="74"/>
        <v>2.7379547136267978E-3</v>
      </c>
      <c r="O133" s="28">
        <f t="shared" si="74"/>
        <v>2.8351810057453651E-3</v>
      </c>
      <c r="P133" s="28">
        <f t="shared" si="74"/>
        <v>2.7040556950444312E-3</v>
      </c>
      <c r="Q133" s="28">
        <f t="shared" si="74"/>
        <v>2.9629489821419034E-3</v>
      </c>
    </row>
    <row r="135" spans="1:17" ht="11.4" customHeight="1" x14ac:dyDescent="0.3">
      <c r="A135" s="27" t="s">
        <v>41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" customHeight="1" x14ac:dyDescent="0.3">
      <c r="A136" s="25" t="s">
        <v>40</v>
      </c>
      <c r="B136" s="32">
        <f t="shared" ref="B136:Q136" si="76">IF(B56=0,0,B56/B$55)</f>
        <v>0.68932308259099273</v>
      </c>
      <c r="C136" s="32">
        <f t="shared" si="76"/>
        <v>0.68484086040873593</v>
      </c>
      <c r="D136" s="32">
        <f t="shared" si="76"/>
        <v>0.68376915390934589</v>
      </c>
      <c r="E136" s="32">
        <f t="shared" si="76"/>
        <v>0.67571673187898917</v>
      </c>
      <c r="F136" s="32">
        <f t="shared" si="76"/>
        <v>0.67198647630333441</v>
      </c>
      <c r="G136" s="32">
        <f t="shared" si="76"/>
        <v>0.66641981608319223</v>
      </c>
      <c r="H136" s="32">
        <f t="shared" si="76"/>
        <v>0.66700967600981442</v>
      </c>
      <c r="I136" s="32">
        <f t="shared" si="76"/>
        <v>0.66279899976654844</v>
      </c>
      <c r="J136" s="32">
        <f t="shared" si="76"/>
        <v>0.66748785219657947</v>
      </c>
      <c r="K136" s="32">
        <f t="shared" si="76"/>
        <v>0.67513656676440503</v>
      </c>
      <c r="L136" s="32">
        <f t="shared" si="76"/>
        <v>0.66644297525150487</v>
      </c>
      <c r="M136" s="32">
        <f t="shared" si="76"/>
        <v>0.66895766473998997</v>
      </c>
      <c r="N136" s="32">
        <f t="shared" si="76"/>
        <v>0.67182230642910989</v>
      </c>
      <c r="O136" s="32">
        <f t="shared" si="76"/>
        <v>0.67424644479624496</v>
      </c>
      <c r="P136" s="32">
        <f t="shared" si="76"/>
        <v>0.68091217699886419</v>
      </c>
      <c r="Q136" s="32">
        <f t="shared" si="76"/>
        <v>0.67992006532573923</v>
      </c>
    </row>
    <row r="137" spans="1:17" ht="11.4" customHeight="1" x14ac:dyDescent="0.3">
      <c r="A137" s="23" t="str">
        <f>$A$5</f>
        <v>Road transport</v>
      </c>
      <c r="B137" s="31">
        <f t="shared" ref="B137:Q137" si="77">IF(B57=0,0,B57/B$55)</f>
        <v>0.55516346555446794</v>
      </c>
      <c r="C137" s="31">
        <f t="shared" si="77"/>
        <v>0.55625499103134213</v>
      </c>
      <c r="D137" s="31">
        <f t="shared" si="77"/>
        <v>0.55817398778949368</v>
      </c>
      <c r="E137" s="31">
        <f t="shared" si="77"/>
        <v>0.54864532037722513</v>
      </c>
      <c r="F137" s="31">
        <f t="shared" si="77"/>
        <v>0.5398161759731066</v>
      </c>
      <c r="G137" s="31">
        <f t="shared" si="77"/>
        <v>0.5291223488515594</v>
      </c>
      <c r="H137" s="31">
        <f t="shared" si="77"/>
        <v>0.52828888512350403</v>
      </c>
      <c r="I137" s="31">
        <f t="shared" si="77"/>
        <v>0.52103752994321173</v>
      </c>
      <c r="J137" s="31">
        <f t="shared" si="77"/>
        <v>0.52313924899973518</v>
      </c>
      <c r="K137" s="31">
        <f t="shared" si="77"/>
        <v>0.53685143011203451</v>
      </c>
      <c r="L137" s="31">
        <f t="shared" si="77"/>
        <v>0.52786107777503288</v>
      </c>
      <c r="M137" s="31">
        <f t="shared" si="77"/>
        <v>0.52585039222262009</v>
      </c>
      <c r="N137" s="31">
        <f t="shared" si="77"/>
        <v>0.52741571802651066</v>
      </c>
      <c r="O137" s="31">
        <f t="shared" si="77"/>
        <v>0.53015130431983115</v>
      </c>
      <c r="P137" s="31">
        <f t="shared" si="77"/>
        <v>0.53745148692837319</v>
      </c>
      <c r="Q137" s="31">
        <f t="shared" si="77"/>
        <v>0.53455729204033986</v>
      </c>
    </row>
    <row r="138" spans="1:17" ht="11.4" customHeight="1" x14ac:dyDescent="0.3">
      <c r="A138" s="17" t="str">
        <f>$A$6</f>
        <v>Powered 2-wheelers</v>
      </c>
      <c r="B138" s="29">
        <f t="shared" ref="B138:Q138" si="78">IF(B58=0,0,B58/B$55)</f>
        <v>1.0291400025061029E-2</v>
      </c>
      <c r="C138" s="29">
        <f t="shared" si="78"/>
        <v>1.0491436312519427E-2</v>
      </c>
      <c r="D138" s="29">
        <f t="shared" si="78"/>
        <v>1.0498821673273111E-2</v>
      </c>
      <c r="E138" s="29">
        <f t="shared" si="78"/>
        <v>1.0589299186011633E-2</v>
      </c>
      <c r="F138" s="29">
        <f t="shared" si="78"/>
        <v>1.0440718192473223E-2</v>
      </c>
      <c r="G138" s="29">
        <f t="shared" si="78"/>
        <v>1.0602568706507233E-2</v>
      </c>
      <c r="H138" s="29">
        <f t="shared" si="78"/>
        <v>1.0168227619185264E-2</v>
      </c>
      <c r="I138" s="29">
        <f t="shared" si="78"/>
        <v>9.6652382220691162E-3</v>
      </c>
      <c r="J138" s="29">
        <f t="shared" si="78"/>
        <v>1.0051399179257202E-2</v>
      </c>
      <c r="K138" s="29">
        <f t="shared" si="78"/>
        <v>1.0286348135324801E-2</v>
      </c>
      <c r="L138" s="29">
        <f t="shared" si="78"/>
        <v>1.0449952149489426E-2</v>
      </c>
      <c r="M138" s="29">
        <f t="shared" si="78"/>
        <v>1.0535848151834545E-2</v>
      </c>
      <c r="N138" s="29">
        <f t="shared" si="78"/>
        <v>1.0625455913451268E-2</v>
      </c>
      <c r="O138" s="29">
        <f t="shared" si="78"/>
        <v>1.0554296244516845E-2</v>
      </c>
      <c r="P138" s="29">
        <f t="shared" si="78"/>
        <v>1.0713545059365779E-2</v>
      </c>
      <c r="Q138" s="29">
        <f t="shared" si="78"/>
        <v>1.0598985851754023E-2</v>
      </c>
    </row>
    <row r="139" spans="1:17" ht="11.4" customHeight="1" x14ac:dyDescent="0.3">
      <c r="A139" s="17" t="str">
        <f>$A$7</f>
        <v>Passenger cars</v>
      </c>
      <c r="B139" s="29">
        <f t="shared" ref="B139:Q139" si="79">IF(B59=0,0,B59/B$55)</f>
        <v>0.4997173852417951</v>
      </c>
      <c r="C139" s="29">
        <f t="shared" si="79"/>
        <v>0.5010101400253878</v>
      </c>
      <c r="D139" s="29">
        <f t="shared" si="79"/>
        <v>0.50358747728831355</v>
      </c>
      <c r="E139" s="29">
        <f t="shared" si="79"/>
        <v>0.49462622840956755</v>
      </c>
      <c r="F139" s="29">
        <f t="shared" si="79"/>
        <v>0.48705818595640005</v>
      </c>
      <c r="G139" s="29">
        <f t="shared" si="79"/>
        <v>0.47730031212962731</v>
      </c>
      <c r="H139" s="29">
        <f t="shared" si="79"/>
        <v>0.47763187484283826</v>
      </c>
      <c r="I139" s="29">
        <f t="shared" si="79"/>
        <v>0.47166337867278174</v>
      </c>
      <c r="J139" s="29">
        <f t="shared" si="79"/>
        <v>0.47286205964529071</v>
      </c>
      <c r="K139" s="29">
        <f t="shared" si="79"/>
        <v>0.48578455609965771</v>
      </c>
      <c r="L139" s="29">
        <f t="shared" si="79"/>
        <v>0.47663060549736969</v>
      </c>
      <c r="M139" s="29">
        <f t="shared" si="79"/>
        <v>0.47474021396529936</v>
      </c>
      <c r="N139" s="29">
        <f t="shared" si="79"/>
        <v>0.47619052287376001</v>
      </c>
      <c r="O139" s="29">
        <f t="shared" si="79"/>
        <v>0.47858886640171394</v>
      </c>
      <c r="P139" s="29">
        <f t="shared" si="79"/>
        <v>0.4859137011329685</v>
      </c>
      <c r="Q139" s="29">
        <f t="shared" si="79"/>
        <v>0.48264318225078734</v>
      </c>
    </row>
    <row r="140" spans="1:17" ht="11.4" customHeight="1" x14ac:dyDescent="0.3">
      <c r="A140" s="17" t="str">
        <f>$A$8</f>
        <v>Motor coaches, buses and trolley buses</v>
      </c>
      <c r="B140" s="29">
        <f t="shared" ref="B140:Q140" si="80">IF(B60=0,0,B60/B$55)</f>
        <v>4.5154680287611874E-2</v>
      </c>
      <c r="C140" s="29">
        <f t="shared" si="80"/>
        <v>4.4753414693434933E-2</v>
      </c>
      <c r="D140" s="29">
        <f t="shared" si="80"/>
        <v>4.4087688827907028E-2</v>
      </c>
      <c r="E140" s="29">
        <f t="shared" si="80"/>
        <v>4.3429792781645923E-2</v>
      </c>
      <c r="F140" s="29">
        <f t="shared" si="80"/>
        <v>4.2317271824233352E-2</v>
      </c>
      <c r="G140" s="29">
        <f t="shared" si="80"/>
        <v>4.1219468015424879E-2</v>
      </c>
      <c r="H140" s="29">
        <f t="shared" si="80"/>
        <v>4.0488782661480593E-2</v>
      </c>
      <c r="I140" s="29">
        <f t="shared" si="80"/>
        <v>3.9708913048360849E-2</v>
      </c>
      <c r="J140" s="29">
        <f t="shared" si="80"/>
        <v>4.0225790175187237E-2</v>
      </c>
      <c r="K140" s="29">
        <f t="shared" si="80"/>
        <v>4.0780525877052005E-2</v>
      </c>
      <c r="L140" s="29">
        <f t="shared" si="80"/>
        <v>4.0780520128173667E-2</v>
      </c>
      <c r="M140" s="29">
        <f t="shared" si="80"/>
        <v>4.0574330105486105E-2</v>
      </c>
      <c r="N140" s="29">
        <f t="shared" si="80"/>
        <v>4.0599739239299416E-2</v>
      </c>
      <c r="O140" s="29">
        <f t="shared" si="80"/>
        <v>4.1008141673600312E-2</v>
      </c>
      <c r="P140" s="29">
        <f t="shared" si="80"/>
        <v>4.082424073603895E-2</v>
      </c>
      <c r="Q140" s="29">
        <f t="shared" si="80"/>
        <v>4.1315123937798549E-2</v>
      </c>
    </row>
    <row r="141" spans="1:17" ht="11.4" customHeight="1" x14ac:dyDescent="0.3">
      <c r="A141" s="19" t="str">
        <f>$A$9</f>
        <v>Rail, metro and tram</v>
      </c>
      <c r="B141" s="30">
        <f t="shared" ref="B141:Q141" si="81">IF(B61=0,0,B61/B$55)</f>
        <v>8.2056324664738813E-3</v>
      </c>
      <c r="C141" s="30">
        <f t="shared" si="81"/>
        <v>7.5081506743884174E-3</v>
      </c>
      <c r="D141" s="30">
        <f t="shared" si="81"/>
        <v>7.3790642394543932E-3</v>
      </c>
      <c r="E141" s="30">
        <f t="shared" si="81"/>
        <v>7.085074120281796E-3</v>
      </c>
      <c r="F141" s="30">
        <f t="shared" si="81"/>
        <v>6.9019238531224511E-3</v>
      </c>
      <c r="G141" s="30">
        <f t="shared" si="81"/>
        <v>6.2254378341547604E-3</v>
      </c>
      <c r="H141" s="30">
        <f t="shared" si="81"/>
        <v>5.9357051637815928E-3</v>
      </c>
      <c r="I141" s="30">
        <f t="shared" si="81"/>
        <v>6.2530171813406157E-3</v>
      </c>
      <c r="J141" s="30">
        <f t="shared" si="81"/>
        <v>6.2277636341067913E-3</v>
      </c>
      <c r="K141" s="30">
        <f t="shared" si="81"/>
        <v>5.905817269819761E-3</v>
      </c>
      <c r="L141" s="30">
        <f t="shared" si="81"/>
        <v>6.0118556823624885E-3</v>
      </c>
      <c r="M141" s="30">
        <f t="shared" si="81"/>
        <v>5.7115926778716726E-3</v>
      </c>
      <c r="N141" s="30">
        <f t="shared" si="81"/>
        <v>6.1594787637371104E-3</v>
      </c>
      <c r="O141" s="30">
        <f t="shared" si="81"/>
        <v>5.5803971043758118E-3</v>
      </c>
      <c r="P141" s="30">
        <f t="shared" si="81"/>
        <v>5.2020066633106203E-3</v>
      </c>
      <c r="Q141" s="30">
        <f t="shared" si="81"/>
        <v>4.8080809681947077E-3</v>
      </c>
    </row>
    <row r="142" spans="1:17" ht="11.4" customHeight="1" x14ac:dyDescent="0.3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" customHeight="1" x14ac:dyDescent="0.3">
      <c r="A143" s="17" t="str">
        <f>$A$11</f>
        <v>Conventional passenger trains</v>
      </c>
      <c r="B143" s="29">
        <f t="shared" ref="B143:Q143" si="83">IF(B63=0,0,B63/B$55)</f>
        <v>8.2056324664738813E-3</v>
      </c>
      <c r="C143" s="29">
        <f t="shared" si="83"/>
        <v>7.5081506743884174E-3</v>
      </c>
      <c r="D143" s="29">
        <f t="shared" si="83"/>
        <v>7.3790642394543932E-3</v>
      </c>
      <c r="E143" s="29">
        <f t="shared" si="83"/>
        <v>7.085074120281796E-3</v>
      </c>
      <c r="F143" s="29">
        <f t="shared" si="83"/>
        <v>6.9019238531224511E-3</v>
      </c>
      <c r="G143" s="29">
        <f t="shared" si="83"/>
        <v>6.2254378341547604E-3</v>
      </c>
      <c r="H143" s="29">
        <f t="shared" si="83"/>
        <v>5.9357051637815928E-3</v>
      </c>
      <c r="I143" s="29">
        <f t="shared" si="83"/>
        <v>6.2530171813406157E-3</v>
      </c>
      <c r="J143" s="29">
        <f t="shared" si="83"/>
        <v>6.2277636341067913E-3</v>
      </c>
      <c r="K143" s="29">
        <f t="shared" si="83"/>
        <v>5.905817269819761E-3</v>
      </c>
      <c r="L143" s="29">
        <f t="shared" si="83"/>
        <v>6.0118556823624885E-3</v>
      </c>
      <c r="M143" s="29">
        <f t="shared" si="83"/>
        <v>5.7115926778716726E-3</v>
      </c>
      <c r="N143" s="29">
        <f t="shared" si="83"/>
        <v>6.1594787637371104E-3</v>
      </c>
      <c r="O143" s="29">
        <f t="shared" si="83"/>
        <v>5.5803971043758118E-3</v>
      </c>
      <c r="P143" s="29">
        <f t="shared" si="83"/>
        <v>5.2020066633106203E-3</v>
      </c>
      <c r="Q143" s="29">
        <f t="shared" si="83"/>
        <v>4.8080809681947077E-3</v>
      </c>
    </row>
    <row r="144" spans="1:17" ht="11.4" customHeight="1" x14ac:dyDescent="0.3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" customHeight="1" x14ac:dyDescent="0.3">
      <c r="A145" s="19" t="str">
        <f>$A$13</f>
        <v>Aviation</v>
      </c>
      <c r="B145" s="30">
        <f t="shared" ref="B145:Q145" si="85">IF(B65=0,0,B65/B$55)</f>
        <v>0.12595398457005086</v>
      </c>
      <c r="C145" s="30">
        <f t="shared" si="85"/>
        <v>0.1210777187030054</v>
      </c>
      <c r="D145" s="30">
        <f t="shared" si="85"/>
        <v>0.11821610188039786</v>
      </c>
      <c r="E145" s="30">
        <f t="shared" si="85"/>
        <v>0.11998633738148221</v>
      </c>
      <c r="F145" s="30">
        <f t="shared" si="85"/>
        <v>0.12526837647710537</v>
      </c>
      <c r="G145" s="30">
        <f t="shared" si="85"/>
        <v>0.13107202939747808</v>
      </c>
      <c r="H145" s="30">
        <f t="shared" si="85"/>
        <v>0.13278508572252884</v>
      </c>
      <c r="I145" s="30">
        <f t="shared" si="85"/>
        <v>0.13550845264199599</v>
      </c>
      <c r="J145" s="30">
        <f t="shared" si="85"/>
        <v>0.13812083956273749</v>
      </c>
      <c r="K145" s="30">
        <f t="shared" si="85"/>
        <v>0.13237931938255079</v>
      </c>
      <c r="L145" s="30">
        <f t="shared" si="85"/>
        <v>0.13257004179410956</v>
      </c>
      <c r="M145" s="30">
        <f t="shared" si="85"/>
        <v>0.13739567983949832</v>
      </c>
      <c r="N145" s="30">
        <f t="shared" si="85"/>
        <v>0.13824710963886211</v>
      </c>
      <c r="O145" s="30">
        <f t="shared" si="85"/>
        <v>0.1385147433720379</v>
      </c>
      <c r="P145" s="30">
        <f t="shared" si="85"/>
        <v>0.13825868340718042</v>
      </c>
      <c r="Q145" s="30">
        <f t="shared" si="85"/>
        <v>0.14055469231720466</v>
      </c>
    </row>
    <row r="146" spans="1:17" ht="11.4" customHeight="1" x14ac:dyDescent="0.3">
      <c r="A146" s="17" t="str">
        <f>$A$14</f>
        <v>Domestic</v>
      </c>
      <c r="B146" s="29">
        <f t="shared" ref="B146:Q146" si="86">IF(B66=0,0,B66/B$55)</f>
        <v>2.2160980927456303E-2</v>
      </c>
      <c r="C146" s="29">
        <f t="shared" si="86"/>
        <v>2.1204832170731394E-2</v>
      </c>
      <c r="D146" s="29">
        <f t="shared" si="86"/>
        <v>2.064547823734264E-2</v>
      </c>
      <c r="E146" s="29">
        <f t="shared" si="86"/>
        <v>2.1135814082107379E-2</v>
      </c>
      <c r="F146" s="29">
        <f t="shared" si="86"/>
        <v>2.0840835362325894E-2</v>
      </c>
      <c r="G146" s="29">
        <f t="shared" si="86"/>
        <v>2.1448238586454893E-2</v>
      </c>
      <c r="H146" s="29">
        <f t="shared" si="86"/>
        <v>2.147112337125192E-2</v>
      </c>
      <c r="I146" s="29">
        <f t="shared" si="86"/>
        <v>2.1649535487724761E-2</v>
      </c>
      <c r="J146" s="29">
        <f t="shared" si="86"/>
        <v>2.1718236240676623E-2</v>
      </c>
      <c r="K146" s="29">
        <f t="shared" si="86"/>
        <v>2.0588588787324218E-2</v>
      </c>
      <c r="L146" s="29">
        <f t="shared" si="86"/>
        <v>2.1888678489913677E-2</v>
      </c>
      <c r="M146" s="29">
        <f t="shared" si="86"/>
        <v>2.1346866101018887E-2</v>
      </c>
      <c r="N146" s="29">
        <f t="shared" si="86"/>
        <v>2.0706687097202889E-2</v>
      </c>
      <c r="O146" s="29">
        <f t="shared" si="86"/>
        <v>1.9773473265949748E-2</v>
      </c>
      <c r="P146" s="29">
        <f t="shared" si="86"/>
        <v>1.9588217936454988E-2</v>
      </c>
      <c r="Q146" s="29">
        <f t="shared" si="86"/>
        <v>1.9960378623995863E-2</v>
      </c>
    </row>
    <row r="147" spans="1:17" ht="11.4" customHeight="1" x14ac:dyDescent="0.3">
      <c r="A147" s="17" t="str">
        <f>$A$15</f>
        <v>International - Intra-EU</v>
      </c>
      <c r="B147" s="29">
        <f t="shared" ref="B147:Q147" si="87">IF(B67=0,0,B67/B$55)</f>
        <v>4.8912708316356107E-2</v>
      </c>
      <c r="C147" s="29">
        <f t="shared" si="87"/>
        <v>5.0131957871477381E-2</v>
      </c>
      <c r="D147" s="29">
        <f t="shared" si="87"/>
        <v>4.867700176846617E-2</v>
      </c>
      <c r="E147" s="29">
        <f t="shared" si="87"/>
        <v>5.0151233991327059E-2</v>
      </c>
      <c r="F147" s="29">
        <f t="shared" si="87"/>
        <v>5.1152974185327417E-2</v>
      </c>
      <c r="G147" s="29">
        <f t="shared" si="87"/>
        <v>5.3044089895000826E-2</v>
      </c>
      <c r="H147" s="29">
        <f t="shared" si="87"/>
        <v>5.3586107236173047E-2</v>
      </c>
      <c r="I147" s="29">
        <f t="shared" si="87"/>
        <v>5.4440771990774857E-2</v>
      </c>
      <c r="J147" s="29">
        <f t="shared" si="87"/>
        <v>5.4147316084973772E-2</v>
      </c>
      <c r="K147" s="29">
        <f t="shared" si="87"/>
        <v>5.0925228349783268E-2</v>
      </c>
      <c r="L147" s="29">
        <f t="shared" si="87"/>
        <v>5.1366277685341827E-2</v>
      </c>
      <c r="M147" s="29">
        <f t="shared" si="87"/>
        <v>5.5810939283291672E-2</v>
      </c>
      <c r="N147" s="29">
        <f t="shared" si="87"/>
        <v>5.6094692783258703E-2</v>
      </c>
      <c r="O147" s="29">
        <f t="shared" si="87"/>
        <v>5.6138886975203653E-2</v>
      </c>
      <c r="P147" s="29">
        <f t="shared" si="87"/>
        <v>5.6142831510443574E-2</v>
      </c>
      <c r="Q147" s="29">
        <f t="shared" si="87"/>
        <v>5.7443798007371441E-2</v>
      </c>
    </row>
    <row r="148" spans="1:17" ht="11.4" customHeight="1" x14ac:dyDescent="0.3">
      <c r="A148" s="17" t="str">
        <f>$A$16</f>
        <v>International - Extra-EU</v>
      </c>
      <c r="B148" s="29">
        <f t="shared" ref="B148:Q148" si="88">IF(B68=0,0,B68/B$55)</f>
        <v>5.4880295326238442E-2</v>
      </c>
      <c r="C148" s="29">
        <f t="shared" si="88"/>
        <v>4.9740928660796623E-2</v>
      </c>
      <c r="D148" s="29">
        <f t="shared" si="88"/>
        <v>4.8893621874589038E-2</v>
      </c>
      <c r="E148" s="29">
        <f t="shared" si="88"/>
        <v>4.8699289308047768E-2</v>
      </c>
      <c r="F148" s="29">
        <f t="shared" si="88"/>
        <v>5.327456692945208E-2</v>
      </c>
      <c r="G148" s="29">
        <f t="shared" si="88"/>
        <v>5.6579700916022373E-2</v>
      </c>
      <c r="H148" s="29">
        <f t="shared" si="88"/>
        <v>5.7727855115103872E-2</v>
      </c>
      <c r="I148" s="29">
        <f t="shared" si="88"/>
        <v>5.9418145163496368E-2</v>
      </c>
      <c r="J148" s="29">
        <f t="shared" si="88"/>
        <v>6.2255287237087079E-2</v>
      </c>
      <c r="K148" s="29">
        <f t="shared" si="88"/>
        <v>6.086550224544332E-2</v>
      </c>
      <c r="L148" s="29">
        <f t="shared" si="88"/>
        <v>5.9315085618854055E-2</v>
      </c>
      <c r="M148" s="29">
        <f t="shared" si="88"/>
        <v>6.0237874455187787E-2</v>
      </c>
      <c r="N148" s="29">
        <f t="shared" si="88"/>
        <v>6.1445729758400514E-2</v>
      </c>
      <c r="O148" s="29">
        <f t="shared" si="88"/>
        <v>6.2602383130884495E-2</v>
      </c>
      <c r="P148" s="29">
        <f t="shared" si="88"/>
        <v>6.2527633960281853E-2</v>
      </c>
      <c r="Q148" s="29">
        <f t="shared" si="88"/>
        <v>6.3150515685837363E-2</v>
      </c>
    </row>
    <row r="149" spans="1:17" ht="11.4" customHeight="1" x14ac:dyDescent="0.3">
      <c r="A149" s="25" t="s">
        <v>19</v>
      </c>
      <c r="B149" s="32">
        <f t="shared" ref="B149:Q149" si="89">IF(B69=0,0,B69/B$55)</f>
        <v>0.31067691740900721</v>
      </c>
      <c r="C149" s="32">
        <f t="shared" si="89"/>
        <v>0.31515913959126407</v>
      </c>
      <c r="D149" s="32">
        <f t="shared" si="89"/>
        <v>0.31623084609065405</v>
      </c>
      <c r="E149" s="32">
        <f t="shared" si="89"/>
        <v>0.32428326812101077</v>
      </c>
      <c r="F149" s="32">
        <f t="shared" si="89"/>
        <v>0.32801352369666553</v>
      </c>
      <c r="G149" s="32">
        <f t="shared" si="89"/>
        <v>0.33358018391680777</v>
      </c>
      <c r="H149" s="32">
        <f t="shared" si="89"/>
        <v>0.33299032399018558</v>
      </c>
      <c r="I149" s="32">
        <f t="shared" si="89"/>
        <v>0.33720100023345173</v>
      </c>
      <c r="J149" s="32">
        <f t="shared" si="89"/>
        <v>0.33251214780342048</v>
      </c>
      <c r="K149" s="32">
        <f t="shared" si="89"/>
        <v>0.32486343323559502</v>
      </c>
      <c r="L149" s="32">
        <f t="shared" si="89"/>
        <v>0.33355702474849513</v>
      </c>
      <c r="M149" s="32">
        <f t="shared" si="89"/>
        <v>0.33104233526000998</v>
      </c>
      <c r="N149" s="32">
        <f t="shared" si="89"/>
        <v>0.32817769357089022</v>
      </c>
      <c r="O149" s="32">
        <f t="shared" si="89"/>
        <v>0.3257535552037551</v>
      </c>
      <c r="P149" s="32">
        <f t="shared" si="89"/>
        <v>0.31908782300113575</v>
      </c>
      <c r="Q149" s="32">
        <f t="shared" si="89"/>
        <v>0.32007993467426077</v>
      </c>
    </row>
    <row r="150" spans="1:17" ht="11.4" customHeight="1" x14ac:dyDescent="0.3">
      <c r="A150" s="23" t="str">
        <f>$A$18</f>
        <v>Road transport</v>
      </c>
      <c r="B150" s="31">
        <f t="shared" ref="B150:Q150" si="90">IF(B70=0,0,B70/B$55)</f>
        <v>0.2819390139686041</v>
      </c>
      <c r="C150" s="31">
        <f t="shared" si="90"/>
        <v>0.28701695199001809</v>
      </c>
      <c r="D150" s="31">
        <f t="shared" si="90"/>
        <v>0.28829522328220852</v>
      </c>
      <c r="E150" s="31">
        <f t="shared" si="90"/>
        <v>0.29390692490007547</v>
      </c>
      <c r="F150" s="31">
        <f t="shared" si="90"/>
        <v>0.29758814880856971</v>
      </c>
      <c r="G150" s="31">
        <f t="shared" si="90"/>
        <v>0.30281853089688426</v>
      </c>
      <c r="H150" s="31">
        <f t="shared" si="90"/>
        <v>0.30094217301986392</v>
      </c>
      <c r="I150" s="31">
        <f t="shared" si="90"/>
        <v>0.30580612779331912</v>
      </c>
      <c r="J150" s="31">
        <f t="shared" si="90"/>
        <v>0.30241183310260278</v>
      </c>
      <c r="K150" s="31">
        <f t="shared" si="90"/>
        <v>0.2952696400872124</v>
      </c>
      <c r="L150" s="31">
        <f t="shared" si="90"/>
        <v>0.3037218711165906</v>
      </c>
      <c r="M150" s="31">
        <f t="shared" si="90"/>
        <v>0.30244340789130919</v>
      </c>
      <c r="N150" s="31">
        <f t="shared" si="90"/>
        <v>0.29969419584121731</v>
      </c>
      <c r="O150" s="31">
        <f t="shared" si="90"/>
        <v>0.2990089357460039</v>
      </c>
      <c r="P150" s="31">
        <f t="shared" si="90"/>
        <v>0.29411861996063593</v>
      </c>
      <c r="Q150" s="31">
        <f t="shared" si="90"/>
        <v>0.29417764418969056</v>
      </c>
    </row>
    <row r="151" spans="1:17" ht="11.4" customHeight="1" x14ac:dyDescent="0.3">
      <c r="A151" s="17" t="str">
        <f>$A$19</f>
        <v>Light duty vehicles</v>
      </c>
      <c r="B151" s="29">
        <f t="shared" ref="B151:Q151" si="91">IF(B71=0,0,B71/B$55)</f>
        <v>9.1511318191800542E-2</v>
      </c>
      <c r="C151" s="29">
        <f t="shared" si="91"/>
        <v>9.2206801092733034E-2</v>
      </c>
      <c r="D151" s="29">
        <f t="shared" si="91"/>
        <v>9.2413911646611543E-2</v>
      </c>
      <c r="E151" s="29">
        <f t="shared" si="91"/>
        <v>9.4176870328808102E-2</v>
      </c>
      <c r="F151" s="29">
        <f t="shared" si="91"/>
        <v>9.3641475310810102E-2</v>
      </c>
      <c r="G151" s="29">
        <f t="shared" si="91"/>
        <v>9.5400295688946396E-2</v>
      </c>
      <c r="H151" s="29">
        <f t="shared" si="91"/>
        <v>9.3122794973864637E-2</v>
      </c>
      <c r="I151" s="29">
        <f t="shared" si="91"/>
        <v>9.5167964372041045E-2</v>
      </c>
      <c r="J151" s="29">
        <f t="shared" si="91"/>
        <v>9.4919715828589338E-2</v>
      </c>
      <c r="K151" s="29">
        <f t="shared" si="91"/>
        <v>9.627461217199304E-2</v>
      </c>
      <c r="L151" s="29">
        <f t="shared" si="91"/>
        <v>9.8838125770721486E-2</v>
      </c>
      <c r="M151" s="29">
        <f t="shared" si="91"/>
        <v>9.9808266858919609E-2</v>
      </c>
      <c r="N151" s="29">
        <f t="shared" si="91"/>
        <v>9.9109587118295164E-2</v>
      </c>
      <c r="O151" s="29">
        <f t="shared" si="91"/>
        <v>9.8156998548848712E-2</v>
      </c>
      <c r="P151" s="29">
        <f t="shared" si="91"/>
        <v>9.8423106817300876E-2</v>
      </c>
      <c r="Q151" s="29">
        <f t="shared" si="91"/>
        <v>9.7304460548986699E-2</v>
      </c>
    </row>
    <row r="152" spans="1:17" ht="11.4" customHeight="1" x14ac:dyDescent="0.3">
      <c r="A152" s="17" t="str">
        <f>$A$20</f>
        <v>Heavy duty vehicles</v>
      </c>
      <c r="B152" s="29">
        <f t="shared" ref="B152:Q152" si="92">IF(B72=0,0,B72/B$55)</f>
        <v>0.19042769577680357</v>
      </c>
      <c r="C152" s="29">
        <f t="shared" si="92"/>
        <v>0.19481015089728501</v>
      </c>
      <c r="D152" s="29">
        <f t="shared" si="92"/>
        <v>0.19588131163559694</v>
      </c>
      <c r="E152" s="29">
        <f t="shared" si="92"/>
        <v>0.19973005457126733</v>
      </c>
      <c r="F152" s="29">
        <f t="shared" si="92"/>
        <v>0.20394667349775961</v>
      </c>
      <c r="G152" s="29">
        <f t="shared" si="92"/>
        <v>0.20741823520793784</v>
      </c>
      <c r="H152" s="29">
        <f t="shared" si="92"/>
        <v>0.20781937804599929</v>
      </c>
      <c r="I152" s="29">
        <f t="shared" si="92"/>
        <v>0.21063816342127809</v>
      </c>
      <c r="J152" s="29">
        <f t="shared" si="92"/>
        <v>0.2074921172740134</v>
      </c>
      <c r="K152" s="29">
        <f t="shared" si="92"/>
        <v>0.19899502791521934</v>
      </c>
      <c r="L152" s="29">
        <f t="shared" si="92"/>
        <v>0.20488374534586912</v>
      </c>
      <c r="M152" s="29">
        <f t="shared" si="92"/>
        <v>0.20263514103238955</v>
      </c>
      <c r="N152" s="29">
        <f t="shared" si="92"/>
        <v>0.20058460872292214</v>
      </c>
      <c r="O152" s="29">
        <f t="shared" si="92"/>
        <v>0.20085193719715519</v>
      </c>
      <c r="P152" s="29">
        <f t="shared" si="92"/>
        <v>0.19569551314333505</v>
      </c>
      <c r="Q152" s="29">
        <f t="shared" si="92"/>
        <v>0.19687318364070389</v>
      </c>
    </row>
    <row r="153" spans="1:17" ht="11.4" customHeight="1" x14ac:dyDescent="0.3">
      <c r="A153" s="19" t="str">
        <f>$A$21</f>
        <v>Rail transport</v>
      </c>
      <c r="B153" s="30">
        <f t="shared" ref="B153:Q153" si="93">IF(B73=0,0,B73/B$55)</f>
        <v>2.6520619932953382E-3</v>
      </c>
      <c r="C153" s="30">
        <f t="shared" si="93"/>
        <v>2.3742941090475859E-3</v>
      </c>
      <c r="D153" s="30">
        <f t="shared" si="93"/>
        <v>2.3618834896539432E-3</v>
      </c>
      <c r="E153" s="30">
        <f t="shared" si="93"/>
        <v>2.5723653089075346E-3</v>
      </c>
      <c r="F153" s="30">
        <f t="shared" si="93"/>
        <v>2.6996018922526201E-3</v>
      </c>
      <c r="G153" s="30">
        <f t="shared" si="93"/>
        <v>2.7902015169550404E-3</v>
      </c>
      <c r="H153" s="30">
        <f t="shared" si="93"/>
        <v>2.5016800805873212E-3</v>
      </c>
      <c r="I153" s="30">
        <f t="shared" si="93"/>
        <v>2.5957746244650586E-3</v>
      </c>
      <c r="J153" s="30">
        <f t="shared" si="93"/>
        <v>2.5910006958564454E-3</v>
      </c>
      <c r="K153" s="30">
        <f t="shared" si="93"/>
        <v>2.355934010558025E-3</v>
      </c>
      <c r="L153" s="30">
        <f t="shared" si="93"/>
        <v>2.3629748179345802E-3</v>
      </c>
      <c r="M153" s="30">
        <f t="shared" si="93"/>
        <v>2.4429013638229422E-3</v>
      </c>
      <c r="N153" s="30">
        <f t="shared" si="93"/>
        <v>2.4046694511224136E-3</v>
      </c>
      <c r="O153" s="30">
        <f t="shared" si="93"/>
        <v>1.9413089954029062E-3</v>
      </c>
      <c r="P153" s="30">
        <f t="shared" si="93"/>
        <v>1.7719235480961537E-3</v>
      </c>
      <c r="Q153" s="30">
        <f t="shared" si="93"/>
        <v>1.6287062563327983E-3</v>
      </c>
    </row>
    <row r="154" spans="1:17" ht="11.4" customHeight="1" x14ac:dyDescent="0.3">
      <c r="A154" s="19" t="str">
        <f>$A$22</f>
        <v>Aviation</v>
      </c>
      <c r="B154" s="30">
        <f t="shared" ref="B154:Q154" si="94">IF(B74=0,0,B74/B$55)</f>
        <v>7.4214307732568584E-3</v>
      </c>
      <c r="C154" s="30">
        <f t="shared" si="94"/>
        <v>7.5974603715579861E-3</v>
      </c>
      <c r="D154" s="30">
        <f t="shared" si="94"/>
        <v>7.6134487640658706E-3</v>
      </c>
      <c r="E154" s="30">
        <f t="shared" si="94"/>
        <v>7.8479584450848738E-3</v>
      </c>
      <c r="F154" s="30">
        <f t="shared" si="94"/>
        <v>8.0983862337334379E-3</v>
      </c>
      <c r="G154" s="30">
        <f t="shared" si="94"/>
        <v>8.2065809127103272E-3</v>
      </c>
      <c r="H154" s="30">
        <f t="shared" si="94"/>
        <v>8.5374196472516577E-3</v>
      </c>
      <c r="I154" s="30">
        <f t="shared" si="94"/>
        <v>8.9801445720461559E-3</v>
      </c>
      <c r="J154" s="30">
        <f t="shared" si="94"/>
        <v>9.4785170709937756E-3</v>
      </c>
      <c r="K154" s="30">
        <f t="shared" si="94"/>
        <v>8.8169919192143901E-3</v>
      </c>
      <c r="L154" s="30">
        <f t="shared" si="94"/>
        <v>9.7574722125038978E-3</v>
      </c>
      <c r="M154" s="30">
        <f t="shared" si="94"/>
        <v>1.0025307741940881E-2</v>
      </c>
      <c r="N154" s="30">
        <f t="shared" si="94"/>
        <v>1.0196021705886335E-2</v>
      </c>
      <c r="O154" s="30">
        <f t="shared" si="94"/>
        <v>1.0407056124669852E-2</v>
      </c>
      <c r="P154" s="30">
        <f t="shared" si="94"/>
        <v>1.0074027852044384E-2</v>
      </c>
      <c r="Q154" s="30">
        <f t="shared" si="94"/>
        <v>1.0374137889546362E-2</v>
      </c>
    </row>
    <row r="155" spans="1:17" ht="11.4" customHeight="1" x14ac:dyDescent="0.3">
      <c r="A155" s="17" t="str">
        <f>$A$23</f>
        <v>Domestic and International - Intra-EU</v>
      </c>
      <c r="B155" s="29">
        <f t="shared" ref="B155:Q155" si="95">IF(B75=0,0,B75/B$55)</f>
        <v>1.9483029902808697E-3</v>
      </c>
      <c r="C155" s="29">
        <f t="shared" si="95"/>
        <v>1.8944399695536751E-3</v>
      </c>
      <c r="D155" s="29">
        <f t="shared" si="95"/>
        <v>1.8127805211303292E-3</v>
      </c>
      <c r="E155" s="29">
        <f t="shared" si="95"/>
        <v>1.8190491563062976E-3</v>
      </c>
      <c r="F155" s="29">
        <f t="shared" si="95"/>
        <v>1.7994501215029218E-3</v>
      </c>
      <c r="G155" s="29">
        <f t="shared" si="95"/>
        <v>1.8130098270748886E-3</v>
      </c>
      <c r="H155" s="29">
        <f t="shared" si="95"/>
        <v>1.9002149420276244E-3</v>
      </c>
      <c r="I155" s="29">
        <f t="shared" si="95"/>
        <v>1.954316189679204E-3</v>
      </c>
      <c r="J155" s="29">
        <f t="shared" si="95"/>
        <v>2.0128569108005647E-3</v>
      </c>
      <c r="K155" s="29">
        <f t="shared" si="95"/>
        <v>1.9144921952967198E-3</v>
      </c>
      <c r="L155" s="29">
        <f t="shared" si="95"/>
        <v>1.8930041987210962E-3</v>
      </c>
      <c r="M155" s="29">
        <f t="shared" si="95"/>
        <v>1.831436917728121E-3</v>
      </c>
      <c r="N155" s="29">
        <f t="shared" si="95"/>
        <v>1.870007530853258E-3</v>
      </c>
      <c r="O155" s="29">
        <f t="shared" si="95"/>
        <v>1.8057285431683737E-3</v>
      </c>
      <c r="P155" s="29">
        <f t="shared" si="95"/>
        <v>1.7571252493501456E-3</v>
      </c>
      <c r="Q155" s="29">
        <f t="shared" si="95"/>
        <v>1.7627133726955695E-3</v>
      </c>
    </row>
    <row r="156" spans="1:17" ht="11.4" customHeight="1" x14ac:dyDescent="0.3">
      <c r="A156" s="17" t="str">
        <f>$A$24</f>
        <v>International - Extra-EU</v>
      </c>
      <c r="B156" s="29">
        <f t="shared" ref="B156:Q156" si="96">IF(B76=0,0,B76/B$55)</f>
        <v>5.4731277829759891E-3</v>
      </c>
      <c r="C156" s="29">
        <f t="shared" si="96"/>
        <v>5.7030204020043105E-3</v>
      </c>
      <c r="D156" s="29">
        <f t="shared" si="96"/>
        <v>5.8006682429355408E-3</v>
      </c>
      <c r="E156" s="29">
        <f t="shared" si="96"/>
        <v>6.0289092887785764E-3</v>
      </c>
      <c r="F156" s="29">
        <f t="shared" si="96"/>
        <v>6.2989361122305163E-3</v>
      </c>
      <c r="G156" s="29">
        <f t="shared" si="96"/>
        <v>6.3935710856354386E-3</v>
      </c>
      <c r="H156" s="29">
        <f t="shared" si="96"/>
        <v>6.6372047052240327E-3</v>
      </c>
      <c r="I156" s="29">
        <f t="shared" si="96"/>
        <v>7.0258283823669528E-3</v>
      </c>
      <c r="J156" s="29">
        <f t="shared" si="96"/>
        <v>7.4656601601932118E-3</v>
      </c>
      <c r="K156" s="29">
        <f t="shared" si="96"/>
        <v>6.90249972391767E-3</v>
      </c>
      <c r="L156" s="29">
        <f t="shared" si="96"/>
        <v>7.8644680137828025E-3</v>
      </c>
      <c r="M156" s="29">
        <f t="shared" si="96"/>
        <v>8.1938708242127595E-3</v>
      </c>
      <c r="N156" s="29">
        <f t="shared" si="96"/>
        <v>8.3260141750330762E-3</v>
      </c>
      <c r="O156" s="29">
        <f t="shared" si="96"/>
        <v>8.6013275815014778E-3</v>
      </c>
      <c r="P156" s="29">
        <f t="shared" si="96"/>
        <v>8.3169026026942393E-3</v>
      </c>
      <c r="Q156" s="29">
        <f t="shared" si="96"/>
        <v>8.6114245168507925E-3</v>
      </c>
    </row>
    <row r="157" spans="1:17" ht="11.4" customHeight="1" x14ac:dyDescent="0.3">
      <c r="A157" s="19" t="s">
        <v>33</v>
      </c>
      <c r="B157" s="30">
        <f t="shared" ref="B157:Q157" si="97">IF(B77=0,0,B77/B$55)</f>
        <v>1.8664410673850964E-2</v>
      </c>
      <c r="C157" s="30">
        <f t="shared" si="97"/>
        <v>1.8170433120640365E-2</v>
      </c>
      <c r="D157" s="30">
        <f t="shared" si="97"/>
        <v>1.7960290554725738E-2</v>
      </c>
      <c r="E157" s="30">
        <f t="shared" si="97"/>
        <v>1.9956019466942913E-2</v>
      </c>
      <c r="F157" s="30">
        <f t="shared" si="97"/>
        <v>1.9627386762109796E-2</v>
      </c>
      <c r="G157" s="30">
        <f t="shared" si="97"/>
        <v>1.9764870590258124E-2</v>
      </c>
      <c r="H157" s="30">
        <f t="shared" si="97"/>
        <v>2.100905124248266E-2</v>
      </c>
      <c r="I157" s="30">
        <f t="shared" si="97"/>
        <v>1.9818953243621394E-2</v>
      </c>
      <c r="J157" s="30">
        <f t="shared" si="97"/>
        <v>1.8030796933967468E-2</v>
      </c>
      <c r="K157" s="30">
        <f t="shared" si="97"/>
        <v>1.8420867218610144E-2</v>
      </c>
      <c r="L157" s="30">
        <f t="shared" si="97"/>
        <v>1.771470660146604E-2</v>
      </c>
      <c r="M157" s="30">
        <f t="shared" si="97"/>
        <v>1.6130718262937001E-2</v>
      </c>
      <c r="N157" s="30">
        <f t="shared" si="97"/>
        <v>1.5882806572664124E-2</v>
      </c>
      <c r="O157" s="30">
        <f t="shared" si="97"/>
        <v>1.4396254337678485E-2</v>
      </c>
      <c r="P157" s="30">
        <f t="shared" si="97"/>
        <v>1.3123251640359206E-2</v>
      </c>
      <c r="Q157" s="30">
        <f t="shared" si="97"/>
        <v>1.3899446338690993E-2</v>
      </c>
    </row>
    <row r="158" spans="1:17" ht="11.4" customHeight="1" x14ac:dyDescent="0.3">
      <c r="A158" s="17" t="str">
        <f>$A$26</f>
        <v>Domestic coastal shipping</v>
      </c>
      <c r="B158" s="29">
        <f t="shared" ref="B158:Q158" si="98">IF(B78=0,0,B78/B$55)</f>
        <v>1.5611294843094221E-2</v>
      </c>
      <c r="C158" s="29">
        <f t="shared" si="98"/>
        <v>1.5275837110448529E-2</v>
      </c>
      <c r="D158" s="29">
        <f t="shared" si="98"/>
        <v>1.5139151977341723E-2</v>
      </c>
      <c r="E158" s="29">
        <f t="shared" si="98"/>
        <v>1.7266702318573437E-2</v>
      </c>
      <c r="F158" s="29">
        <f t="shared" si="98"/>
        <v>1.7011389438552325E-2</v>
      </c>
      <c r="G158" s="29">
        <f t="shared" si="98"/>
        <v>1.6958275955898265E-2</v>
      </c>
      <c r="H158" s="29">
        <f t="shared" si="98"/>
        <v>1.8385325545281172E-2</v>
      </c>
      <c r="I158" s="29">
        <f t="shared" si="98"/>
        <v>1.7046611141150868E-2</v>
      </c>
      <c r="J158" s="29">
        <f t="shared" si="98"/>
        <v>1.5376361341131215E-2</v>
      </c>
      <c r="K158" s="29">
        <f t="shared" si="98"/>
        <v>1.5602105672858829E-2</v>
      </c>
      <c r="L158" s="29">
        <f t="shared" si="98"/>
        <v>1.4782681990948322E-2</v>
      </c>
      <c r="M158" s="29">
        <f t="shared" si="98"/>
        <v>1.3081749240351777E-2</v>
      </c>
      <c r="N158" s="29">
        <f t="shared" si="98"/>
        <v>1.2922669901617312E-2</v>
      </c>
      <c r="O158" s="29">
        <f t="shared" si="98"/>
        <v>1.134113730795137E-2</v>
      </c>
      <c r="P158" s="29">
        <f t="shared" si="98"/>
        <v>1.0204402316328647E-2</v>
      </c>
      <c r="Q158" s="29">
        <f t="shared" si="98"/>
        <v>1.0703096710585907E-2</v>
      </c>
    </row>
    <row r="159" spans="1:17" ht="11.4" customHeight="1" x14ac:dyDescent="0.3">
      <c r="A159" s="15" t="str">
        <f>$A$27</f>
        <v>Inland waterways</v>
      </c>
      <c r="B159" s="28">
        <f t="shared" ref="B159:Q159" si="99">IF(B79=0,0,B79/B$55)</f>
        <v>3.0531158307567411E-3</v>
      </c>
      <c r="C159" s="28">
        <f t="shared" si="99"/>
        <v>2.8945960101918341E-3</v>
      </c>
      <c r="D159" s="28">
        <f t="shared" si="99"/>
        <v>2.8211385773840173E-3</v>
      </c>
      <c r="E159" s="28">
        <f t="shared" si="99"/>
        <v>2.6893171483694744E-3</v>
      </c>
      <c r="F159" s="28">
        <f t="shared" si="99"/>
        <v>2.6159973235574739E-3</v>
      </c>
      <c r="G159" s="28">
        <f t="shared" si="99"/>
        <v>2.8065946343598558E-3</v>
      </c>
      <c r="H159" s="28">
        <f t="shared" si="99"/>
        <v>2.6237256972014883E-3</v>
      </c>
      <c r="I159" s="28">
        <f t="shared" si="99"/>
        <v>2.7723421024705239E-3</v>
      </c>
      <c r="J159" s="28">
        <f t="shared" si="99"/>
        <v>2.6544355928362529E-3</v>
      </c>
      <c r="K159" s="28">
        <f t="shared" si="99"/>
        <v>2.8187615457513173E-3</v>
      </c>
      <c r="L159" s="28">
        <f t="shared" si="99"/>
        <v>2.9320246105177211E-3</v>
      </c>
      <c r="M159" s="28">
        <f t="shared" si="99"/>
        <v>3.048969022585224E-3</v>
      </c>
      <c r="N159" s="28">
        <f t="shared" si="99"/>
        <v>2.9601366710468114E-3</v>
      </c>
      <c r="O159" s="28">
        <f t="shared" si="99"/>
        <v>3.0551170297271136E-3</v>
      </c>
      <c r="P159" s="28">
        <f t="shared" si="99"/>
        <v>2.9188493240305592E-3</v>
      </c>
      <c r="Q159" s="28">
        <f t="shared" si="99"/>
        <v>3.196349628105086E-3</v>
      </c>
    </row>
    <row r="161" spans="1:17" ht="11.4" customHeight="1" x14ac:dyDescent="0.3">
      <c r="A161" s="27" t="s">
        <v>39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" customHeight="1" x14ac:dyDescent="0.3">
      <c r="A162" s="25" t="s">
        <v>38</v>
      </c>
      <c r="B162" s="24">
        <f t="shared" ref="B162:Q162" si="100">IF(B30=0,"",B30/B4*1000)</f>
        <v>36.745553356618814</v>
      </c>
      <c r="C162" s="24">
        <f t="shared" si="100"/>
        <v>36.440758237480203</v>
      </c>
      <c r="D162" s="24">
        <f t="shared" si="100"/>
        <v>36.452249752973138</v>
      </c>
      <c r="E162" s="24">
        <f t="shared" si="100"/>
        <v>36.165775016777729</v>
      </c>
      <c r="F162" s="24">
        <f t="shared" si="100"/>
        <v>35.783430778151491</v>
      </c>
      <c r="G162" s="24">
        <f t="shared" si="100"/>
        <v>35.484431438990271</v>
      </c>
      <c r="H162" s="24">
        <f t="shared" si="100"/>
        <v>35.679392390981768</v>
      </c>
      <c r="I162" s="24">
        <f t="shared" si="100"/>
        <v>35.07135680057678</v>
      </c>
      <c r="J162" s="24">
        <f t="shared" si="100"/>
        <v>34.57642006544009</v>
      </c>
      <c r="K162" s="24">
        <f t="shared" si="100"/>
        <v>34.048001778608608</v>
      </c>
      <c r="L162" s="24">
        <f t="shared" si="100"/>
        <v>33.782277499949075</v>
      </c>
      <c r="M162" s="24">
        <f t="shared" si="100"/>
        <v>33.435155282751523</v>
      </c>
      <c r="N162" s="24">
        <f t="shared" si="100"/>
        <v>32.94086537912743</v>
      </c>
      <c r="O162" s="24">
        <f t="shared" si="100"/>
        <v>32.285946029423201</v>
      </c>
      <c r="P162" s="24">
        <f t="shared" si="100"/>
        <v>32.403372722536346</v>
      </c>
      <c r="Q162" s="24">
        <f t="shared" si="100"/>
        <v>32.073808501320457</v>
      </c>
    </row>
    <row r="163" spans="1:17" ht="11.4" customHeight="1" x14ac:dyDescent="0.3">
      <c r="A163" s="23" t="str">
        <f>$A$5</f>
        <v>Road transport</v>
      </c>
      <c r="B163" s="22">
        <f t="shared" ref="B163:Q163" si="101">IF(B31=0,"",B31/B5*1000)</f>
        <v>38.498488463636079</v>
      </c>
      <c r="C163" s="22">
        <f t="shared" si="101"/>
        <v>38.167289811199154</v>
      </c>
      <c r="D163" s="22">
        <f t="shared" si="101"/>
        <v>38.116593454944883</v>
      </c>
      <c r="E163" s="22">
        <f t="shared" si="101"/>
        <v>37.668949649277216</v>
      </c>
      <c r="F163" s="22">
        <f t="shared" si="101"/>
        <v>37.647846222583091</v>
      </c>
      <c r="G163" s="22">
        <f t="shared" si="101"/>
        <v>37.544613199500297</v>
      </c>
      <c r="H163" s="22">
        <f t="shared" si="101"/>
        <v>38.012818250515906</v>
      </c>
      <c r="I163" s="22">
        <f t="shared" si="101"/>
        <v>37.73605627830041</v>
      </c>
      <c r="J163" s="22">
        <f t="shared" si="101"/>
        <v>37.170086138405061</v>
      </c>
      <c r="K163" s="22">
        <f t="shared" si="101"/>
        <v>36.619099668654307</v>
      </c>
      <c r="L163" s="22">
        <f t="shared" si="101"/>
        <v>36.283044476850669</v>
      </c>
      <c r="M163" s="22">
        <f t="shared" si="101"/>
        <v>36.131007416745625</v>
      </c>
      <c r="N163" s="22">
        <f t="shared" si="101"/>
        <v>35.857294316398125</v>
      </c>
      <c r="O163" s="22">
        <f t="shared" si="101"/>
        <v>35.284470475756358</v>
      </c>
      <c r="P163" s="22">
        <f t="shared" si="101"/>
        <v>35.8244739271667</v>
      </c>
      <c r="Q163" s="22">
        <f t="shared" si="101"/>
        <v>35.480863345848455</v>
      </c>
    </row>
    <row r="164" spans="1:17" ht="11.4" customHeight="1" x14ac:dyDescent="0.3">
      <c r="A164" s="17" t="str">
        <f>$A$6</f>
        <v>Powered 2-wheelers</v>
      </c>
      <c r="B164" s="20">
        <f t="shared" ref="B164:Q164" si="102">IF(B32=0,"",B32/B6*1000)</f>
        <v>34.555954910303008</v>
      </c>
      <c r="C164" s="20">
        <f t="shared" si="102"/>
        <v>34.11607077483351</v>
      </c>
      <c r="D164" s="20">
        <f t="shared" si="102"/>
        <v>33.968210819244234</v>
      </c>
      <c r="E164" s="20">
        <f t="shared" si="102"/>
        <v>33.819230454065426</v>
      </c>
      <c r="F164" s="20">
        <f t="shared" si="102"/>
        <v>33.097103410590549</v>
      </c>
      <c r="G164" s="20">
        <f t="shared" si="102"/>
        <v>33.051010676851526</v>
      </c>
      <c r="H164" s="20">
        <f t="shared" si="102"/>
        <v>32.458200886591733</v>
      </c>
      <c r="I164" s="20">
        <f t="shared" si="102"/>
        <v>32.482754404758197</v>
      </c>
      <c r="J164" s="20">
        <f t="shared" si="102"/>
        <v>31.86438360289036</v>
      </c>
      <c r="K164" s="20">
        <f t="shared" si="102"/>
        <v>32.286937553454123</v>
      </c>
      <c r="L164" s="20">
        <f t="shared" si="102"/>
        <v>32.279289731593522</v>
      </c>
      <c r="M164" s="20">
        <f t="shared" si="102"/>
        <v>31.592358876786367</v>
      </c>
      <c r="N164" s="20">
        <f t="shared" si="102"/>
        <v>30.820373195260991</v>
      </c>
      <c r="O164" s="20">
        <f t="shared" si="102"/>
        <v>30.430079010405755</v>
      </c>
      <c r="P164" s="20">
        <f t="shared" si="102"/>
        <v>30.59536337076349</v>
      </c>
      <c r="Q164" s="20">
        <f t="shared" si="102"/>
        <v>30.875559050899167</v>
      </c>
    </row>
    <row r="165" spans="1:17" ht="11.4" customHeight="1" x14ac:dyDescent="0.3">
      <c r="A165" s="17" t="str">
        <f>$A$7</f>
        <v>Passenger cars</v>
      </c>
      <c r="B165" s="20">
        <f t="shared" ref="B165:Q165" si="103">IF(B33=0,"",B33/B7*1000)</f>
        <v>40.072664352092495</v>
      </c>
      <c r="C165" s="20">
        <f t="shared" si="103"/>
        <v>39.666575315559271</v>
      </c>
      <c r="D165" s="20">
        <f t="shared" si="103"/>
        <v>39.532531493181231</v>
      </c>
      <c r="E165" s="20">
        <f t="shared" si="103"/>
        <v>39.070727719925003</v>
      </c>
      <c r="F165" s="20">
        <f t="shared" si="103"/>
        <v>39.047412168848282</v>
      </c>
      <c r="G165" s="20">
        <f t="shared" si="103"/>
        <v>38.986178292480304</v>
      </c>
      <c r="H165" s="20">
        <f t="shared" si="103"/>
        <v>39.47743369888353</v>
      </c>
      <c r="I165" s="20">
        <f t="shared" si="103"/>
        <v>39.239421551669885</v>
      </c>
      <c r="J165" s="20">
        <f t="shared" si="103"/>
        <v>38.689670829313954</v>
      </c>
      <c r="K165" s="20">
        <f t="shared" si="103"/>
        <v>37.896260957666144</v>
      </c>
      <c r="L165" s="20">
        <f t="shared" si="103"/>
        <v>37.503064672588451</v>
      </c>
      <c r="M165" s="20">
        <f t="shared" si="103"/>
        <v>37.395226393363636</v>
      </c>
      <c r="N165" s="20">
        <f t="shared" si="103"/>
        <v>37.174297961057107</v>
      </c>
      <c r="O165" s="20">
        <f t="shared" si="103"/>
        <v>36.487154524133558</v>
      </c>
      <c r="P165" s="20">
        <f t="shared" si="103"/>
        <v>37.012365935464004</v>
      </c>
      <c r="Q165" s="20">
        <f t="shared" si="103"/>
        <v>36.570227370196989</v>
      </c>
    </row>
    <row r="166" spans="1:17" ht="11.4" customHeight="1" x14ac:dyDescent="0.3">
      <c r="A166" s="17" t="str">
        <f>$A$8</f>
        <v>Motor coaches, buses and trolley buses</v>
      </c>
      <c r="B166" s="20">
        <f t="shared" ref="B166:Q166" si="104">IF(B34=0,"",B34/B8*1000)</f>
        <v>26.961188122325243</v>
      </c>
      <c r="C166" s="20">
        <f t="shared" si="104"/>
        <v>27.014168332937725</v>
      </c>
      <c r="D166" s="20">
        <f t="shared" si="104"/>
        <v>27.294873571519737</v>
      </c>
      <c r="E166" s="20">
        <f t="shared" si="104"/>
        <v>26.974740122480263</v>
      </c>
      <c r="F166" s="20">
        <f t="shared" si="104"/>
        <v>27.027649988235325</v>
      </c>
      <c r="G166" s="20">
        <f t="shared" si="104"/>
        <v>26.680988400287049</v>
      </c>
      <c r="H166" s="20">
        <f t="shared" si="104"/>
        <v>27.032614745290235</v>
      </c>
      <c r="I166" s="20">
        <f t="shared" si="104"/>
        <v>26.452130283300974</v>
      </c>
      <c r="J166" s="20">
        <f t="shared" si="104"/>
        <v>26.005733079595736</v>
      </c>
      <c r="K166" s="20">
        <f t="shared" si="104"/>
        <v>26.636087667330596</v>
      </c>
      <c r="L166" s="20">
        <f t="shared" si="104"/>
        <v>26.760989167047541</v>
      </c>
      <c r="M166" s="20">
        <f t="shared" si="104"/>
        <v>26.487976777613305</v>
      </c>
      <c r="N166" s="20">
        <f t="shared" si="104"/>
        <v>26.031953092316499</v>
      </c>
      <c r="O166" s="20">
        <f t="shared" si="104"/>
        <v>26.202106086295679</v>
      </c>
      <c r="P166" s="20">
        <f t="shared" si="104"/>
        <v>26.749537414024665</v>
      </c>
      <c r="Q166" s="20">
        <f t="shared" si="104"/>
        <v>27.076056770497335</v>
      </c>
    </row>
    <row r="167" spans="1:17" ht="11.4" customHeight="1" x14ac:dyDescent="0.3">
      <c r="A167" s="19" t="str">
        <f>$A$9</f>
        <v>Rail, metro and tram</v>
      </c>
      <c r="B167" s="21">
        <f t="shared" ref="B167:Q167" si="105">IF(B35=0,"",B35/B9*1000)</f>
        <v>15.549625339496561</v>
      </c>
      <c r="C167" s="21">
        <f t="shared" si="105"/>
        <v>15.134407388638543</v>
      </c>
      <c r="D167" s="21">
        <f t="shared" si="105"/>
        <v>15.359480325455859</v>
      </c>
      <c r="E167" s="21">
        <f t="shared" si="105"/>
        <v>15.130250856770536</v>
      </c>
      <c r="F167" s="21">
        <f t="shared" si="105"/>
        <v>14.029877583040141</v>
      </c>
      <c r="G167" s="21">
        <f t="shared" si="105"/>
        <v>13.60798580655459</v>
      </c>
      <c r="H167" s="21">
        <f t="shared" si="105"/>
        <v>12.565717118780347</v>
      </c>
      <c r="I167" s="21">
        <f t="shared" si="105"/>
        <v>12.506956540852681</v>
      </c>
      <c r="J167" s="21">
        <f t="shared" si="105"/>
        <v>12.030044787577749</v>
      </c>
      <c r="K167" s="21">
        <f t="shared" si="105"/>
        <v>12.065402507412619</v>
      </c>
      <c r="L167" s="21">
        <f t="shared" si="105"/>
        <v>11.996517097741084</v>
      </c>
      <c r="M167" s="21">
        <f t="shared" si="105"/>
        <v>11.710650916971979</v>
      </c>
      <c r="N167" s="21">
        <f t="shared" si="105"/>
        <v>11.728186678245544</v>
      </c>
      <c r="O167" s="21">
        <f t="shared" si="105"/>
        <v>11.281715732914909</v>
      </c>
      <c r="P167" s="21">
        <f t="shared" si="105"/>
        <v>10.684432088568022</v>
      </c>
      <c r="Q167" s="21">
        <f t="shared" si="105"/>
        <v>10.49151091231877</v>
      </c>
    </row>
    <row r="168" spans="1:17" ht="11.4" customHeight="1" x14ac:dyDescent="0.3">
      <c r="A168" s="17" t="str">
        <f>$A$10</f>
        <v>Metro and tram, urban light rail</v>
      </c>
      <c r="B168" s="20">
        <f t="shared" ref="B168:Q168" si="106">IF(B36=0,"",B36/B10*1000)</f>
        <v>7.0601127001461874</v>
      </c>
      <c r="C168" s="20">
        <f t="shared" si="106"/>
        <v>6.8912080775522861</v>
      </c>
      <c r="D168" s="20">
        <f t="shared" si="106"/>
        <v>6.8486053583098103</v>
      </c>
      <c r="E168" s="20">
        <f t="shared" si="106"/>
        <v>6.5892340495056176</v>
      </c>
      <c r="F168" s="20">
        <f t="shared" si="106"/>
        <v>6.4710011284015252</v>
      </c>
      <c r="G168" s="20">
        <f t="shared" si="106"/>
        <v>6.3091841607962973</v>
      </c>
      <c r="H168" s="20">
        <f t="shared" si="106"/>
        <v>6.1677825473093968</v>
      </c>
      <c r="I168" s="20">
        <f t="shared" si="106"/>
        <v>6.0623927613581632</v>
      </c>
      <c r="J168" s="20">
        <f t="shared" si="106"/>
        <v>5.9823087080306223</v>
      </c>
      <c r="K168" s="20">
        <f t="shared" si="106"/>
        <v>5.954711477741113</v>
      </c>
      <c r="L168" s="20">
        <f t="shared" si="106"/>
        <v>5.8930138894415487</v>
      </c>
      <c r="M168" s="20">
        <f t="shared" si="106"/>
        <v>5.7876604186643243</v>
      </c>
      <c r="N168" s="20">
        <f t="shared" si="106"/>
        <v>5.7280962465421945</v>
      </c>
      <c r="O168" s="20">
        <f t="shared" si="106"/>
        <v>5.6103172602749742</v>
      </c>
      <c r="P168" s="20">
        <f t="shared" si="106"/>
        <v>5.4763494087871436</v>
      </c>
      <c r="Q168" s="20">
        <f t="shared" si="106"/>
        <v>5.3527078016939136</v>
      </c>
    </row>
    <row r="169" spans="1:17" ht="11.4" customHeight="1" x14ac:dyDescent="0.3">
      <c r="A169" s="17" t="str">
        <f>$A$11</f>
        <v>Conventional passenger trains</v>
      </c>
      <c r="B169" s="20">
        <f t="shared" ref="B169:Q169" si="107">IF(B37=0,"",B37/B11*1000)</f>
        <v>18.911425263358254</v>
      </c>
      <c r="C169" s="20">
        <f t="shared" si="107"/>
        <v>18.549501361592458</v>
      </c>
      <c r="D169" s="20">
        <f t="shared" si="107"/>
        <v>19.102455329230395</v>
      </c>
      <c r="E169" s="20">
        <f t="shared" si="107"/>
        <v>19.006472417053498</v>
      </c>
      <c r="F169" s="20">
        <f t="shared" si="107"/>
        <v>17.566057852884175</v>
      </c>
      <c r="G169" s="20">
        <f t="shared" si="107"/>
        <v>17.04376549194448</v>
      </c>
      <c r="H169" s="20">
        <f t="shared" si="107"/>
        <v>15.542155830449197</v>
      </c>
      <c r="I169" s="20">
        <f t="shared" si="107"/>
        <v>15.603525992390011</v>
      </c>
      <c r="J169" s="20">
        <f t="shared" si="107"/>
        <v>15.011923321661126</v>
      </c>
      <c r="K169" s="20">
        <f t="shared" si="107"/>
        <v>15.291366624095589</v>
      </c>
      <c r="L169" s="20">
        <f t="shared" si="107"/>
        <v>15.289886906889707</v>
      </c>
      <c r="M169" s="20">
        <f t="shared" si="107"/>
        <v>14.885690939498627</v>
      </c>
      <c r="N169" s="20">
        <f t="shared" si="107"/>
        <v>14.981243070085096</v>
      </c>
      <c r="O169" s="20">
        <f t="shared" si="107"/>
        <v>14.308831511581872</v>
      </c>
      <c r="P169" s="20">
        <f t="shared" si="107"/>
        <v>13.34991115803362</v>
      </c>
      <c r="Q169" s="20">
        <f t="shared" si="107"/>
        <v>13.135346150749092</v>
      </c>
    </row>
    <row r="170" spans="1:17" ht="11.4" customHeight="1" x14ac:dyDescent="0.3">
      <c r="A170" s="17" t="str">
        <f>$A$12</f>
        <v>High speed passenger trains</v>
      </c>
      <c r="B170" s="20">
        <f t="shared" ref="B170:Q170" si="108">IF(B38=0,"",B38/B12*1000)</f>
        <v>9.2339735586409866</v>
      </c>
      <c r="C170" s="20">
        <f t="shared" si="108"/>
        <v>9.1979864837470586</v>
      </c>
      <c r="D170" s="20">
        <f t="shared" si="108"/>
        <v>9.1720861330609367</v>
      </c>
      <c r="E170" s="20">
        <f t="shared" si="108"/>
        <v>9.0467716096767887</v>
      </c>
      <c r="F170" s="20">
        <f t="shared" si="108"/>
        <v>8.9059462811472603</v>
      </c>
      <c r="G170" s="20">
        <f t="shared" si="108"/>
        <v>8.7012646319227773</v>
      </c>
      <c r="H170" s="20">
        <f t="shared" si="108"/>
        <v>8.4642451462459949</v>
      </c>
      <c r="I170" s="20">
        <f t="shared" si="108"/>
        <v>8.3017967999338254</v>
      </c>
      <c r="J170" s="20">
        <f t="shared" si="108"/>
        <v>8.2278581759407743</v>
      </c>
      <c r="K170" s="20">
        <f t="shared" si="108"/>
        <v>8.2349563695306998</v>
      </c>
      <c r="L170" s="20">
        <f t="shared" si="108"/>
        <v>8.1774913018532427</v>
      </c>
      <c r="M170" s="20">
        <f t="shared" si="108"/>
        <v>8.0667212982245182</v>
      </c>
      <c r="N170" s="20">
        <f t="shared" si="108"/>
        <v>7.9179922059024621</v>
      </c>
      <c r="O170" s="20">
        <f t="shared" si="108"/>
        <v>7.7907869756062125</v>
      </c>
      <c r="P170" s="20">
        <f t="shared" si="108"/>
        <v>7.6420472711095382</v>
      </c>
      <c r="Q170" s="20">
        <f t="shared" si="108"/>
        <v>7.4851033916111609</v>
      </c>
    </row>
    <row r="171" spans="1:17" ht="11.4" customHeight="1" x14ac:dyDescent="0.3">
      <c r="A171" s="19" t="str">
        <f>$A$13</f>
        <v>Aviation</v>
      </c>
      <c r="B171" s="21">
        <f t="shared" ref="B171:Q171" si="109">IF(B39=0,"",B39/B13*1000)</f>
        <v>37.527342012304928</v>
      </c>
      <c r="C171" s="21">
        <f t="shared" si="109"/>
        <v>37.322050840995892</v>
      </c>
      <c r="D171" s="21">
        <f t="shared" si="109"/>
        <v>37.310119557987576</v>
      </c>
      <c r="E171" s="21">
        <f t="shared" si="109"/>
        <v>37.607213491927261</v>
      </c>
      <c r="F171" s="21">
        <f t="shared" si="109"/>
        <v>35.903489800320962</v>
      </c>
      <c r="G171" s="21">
        <f t="shared" si="109"/>
        <v>35.092496780290148</v>
      </c>
      <c r="H171" s="21">
        <f t="shared" si="109"/>
        <v>34.861724105606363</v>
      </c>
      <c r="I171" s="21">
        <f t="shared" si="109"/>
        <v>33.048662333856598</v>
      </c>
      <c r="J171" s="21">
        <f t="shared" si="109"/>
        <v>33.036179523610301</v>
      </c>
      <c r="K171" s="21">
        <f t="shared" si="109"/>
        <v>32.115756232178803</v>
      </c>
      <c r="L171" s="21">
        <f t="shared" si="109"/>
        <v>32.193431765282455</v>
      </c>
      <c r="M171" s="21">
        <f t="shared" si="109"/>
        <v>31.41204012515928</v>
      </c>
      <c r="N171" s="21">
        <f t="shared" si="109"/>
        <v>30.291805679463842</v>
      </c>
      <c r="O171" s="21">
        <f t="shared" si="109"/>
        <v>29.351241216984217</v>
      </c>
      <c r="P171" s="21">
        <f t="shared" si="109"/>
        <v>28.441504748363293</v>
      </c>
      <c r="Q171" s="21">
        <f t="shared" si="109"/>
        <v>28.176146607430557</v>
      </c>
    </row>
    <row r="172" spans="1:17" ht="11.4" customHeight="1" x14ac:dyDescent="0.3">
      <c r="A172" s="17" t="str">
        <f>$A$14</f>
        <v>Domestic</v>
      </c>
      <c r="B172" s="20">
        <f t="shared" ref="B172:Q172" si="110">IF(B40=0,"",B40/B14*1000)</f>
        <v>80.911585275780865</v>
      </c>
      <c r="C172" s="20">
        <f t="shared" si="110"/>
        <v>78.982687605038109</v>
      </c>
      <c r="D172" s="20">
        <f t="shared" si="110"/>
        <v>78.061834442221581</v>
      </c>
      <c r="E172" s="20">
        <f t="shared" si="110"/>
        <v>78.853219868974321</v>
      </c>
      <c r="F172" s="20">
        <f t="shared" si="110"/>
        <v>76.057133025356009</v>
      </c>
      <c r="G172" s="20">
        <f t="shared" si="110"/>
        <v>75.57781521778081</v>
      </c>
      <c r="H172" s="20">
        <f t="shared" si="110"/>
        <v>74.559177008649215</v>
      </c>
      <c r="I172" s="20">
        <f t="shared" si="110"/>
        <v>72.672390696077642</v>
      </c>
      <c r="J172" s="20">
        <f t="shared" si="110"/>
        <v>74.477155817169461</v>
      </c>
      <c r="K172" s="20">
        <f t="shared" si="110"/>
        <v>71.670133498553426</v>
      </c>
      <c r="L172" s="20">
        <f t="shared" si="110"/>
        <v>74.662194937619745</v>
      </c>
      <c r="M172" s="20">
        <f t="shared" si="110"/>
        <v>71.077392833836271</v>
      </c>
      <c r="N172" s="20">
        <f t="shared" si="110"/>
        <v>70.315494756479339</v>
      </c>
      <c r="O172" s="20">
        <f t="shared" si="110"/>
        <v>70.594216918320626</v>
      </c>
      <c r="P172" s="20">
        <f t="shared" si="110"/>
        <v>70.516379267082101</v>
      </c>
      <c r="Q172" s="20">
        <f t="shared" si="110"/>
        <v>69.818782784765929</v>
      </c>
    </row>
    <row r="173" spans="1:17" ht="11.4" customHeight="1" x14ac:dyDescent="0.3">
      <c r="A173" s="17" t="str">
        <f>$A$15</f>
        <v>International - Intra-EU</v>
      </c>
      <c r="B173" s="20">
        <f t="shared" ref="B173:Q173" si="111">IF(B41=0,"",B41/B15*1000)</f>
        <v>44.882285517689922</v>
      </c>
      <c r="C173" s="20">
        <f t="shared" si="111"/>
        <v>46.741871501898785</v>
      </c>
      <c r="D173" s="20">
        <f t="shared" si="111"/>
        <v>46.757824021097015</v>
      </c>
      <c r="E173" s="20">
        <f t="shared" si="111"/>
        <v>46.804894325407226</v>
      </c>
      <c r="F173" s="20">
        <f t="shared" si="111"/>
        <v>45.926485170105529</v>
      </c>
      <c r="G173" s="20">
        <f t="shared" si="111"/>
        <v>44.562399923067751</v>
      </c>
      <c r="H173" s="20">
        <f t="shared" si="111"/>
        <v>43.870262573276186</v>
      </c>
      <c r="I173" s="20">
        <f t="shared" si="111"/>
        <v>43.370765336786398</v>
      </c>
      <c r="J173" s="20">
        <f t="shared" si="111"/>
        <v>42.931540607333375</v>
      </c>
      <c r="K173" s="20">
        <f t="shared" si="111"/>
        <v>41.909909998081304</v>
      </c>
      <c r="L173" s="20">
        <f t="shared" si="111"/>
        <v>40.672758418162033</v>
      </c>
      <c r="M173" s="20">
        <f t="shared" si="111"/>
        <v>40.290161902263549</v>
      </c>
      <c r="N173" s="20">
        <f t="shared" si="111"/>
        <v>39.337389375827222</v>
      </c>
      <c r="O173" s="20">
        <f t="shared" si="111"/>
        <v>37.87770852598775</v>
      </c>
      <c r="P173" s="20">
        <f t="shared" si="111"/>
        <v>36.288995731895263</v>
      </c>
      <c r="Q173" s="20">
        <f t="shared" si="111"/>
        <v>35.392868753205384</v>
      </c>
    </row>
    <row r="174" spans="1:17" ht="11.4" customHeight="1" x14ac:dyDescent="0.3">
      <c r="A174" s="17" t="str">
        <f>$A$16</f>
        <v>International - Extra-EU</v>
      </c>
      <c r="B174" s="20">
        <f t="shared" ref="B174:Q174" si="112">IF(B42=0,"",B42/B16*1000)</f>
        <v>27.541575303022363</v>
      </c>
      <c r="C174" s="20">
        <f t="shared" si="112"/>
        <v>26.136361636068685</v>
      </c>
      <c r="D174" s="20">
        <f t="shared" si="112"/>
        <v>26.245241701894713</v>
      </c>
      <c r="E174" s="20">
        <f t="shared" si="112"/>
        <v>26.310025288836577</v>
      </c>
      <c r="F174" s="20">
        <f t="shared" si="112"/>
        <v>25.354185117265658</v>
      </c>
      <c r="G174" s="20">
        <f t="shared" si="112"/>
        <v>25.025064724881968</v>
      </c>
      <c r="H174" s="20">
        <f t="shared" si="112"/>
        <v>25.104899691002654</v>
      </c>
      <c r="I174" s="20">
        <f t="shared" si="112"/>
        <v>23.327549710914987</v>
      </c>
      <c r="J174" s="20">
        <f t="shared" si="112"/>
        <v>23.688875107392061</v>
      </c>
      <c r="K174" s="20">
        <f t="shared" si="112"/>
        <v>23.234987639799339</v>
      </c>
      <c r="L174" s="20">
        <f t="shared" si="112"/>
        <v>23.153345348697172</v>
      </c>
      <c r="M174" s="20">
        <f t="shared" si="112"/>
        <v>22.406391578357226</v>
      </c>
      <c r="N174" s="20">
        <f t="shared" si="112"/>
        <v>21.610151803887099</v>
      </c>
      <c r="O174" s="20">
        <f t="shared" si="112"/>
        <v>21.170888241476369</v>
      </c>
      <c r="P174" s="20">
        <f t="shared" si="112"/>
        <v>20.5935465088698</v>
      </c>
      <c r="Q174" s="20">
        <f t="shared" si="112"/>
        <v>20.50669664709865</v>
      </c>
    </row>
    <row r="175" spans="1:17" ht="11.4" customHeight="1" x14ac:dyDescent="0.3">
      <c r="A175" s="25" t="s">
        <v>37</v>
      </c>
      <c r="B175" s="24">
        <f t="shared" ref="B175:Q175" si="113">IF(B43=0,"",B43/B17*1000)</f>
        <v>44.342998144354041</v>
      </c>
      <c r="C175" s="24">
        <f t="shared" si="113"/>
        <v>44.807738920537489</v>
      </c>
      <c r="D175" s="24">
        <f t="shared" si="113"/>
        <v>44.281768123074208</v>
      </c>
      <c r="E175" s="24">
        <f t="shared" si="113"/>
        <v>45.964599161945891</v>
      </c>
      <c r="F175" s="24">
        <f t="shared" si="113"/>
        <v>44.373376228224039</v>
      </c>
      <c r="G175" s="24">
        <f t="shared" si="113"/>
        <v>44.580981957089527</v>
      </c>
      <c r="H175" s="24">
        <f t="shared" si="113"/>
        <v>43.977295046184551</v>
      </c>
      <c r="I175" s="24">
        <f t="shared" si="113"/>
        <v>44.059193687366459</v>
      </c>
      <c r="J175" s="24">
        <f t="shared" si="113"/>
        <v>43.81029720402924</v>
      </c>
      <c r="K175" s="24">
        <f t="shared" si="113"/>
        <v>46.260348074805883</v>
      </c>
      <c r="L175" s="24">
        <f t="shared" si="113"/>
        <v>45.426796666642012</v>
      </c>
      <c r="M175" s="24">
        <f t="shared" si="113"/>
        <v>44.881196293525079</v>
      </c>
      <c r="N175" s="24">
        <f t="shared" si="113"/>
        <v>44.567940120834443</v>
      </c>
      <c r="O175" s="24">
        <f t="shared" si="113"/>
        <v>43.469413004226084</v>
      </c>
      <c r="P175" s="24">
        <f t="shared" si="113"/>
        <v>43.150248722900855</v>
      </c>
      <c r="Q175" s="24">
        <f t="shared" si="113"/>
        <v>43.016763752398653</v>
      </c>
    </row>
    <row r="176" spans="1:17" ht="11.4" customHeight="1" x14ac:dyDescent="0.3">
      <c r="A176" s="23" t="str">
        <f>$A$18</f>
        <v>Road transport</v>
      </c>
      <c r="B176" s="22">
        <f t="shared" ref="B176:Q176" si="114">IF(B44=0,"",B44/B18*1000)</f>
        <v>59.394141532214491</v>
      </c>
      <c r="C176" s="22">
        <f t="shared" si="114"/>
        <v>59.229629799094475</v>
      </c>
      <c r="D176" s="22">
        <f t="shared" si="114"/>
        <v>58.263475343533621</v>
      </c>
      <c r="E176" s="22">
        <f t="shared" si="114"/>
        <v>59.957768718778432</v>
      </c>
      <c r="F176" s="22">
        <f t="shared" si="114"/>
        <v>57.51626812957403</v>
      </c>
      <c r="G176" s="22">
        <f t="shared" si="114"/>
        <v>57.720030146861156</v>
      </c>
      <c r="H176" s="22">
        <f t="shared" si="114"/>
        <v>57.143601425090928</v>
      </c>
      <c r="I176" s="22">
        <f t="shared" si="114"/>
        <v>57.179372317438016</v>
      </c>
      <c r="J176" s="22">
        <f t="shared" si="114"/>
        <v>56.704137895560521</v>
      </c>
      <c r="K176" s="22">
        <f t="shared" si="114"/>
        <v>59.323287016399071</v>
      </c>
      <c r="L176" s="22">
        <f t="shared" si="114"/>
        <v>59.077126186363671</v>
      </c>
      <c r="M176" s="22">
        <f t="shared" si="114"/>
        <v>58.777203185789716</v>
      </c>
      <c r="N176" s="22">
        <f t="shared" si="114"/>
        <v>58.439597939990179</v>
      </c>
      <c r="O176" s="22">
        <f t="shared" si="114"/>
        <v>56.732649849008887</v>
      </c>
      <c r="P176" s="22">
        <f t="shared" si="114"/>
        <v>56.474000165041595</v>
      </c>
      <c r="Q176" s="22">
        <f t="shared" si="114"/>
        <v>55.875874939705476</v>
      </c>
    </row>
    <row r="177" spans="1:17" ht="11.4" customHeight="1" x14ac:dyDescent="0.3">
      <c r="A177" s="17" t="str">
        <f>$A$19</f>
        <v>Light duty vehicles</v>
      </c>
      <c r="B177" s="20">
        <f t="shared" ref="B177:Q177" si="115">IF(B45=0,"",B45/B19*1000)</f>
        <v>350.32111319652961</v>
      </c>
      <c r="C177" s="20">
        <f t="shared" si="115"/>
        <v>340.35509654567898</v>
      </c>
      <c r="D177" s="20">
        <f t="shared" si="115"/>
        <v>337.96486538896761</v>
      </c>
      <c r="E177" s="20">
        <f t="shared" si="115"/>
        <v>334.7945488155961</v>
      </c>
      <c r="F177" s="20">
        <f t="shared" si="115"/>
        <v>330.09005140540717</v>
      </c>
      <c r="G177" s="20">
        <f t="shared" si="115"/>
        <v>328.22165876459394</v>
      </c>
      <c r="H177" s="20">
        <f t="shared" si="115"/>
        <v>321.41563725319304</v>
      </c>
      <c r="I177" s="20">
        <f t="shared" si="115"/>
        <v>316.85881181253114</v>
      </c>
      <c r="J177" s="20">
        <f t="shared" si="115"/>
        <v>314.48216978065432</v>
      </c>
      <c r="K177" s="20">
        <f t="shared" si="115"/>
        <v>312.64304548400537</v>
      </c>
      <c r="L177" s="20">
        <f t="shared" si="115"/>
        <v>312.91650731574828</v>
      </c>
      <c r="M177" s="20">
        <f t="shared" si="115"/>
        <v>310.32479414918026</v>
      </c>
      <c r="N177" s="20">
        <f t="shared" si="115"/>
        <v>305.45420360683886</v>
      </c>
      <c r="O177" s="20">
        <f t="shared" si="115"/>
        <v>298.84583422894474</v>
      </c>
      <c r="P177" s="20">
        <f t="shared" si="115"/>
        <v>295.75945904294827</v>
      </c>
      <c r="Q177" s="20">
        <f t="shared" si="115"/>
        <v>290.71253688172595</v>
      </c>
    </row>
    <row r="178" spans="1:17" ht="11.4" customHeight="1" x14ac:dyDescent="0.3">
      <c r="A178" s="17" t="str">
        <f>$A$20</f>
        <v>Heavy duty vehicles</v>
      </c>
      <c r="B178" s="20">
        <f t="shared" ref="B178:Q178" si="116">IF(B46=0,"",B46/B20*1000)</f>
        <v>42.34071593453158</v>
      </c>
      <c r="C178" s="20">
        <f t="shared" si="116"/>
        <v>42.480108331759062</v>
      </c>
      <c r="D178" s="20">
        <f t="shared" si="116"/>
        <v>41.81835192182627</v>
      </c>
      <c r="E178" s="20">
        <f t="shared" si="116"/>
        <v>43.155962116253605</v>
      </c>
      <c r="F178" s="20">
        <f t="shared" si="116"/>
        <v>41.637648487956518</v>
      </c>
      <c r="G178" s="20">
        <f t="shared" si="116"/>
        <v>41.82310383920705</v>
      </c>
      <c r="H178" s="20">
        <f t="shared" si="116"/>
        <v>41.788068721368205</v>
      </c>
      <c r="I178" s="20">
        <f t="shared" si="116"/>
        <v>41.772891590540588</v>
      </c>
      <c r="J178" s="20">
        <f t="shared" si="116"/>
        <v>41.226410806957588</v>
      </c>
      <c r="K178" s="20">
        <f t="shared" si="116"/>
        <v>42.574398167803956</v>
      </c>
      <c r="L178" s="20">
        <f t="shared" si="116"/>
        <v>42.429050036939287</v>
      </c>
      <c r="M178" s="20">
        <f t="shared" si="116"/>
        <v>41.980265533037887</v>
      </c>
      <c r="N178" s="20">
        <f t="shared" si="116"/>
        <v>41.751057231775377</v>
      </c>
      <c r="O178" s="20">
        <f t="shared" si="116"/>
        <v>40.587759449394568</v>
      </c>
      <c r="P178" s="20">
        <f t="shared" si="116"/>
        <v>40.097180184086682</v>
      </c>
      <c r="Q178" s="20">
        <f t="shared" si="116"/>
        <v>39.883031736686775</v>
      </c>
    </row>
    <row r="179" spans="1:17" ht="11.4" customHeight="1" x14ac:dyDescent="0.3">
      <c r="A179" s="19" t="str">
        <f>$A$21</f>
        <v>Rail transport</v>
      </c>
      <c r="B179" s="21">
        <f t="shared" ref="B179:Q179" si="117">IF(B47=0,"",B47/B21*1000)</f>
        <v>5.9881797028145085</v>
      </c>
      <c r="C179" s="21">
        <f t="shared" si="117"/>
        <v>5.9438755908023566</v>
      </c>
      <c r="D179" s="21">
        <f t="shared" si="117"/>
        <v>5.9846353406875812</v>
      </c>
      <c r="E179" s="21">
        <f t="shared" si="117"/>
        <v>5.830355775997913</v>
      </c>
      <c r="F179" s="21">
        <f t="shared" si="117"/>
        <v>5.6360253863558478</v>
      </c>
      <c r="G179" s="21">
        <f t="shared" si="117"/>
        <v>5.3988372084045215</v>
      </c>
      <c r="H179" s="21">
        <f t="shared" si="117"/>
        <v>5.0871505646157358</v>
      </c>
      <c r="I179" s="21">
        <f t="shared" si="117"/>
        <v>5.0241397946604653</v>
      </c>
      <c r="J179" s="21">
        <f t="shared" si="117"/>
        <v>4.8017641345198543</v>
      </c>
      <c r="K179" s="21">
        <f t="shared" si="117"/>
        <v>5.0189886367741385</v>
      </c>
      <c r="L179" s="21">
        <f t="shared" si="117"/>
        <v>4.7683021088456545</v>
      </c>
      <c r="M179" s="21">
        <f t="shared" si="117"/>
        <v>4.505262468351134</v>
      </c>
      <c r="N179" s="21">
        <f t="shared" si="117"/>
        <v>4.462330870794263</v>
      </c>
      <c r="O179" s="21">
        <f t="shared" si="117"/>
        <v>4.0290987283606974</v>
      </c>
      <c r="P179" s="21">
        <f t="shared" si="117"/>
        <v>3.7756742588671082</v>
      </c>
      <c r="Q179" s="21">
        <f t="shared" si="117"/>
        <v>3.6450706979592482</v>
      </c>
    </row>
    <row r="180" spans="1:17" ht="11.4" customHeight="1" x14ac:dyDescent="0.3">
      <c r="A180" s="19" t="str">
        <f>$A$22</f>
        <v>Aviation</v>
      </c>
      <c r="B180" s="21">
        <f t="shared" ref="B180:Q180" si="118">IF(B48=0,"",B48/B22*1000)</f>
        <v>109.55164115258592</v>
      </c>
      <c r="C180" s="21">
        <f t="shared" si="118"/>
        <v>114.4090812268813</v>
      </c>
      <c r="D180" s="21">
        <f t="shared" si="118"/>
        <v>113.47001240530618</v>
      </c>
      <c r="E180" s="21">
        <f t="shared" si="118"/>
        <v>113.38944506717098</v>
      </c>
      <c r="F180" s="21">
        <f t="shared" si="118"/>
        <v>109.05547530051057</v>
      </c>
      <c r="G180" s="21">
        <f t="shared" si="118"/>
        <v>106.4294582787</v>
      </c>
      <c r="H180" s="21">
        <f t="shared" si="118"/>
        <v>104.31943077761287</v>
      </c>
      <c r="I180" s="21">
        <f t="shared" si="118"/>
        <v>103.65569531131847</v>
      </c>
      <c r="J180" s="21">
        <f t="shared" si="118"/>
        <v>103.76496180352194</v>
      </c>
      <c r="K180" s="21">
        <f t="shared" si="118"/>
        <v>106.62554105414752</v>
      </c>
      <c r="L180" s="21">
        <f t="shared" si="118"/>
        <v>98.062977763432073</v>
      </c>
      <c r="M180" s="21">
        <f t="shared" si="118"/>
        <v>97.51518395432808</v>
      </c>
      <c r="N180" s="21">
        <f t="shared" si="118"/>
        <v>98.94489638545241</v>
      </c>
      <c r="O180" s="21">
        <f t="shared" si="118"/>
        <v>100.34706763071173</v>
      </c>
      <c r="P180" s="21">
        <f t="shared" si="118"/>
        <v>93.466418208436451</v>
      </c>
      <c r="Q180" s="21">
        <f t="shared" si="118"/>
        <v>96.107899547253211</v>
      </c>
    </row>
    <row r="181" spans="1:17" ht="11.4" customHeight="1" x14ac:dyDescent="0.3">
      <c r="A181" s="17" t="str">
        <f>$A$23</f>
        <v>Domestic and International - Intra-EU</v>
      </c>
      <c r="B181" s="20">
        <f t="shared" ref="B181:Q181" si="119">IF(B49=0,"",B49/B23*1000)</f>
        <v>303.40456534898925</v>
      </c>
      <c r="C181" s="20">
        <f t="shared" si="119"/>
        <v>296.17333985241208</v>
      </c>
      <c r="D181" s="20">
        <f t="shared" si="119"/>
        <v>293.1174385221845</v>
      </c>
      <c r="E181" s="20">
        <f t="shared" si="119"/>
        <v>295.79264548534269</v>
      </c>
      <c r="F181" s="20">
        <f t="shared" si="119"/>
        <v>289.94286319221357</v>
      </c>
      <c r="G181" s="20">
        <f t="shared" si="119"/>
        <v>286.01503848392343</v>
      </c>
      <c r="H181" s="20">
        <f t="shared" si="119"/>
        <v>295.80707616858291</v>
      </c>
      <c r="I181" s="20">
        <f t="shared" si="119"/>
        <v>297.9731244917275</v>
      </c>
      <c r="J181" s="20">
        <f t="shared" si="119"/>
        <v>306.18125119221963</v>
      </c>
      <c r="K181" s="20">
        <f t="shared" si="119"/>
        <v>300.49050198174729</v>
      </c>
      <c r="L181" s="20">
        <f t="shared" si="119"/>
        <v>283.38170512565887</v>
      </c>
      <c r="M181" s="20">
        <f t="shared" si="119"/>
        <v>275.43050370271112</v>
      </c>
      <c r="N181" s="20">
        <f t="shared" si="119"/>
        <v>273.43536785709438</v>
      </c>
      <c r="O181" s="20">
        <f t="shared" si="119"/>
        <v>265.36086537081616</v>
      </c>
      <c r="P181" s="20">
        <f t="shared" si="119"/>
        <v>231.22905761302073</v>
      </c>
      <c r="Q181" s="20">
        <f t="shared" si="119"/>
        <v>234.15583236018776</v>
      </c>
    </row>
    <row r="182" spans="1:17" ht="11.4" customHeight="1" x14ac:dyDescent="0.3">
      <c r="A182" s="17" t="str">
        <f>$A$24</f>
        <v>International - Extra-EU</v>
      </c>
      <c r="B182" s="20">
        <f t="shared" ref="B182:Q182" si="120">IF(B50=0,"",B50/B24*1000)</f>
        <v>89.251971422828831</v>
      </c>
      <c r="C182" s="20">
        <f t="shared" si="120"/>
        <v>95.034966194562003</v>
      </c>
      <c r="D182" s="20">
        <f t="shared" si="120"/>
        <v>95.230169340103004</v>
      </c>
      <c r="E182" s="20">
        <f t="shared" si="120"/>
        <v>95.601855855950916</v>
      </c>
      <c r="F182" s="20">
        <f t="shared" si="120"/>
        <v>92.559130036183191</v>
      </c>
      <c r="G182" s="20">
        <f t="shared" si="120"/>
        <v>90.343838710793207</v>
      </c>
      <c r="H182" s="20">
        <f t="shared" si="120"/>
        <v>88.008639701195278</v>
      </c>
      <c r="I182" s="20">
        <f t="shared" si="120"/>
        <v>87.73987693075091</v>
      </c>
      <c r="J182" s="20">
        <f t="shared" si="120"/>
        <v>88.067567943190483</v>
      </c>
      <c r="K182" s="20">
        <f t="shared" si="120"/>
        <v>90.441608726724596</v>
      </c>
      <c r="L182" s="20">
        <f t="shared" si="120"/>
        <v>84.726291776452427</v>
      </c>
      <c r="M182" s="20">
        <f t="shared" si="120"/>
        <v>85.212311868874579</v>
      </c>
      <c r="N182" s="20">
        <f t="shared" si="120"/>
        <v>86.541324320511222</v>
      </c>
      <c r="O182" s="20">
        <f t="shared" si="120"/>
        <v>88.759666974625063</v>
      </c>
      <c r="P182" s="20">
        <f t="shared" si="120"/>
        <v>83.016891569418235</v>
      </c>
      <c r="Q182" s="20">
        <f t="shared" si="120"/>
        <v>85.75863501041573</v>
      </c>
    </row>
    <row r="183" spans="1:17" ht="11.4" customHeight="1" x14ac:dyDescent="0.3">
      <c r="A183" s="19" t="s">
        <v>33</v>
      </c>
      <c r="B183" s="18">
        <f t="shared" ref="B183:Q183" si="121">IF(B51=0,"",B51/B25*1000)</f>
        <v>17.299089553805519</v>
      </c>
      <c r="C183" s="18">
        <f t="shared" si="121"/>
        <v>17.013762680625323</v>
      </c>
      <c r="D183" s="18">
        <f t="shared" si="121"/>
        <v>16.453922514269582</v>
      </c>
      <c r="E183" s="18">
        <f t="shared" si="121"/>
        <v>19.385880372940562</v>
      </c>
      <c r="F183" s="18">
        <f t="shared" si="121"/>
        <v>18.649746150311934</v>
      </c>
      <c r="G183" s="18">
        <f t="shared" si="121"/>
        <v>18.278885302541777</v>
      </c>
      <c r="H183" s="18">
        <f t="shared" si="121"/>
        <v>18.693501994855307</v>
      </c>
      <c r="I183" s="18">
        <f t="shared" si="121"/>
        <v>17.852021780444428</v>
      </c>
      <c r="J183" s="18">
        <f t="shared" si="121"/>
        <v>16.997519372926511</v>
      </c>
      <c r="K183" s="18">
        <f t="shared" si="121"/>
        <v>17.797401290345732</v>
      </c>
      <c r="L183" s="18">
        <f t="shared" si="121"/>
        <v>16.165869292596973</v>
      </c>
      <c r="M183" s="18">
        <f t="shared" si="121"/>
        <v>15.619461041686897</v>
      </c>
      <c r="N183" s="18">
        <f t="shared" si="121"/>
        <v>15.129806951922843</v>
      </c>
      <c r="O183" s="18">
        <f t="shared" si="121"/>
        <v>14.116869331627139</v>
      </c>
      <c r="P183" s="18">
        <f t="shared" si="121"/>
        <v>13.313119001615098</v>
      </c>
      <c r="Q183" s="18">
        <f t="shared" si="121"/>
        <v>14.308495294318567</v>
      </c>
    </row>
    <row r="184" spans="1:17" ht="11.4" customHeight="1" x14ac:dyDescent="0.3">
      <c r="A184" s="17" t="str">
        <f>$A$26</f>
        <v>Domestic coastal shipping</v>
      </c>
      <c r="B184" s="16">
        <f t="shared" ref="B184:Q184" si="122">IF(B52=0,"",B52/B26*1000)</f>
        <v>23.338187174296724</v>
      </c>
      <c r="C184" s="16">
        <f t="shared" si="122"/>
        <v>22.968548859644024</v>
      </c>
      <c r="D184" s="16">
        <f t="shared" si="122"/>
        <v>21.848382210572492</v>
      </c>
      <c r="E184" s="16">
        <f t="shared" si="122"/>
        <v>26.044522137355134</v>
      </c>
      <c r="F184" s="16">
        <f t="shared" si="122"/>
        <v>25.855878642980077</v>
      </c>
      <c r="G184" s="16">
        <f t="shared" si="122"/>
        <v>24.784138618133163</v>
      </c>
      <c r="H184" s="16">
        <f t="shared" si="122"/>
        <v>25.036782592410745</v>
      </c>
      <c r="I184" s="16">
        <f t="shared" si="122"/>
        <v>24.139983726138528</v>
      </c>
      <c r="J184" s="16">
        <f t="shared" si="122"/>
        <v>23.655167623336364</v>
      </c>
      <c r="K184" s="16">
        <f t="shared" si="122"/>
        <v>23.719669544650049</v>
      </c>
      <c r="L184" s="16">
        <f t="shared" si="122"/>
        <v>22.744531176603061</v>
      </c>
      <c r="M184" s="16">
        <f t="shared" si="122"/>
        <v>21.120334046700684</v>
      </c>
      <c r="N184" s="16">
        <f t="shared" si="122"/>
        <v>21.492325699852749</v>
      </c>
      <c r="O184" s="16">
        <f t="shared" si="122"/>
        <v>20.265843032761879</v>
      </c>
      <c r="P184" s="16">
        <f t="shared" si="122"/>
        <v>19.026514579892147</v>
      </c>
      <c r="Q184" s="16">
        <f t="shared" si="122"/>
        <v>19.762815194278648</v>
      </c>
    </row>
    <row r="185" spans="1:17" ht="11.4" customHeight="1" x14ac:dyDescent="0.3">
      <c r="A185" s="15" t="str">
        <f>$A$27</f>
        <v>Inland waterways</v>
      </c>
      <c r="B185" s="14">
        <f t="shared" ref="B185:Q185" si="123">IF(B53=0,"",B53/B27*1000)</f>
        <v>7.4529153924302198</v>
      </c>
      <c r="C185" s="14">
        <f t="shared" si="123"/>
        <v>7.1894457828431433</v>
      </c>
      <c r="D185" s="14">
        <f t="shared" si="123"/>
        <v>7.0907849260977569</v>
      </c>
      <c r="E185" s="14">
        <f t="shared" si="123"/>
        <v>7.3520920053285845</v>
      </c>
      <c r="F185" s="14">
        <f t="shared" si="123"/>
        <v>6.6631163422169459</v>
      </c>
      <c r="G185" s="14">
        <f t="shared" si="123"/>
        <v>7.1065554723210758</v>
      </c>
      <c r="H185" s="14">
        <f t="shared" si="123"/>
        <v>6.7940186214011646</v>
      </c>
      <c r="I185" s="14">
        <f t="shared" si="123"/>
        <v>6.9263469939998732</v>
      </c>
      <c r="J185" s="14">
        <f t="shared" si="123"/>
        <v>6.5167817832257446</v>
      </c>
      <c r="K185" s="14">
        <f t="shared" si="123"/>
        <v>7.5379496247922289</v>
      </c>
      <c r="L185" s="14">
        <f t="shared" si="123"/>
        <v>6.6280897510193411</v>
      </c>
      <c r="M185" s="14">
        <f t="shared" si="123"/>
        <v>7.4198200122200717</v>
      </c>
      <c r="N185" s="14">
        <f t="shared" si="123"/>
        <v>6.638477255174112</v>
      </c>
      <c r="O185" s="14">
        <f t="shared" si="123"/>
        <v>6.6715071098869494</v>
      </c>
      <c r="P185" s="14">
        <f t="shared" si="123"/>
        <v>6.5238238617409712</v>
      </c>
      <c r="Q185" s="14">
        <f t="shared" si="123"/>
        <v>7.467391229774595</v>
      </c>
    </row>
    <row r="187" spans="1:17" ht="11.4" customHeight="1" x14ac:dyDescent="0.3">
      <c r="A187" s="27" t="s">
        <v>36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" customHeight="1" x14ac:dyDescent="0.3">
      <c r="A188" s="25" t="s">
        <v>35</v>
      </c>
      <c r="B188" s="24">
        <f t="shared" ref="B188:Q188" si="124">IF(B4=0,"",B56/B4*1000)</f>
        <v>106.92400728188908</v>
      </c>
      <c r="C188" s="24">
        <f t="shared" si="124"/>
        <v>106.04528801481391</v>
      </c>
      <c r="D188" s="24">
        <f t="shared" si="124"/>
        <v>106.08919243132567</v>
      </c>
      <c r="E188" s="24">
        <f t="shared" si="124"/>
        <v>105.33405469602489</v>
      </c>
      <c r="F188" s="24">
        <f t="shared" si="124"/>
        <v>104.41936008193257</v>
      </c>
      <c r="G188" s="24">
        <f t="shared" si="124"/>
        <v>103.25822520156009</v>
      </c>
      <c r="H188" s="24">
        <f t="shared" si="124"/>
        <v>103.63019939618084</v>
      </c>
      <c r="I188" s="24">
        <f t="shared" si="124"/>
        <v>101.54190782885601</v>
      </c>
      <c r="J188" s="24">
        <f t="shared" si="124"/>
        <v>99.569137892318807</v>
      </c>
      <c r="K188" s="24">
        <f t="shared" si="124"/>
        <v>97.44054719372896</v>
      </c>
      <c r="L188" s="24">
        <f t="shared" si="124"/>
        <v>96.254383530669401</v>
      </c>
      <c r="M188" s="24">
        <f t="shared" si="124"/>
        <v>95.103891422348354</v>
      </c>
      <c r="N188" s="24">
        <f t="shared" si="124"/>
        <v>93.423190565894927</v>
      </c>
      <c r="O188" s="24">
        <f t="shared" si="124"/>
        <v>91.832301379111229</v>
      </c>
      <c r="P188" s="24">
        <f t="shared" si="124"/>
        <v>92.119131553576437</v>
      </c>
      <c r="Q188" s="24">
        <f t="shared" si="124"/>
        <v>91.220634684031864</v>
      </c>
    </row>
    <row r="189" spans="1:17" ht="11.4" customHeight="1" x14ac:dyDescent="0.3">
      <c r="A189" s="23" t="str">
        <f>$A$5</f>
        <v>Road transport</v>
      </c>
      <c r="B189" s="22">
        <f t="shared" ref="B189:Q189" si="125">IF(B5=0,"",B57/B5*1000)</f>
        <v>113.61066393441288</v>
      </c>
      <c r="C189" s="22">
        <f t="shared" si="125"/>
        <v>112.70076595860583</v>
      </c>
      <c r="D189" s="22">
        <f t="shared" si="125"/>
        <v>112.56879417618998</v>
      </c>
      <c r="E189" s="22">
        <f t="shared" si="125"/>
        <v>111.28483727758886</v>
      </c>
      <c r="F189" s="22">
        <f t="shared" si="125"/>
        <v>111.2122075354697</v>
      </c>
      <c r="G189" s="22">
        <f t="shared" si="125"/>
        <v>110.58671154798124</v>
      </c>
      <c r="H189" s="22">
        <f t="shared" si="125"/>
        <v>111.51125608926739</v>
      </c>
      <c r="I189" s="22">
        <f t="shared" si="125"/>
        <v>110.18320691666979</v>
      </c>
      <c r="J189" s="22">
        <f t="shared" si="125"/>
        <v>107.82903134705322</v>
      </c>
      <c r="K189" s="22">
        <f t="shared" si="125"/>
        <v>105.57639112454737</v>
      </c>
      <c r="L189" s="22">
        <f t="shared" si="125"/>
        <v>104.04964679301096</v>
      </c>
      <c r="M189" s="22">
        <f t="shared" si="125"/>
        <v>103.40865695620916</v>
      </c>
      <c r="N189" s="22">
        <f t="shared" si="125"/>
        <v>102.30057276496228</v>
      </c>
      <c r="O189" s="22">
        <f t="shared" si="125"/>
        <v>101.08300427644147</v>
      </c>
      <c r="P189" s="22">
        <f t="shared" si="125"/>
        <v>102.46682097784985</v>
      </c>
      <c r="Q189" s="22">
        <f t="shared" si="125"/>
        <v>101.53827686833853</v>
      </c>
    </row>
    <row r="190" spans="1:17" ht="11.4" customHeight="1" x14ac:dyDescent="0.3">
      <c r="A190" s="17" t="str">
        <f>$A$6</f>
        <v>Powered 2-wheelers</v>
      </c>
      <c r="B190" s="20">
        <f t="shared" ref="B190:Q190" si="126">IF(B6=0,"",B58/B6*1000)</f>
        <v>100.22202205288899</v>
      </c>
      <c r="C190" s="20">
        <f t="shared" si="126"/>
        <v>98.944473529174701</v>
      </c>
      <c r="D190" s="20">
        <f t="shared" si="126"/>
        <v>98.427511477824268</v>
      </c>
      <c r="E190" s="20">
        <f t="shared" si="126"/>
        <v>97.939125868099353</v>
      </c>
      <c r="F190" s="20">
        <f t="shared" si="126"/>
        <v>95.845894031238615</v>
      </c>
      <c r="G190" s="20">
        <f t="shared" si="126"/>
        <v>95.516435260134074</v>
      </c>
      <c r="H190" s="20">
        <f t="shared" si="126"/>
        <v>93.598283310814239</v>
      </c>
      <c r="I190" s="20">
        <f t="shared" si="126"/>
        <v>93.382655889669309</v>
      </c>
      <c r="J190" s="20">
        <f t="shared" si="126"/>
        <v>90.956243370462175</v>
      </c>
      <c r="K190" s="20">
        <f t="shared" si="126"/>
        <v>91.707627581947804</v>
      </c>
      <c r="L190" s="20">
        <f t="shared" si="126"/>
        <v>91.128435710885412</v>
      </c>
      <c r="M190" s="20">
        <f t="shared" si="126"/>
        <v>89.096978657684517</v>
      </c>
      <c r="N190" s="20">
        <f t="shared" si="126"/>
        <v>86.826153572426648</v>
      </c>
      <c r="O190" s="20">
        <f t="shared" si="126"/>
        <v>85.840663363941459</v>
      </c>
      <c r="P190" s="20">
        <f t="shared" si="126"/>
        <v>86.422452274867055</v>
      </c>
      <c r="Q190" s="20">
        <f t="shared" si="126"/>
        <v>87.075800371768622</v>
      </c>
    </row>
    <row r="191" spans="1:17" ht="11.4" customHeight="1" x14ac:dyDescent="0.3">
      <c r="A191" s="17" t="str">
        <f>$A$7</f>
        <v>Passenger cars</v>
      </c>
      <c r="B191" s="20">
        <f t="shared" ref="B191:Q191" si="127">IF(B7=0,"",B59/B7*1000)</f>
        <v>117.84730462706057</v>
      </c>
      <c r="C191" s="20">
        <f t="shared" si="127"/>
        <v>116.75034823224726</v>
      </c>
      <c r="D191" s="20">
        <f t="shared" si="127"/>
        <v>116.39249873565146</v>
      </c>
      <c r="E191" s="20">
        <f t="shared" si="127"/>
        <v>115.09411186938753</v>
      </c>
      <c r="F191" s="20">
        <f t="shared" si="127"/>
        <v>115.04212604351828</v>
      </c>
      <c r="G191" s="20">
        <f t="shared" si="127"/>
        <v>114.55143459012872</v>
      </c>
      <c r="H191" s="20">
        <f t="shared" si="127"/>
        <v>115.5760182843643</v>
      </c>
      <c r="I191" s="20">
        <f t="shared" si="127"/>
        <v>114.36865524469508</v>
      </c>
      <c r="J191" s="20">
        <f t="shared" si="127"/>
        <v>112.0716585164847</v>
      </c>
      <c r="K191" s="20">
        <f t="shared" si="127"/>
        <v>109.11804780823756</v>
      </c>
      <c r="L191" s="20">
        <f t="shared" si="127"/>
        <v>107.39573758438901</v>
      </c>
      <c r="M191" s="20">
        <f t="shared" si="127"/>
        <v>106.91322411433016</v>
      </c>
      <c r="N191" s="20">
        <f t="shared" si="127"/>
        <v>105.97123592203269</v>
      </c>
      <c r="O191" s="20">
        <f t="shared" si="127"/>
        <v>104.47535698652379</v>
      </c>
      <c r="P191" s="20">
        <f t="shared" si="127"/>
        <v>105.82748214337357</v>
      </c>
      <c r="Q191" s="20">
        <f t="shared" si="127"/>
        <v>104.65359940696469</v>
      </c>
    </row>
    <row r="192" spans="1:17" ht="11.4" customHeight="1" x14ac:dyDescent="0.3">
      <c r="A192" s="17" t="str">
        <f>$A$8</f>
        <v>Motor coaches, buses and trolley buses</v>
      </c>
      <c r="B192" s="20">
        <f t="shared" ref="B192:Q192" si="128">IF(B8=0,"",B60/B8*1000)</f>
        <v>83.084752267827426</v>
      </c>
      <c r="C192" s="20">
        <f t="shared" si="128"/>
        <v>83.130322024698387</v>
      </c>
      <c r="D192" s="20">
        <f t="shared" si="128"/>
        <v>83.941827728724363</v>
      </c>
      <c r="E192" s="20">
        <f t="shared" si="128"/>
        <v>82.818441378745206</v>
      </c>
      <c r="F192" s="20">
        <f t="shared" si="128"/>
        <v>82.770695872393262</v>
      </c>
      <c r="G192" s="20">
        <f t="shared" si="128"/>
        <v>81.30226626275919</v>
      </c>
      <c r="H192" s="20">
        <f t="shared" si="128"/>
        <v>81.58442464494415</v>
      </c>
      <c r="I192" s="20">
        <f t="shared" si="128"/>
        <v>79.217271928623262</v>
      </c>
      <c r="J192" s="20">
        <f t="shared" si="128"/>
        <v>77.09472926248759</v>
      </c>
      <c r="K192" s="20">
        <f t="shared" si="128"/>
        <v>78.292342455015984</v>
      </c>
      <c r="L192" s="20">
        <f t="shared" si="128"/>
        <v>78.361506705634412</v>
      </c>
      <c r="M192" s="20">
        <f t="shared" si="128"/>
        <v>77.065578296595859</v>
      </c>
      <c r="N192" s="20">
        <f t="shared" si="128"/>
        <v>75.241692443731495</v>
      </c>
      <c r="O192" s="20">
        <f t="shared" si="128"/>
        <v>75.817114094378027</v>
      </c>
      <c r="P192" s="20">
        <f t="shared" si="128"/>
        <v>77.085714470340463</v>
      </c>
      <c r="Q192" s="20">
        <f t="shared" si="128"/>
        <v>77.798753729666487</v>
      </c>
    </row>
    <row r="193" spans="1:17" ht="11.4" customHeight="1" x14ac:dyDescent="0.3">
      <c r="A193" s="19" t="str">
        <f>$A$9</f>
        <v>Rail, metro and tram</v>
      </c>
      <c r="B193" s="21">
        <f t="shared" ref="B193:Q193" si="129">IF(B9=0,"",B61/B9*1000)</f>
        <v>18.429183959222254</v>
      </c>
      <c r="C193" s="21">
        <f t="shared" si="129"/>
        <v>16.889835308736561</v>
      </c>
      <c r="D193" s="21">
        <f t="shared" si="129"/>
        <v>16.999771068345154</v>
      </c>
      <c r="E193" s="21">
        <f t="shared" si="129"/>
        <v>16.673437870673219</v>
      </c>
      <c r="F193" s="21">
        <f t="shared" si="129"/>
        <v>16.339421863233806</v>
      </c>
      <c r="G193" s="21">
        <f t="shared" si="129"/>
        <v>14.533220688780956</v>
      </c>
      <c r="H193" s="21">
        <f t="shared" si="129"/>
        <v>13.692178361660577</v>
      </c>
      <c r="I193" s="21">
        <f t="shared" si="129"/>
        <v>14.330779030056378</v>
      </c>
      <c r="J193" s="21">
        <f t="shared" si="129"/>
        <v>13.444454731531053</v>
      </c>
      <c r="K193" s="21">
        <f t="shared" si="129"/>
        <v>12.449723272552969</v>
      </c>
      <c r="L193" s="21">
        <f t="shared" si="129"/>
        <v>12.45792240322406</v>
      </c>
      <c r="M193" s="21">
        <f t="shared" si="129"/>
        <v>11.521997472886168</v>
      </c>
      <c r="N193" s="21">
        <f t="shared" si="129"/>
        <v>11.857155895742366</v>
      </c>
      <c r="O193" s="21">
        <f t="shared" si="129"/>
        <v>10.535438871065455</v>
      </c>
      <c r="P193" s="21">
        <f t="shared" si="129"/>
        <v>9.785339342099693</v>
      </c>
      <c r="Q193" s="21">
        <f t="shared" si="129"/>
        <v>9.0410325421095976</v>
      </c>
    </row>
    <row r="194" spans="1:17" ht="11.4" customHeight="1" x14ac:dyDescent="0.3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" customHeight="1" x14ac:dyDescent="0.3">
      <c r="A195" s="17" t="str">
        <f>$A$11</f>
        <v>Conventional passenger trains</v>
      </c>
      <c r="B195" s="20">
        <f t="shared" ref="B195:Q195" si="131">IF(B11=0,"",B63/B11*1000)</f>
        <v>26.614308673552831</v>
      </c>
      <c r="C195" s="20">
        <f t="shared" si="131"/>
        <v>24.885044454891126</v>
      </c>
      <c r="D195" s="20">
        <f t="shared" si="131"/>
        <v>25.534705534326449</v>
      </c>
      <c r="E195" s="20">
        <f t="shared" si="131"/>
        <v>25.402275301843403</v>
      </c>
      <c r="F195" s="20">
        <f t="shared" si="131"/>
        <v>25.351923759711745</v>
      </c>
      <c r="G195" s="20">
        <f t="shared" si="131"/>
        <v>22.658026361952071</v>
      </c>
      <c r="H195" s="20">
        <f t="shared" si="131"/>
        <v>21.420475160664644</v>
      </c>
      <c r="I195" s="20">
        <f t="shared" si="131"/>
        <v>22.652053503412521</v>
      </c>
      <c r="J195" s="20">
        <f t="shared" si="131"/>
        <v>21.624168586863458</v>
      </c>
      <c r="K195" s="20">
        <f t="shared" si="131"/>
        <v>20.63084193043959</v>
      </c>
      <c r="L195" s="20">
        <f t="shared" si="131"/>
        <v>20.820614625483135</v>
      </c>
      <c r="M195" s="20">
        <f t="shared" si="131"/>
        <v>19.271821767418682</v>
      </c>
      <c r="N195" s="20">
        <f t="shared" si="131"/>
        <v>19.813328103943729</v>
      </c>
      <c r="O195" s="20">
        <f t="shared" si="131"/>
        <v>17.595045576155137</v>
      </c>
      <c r="P195" s="20">
        <f t="shared" si="131"/>
        <v>16.188460847473944</v>
      </c>
      <c r="Q195" s="20">
        <f t="shared" si="131"/>
        <v>14.991804848966728</v>
      </c>
    </row>
    <row r="196" spans="1:17" ht="11.4" customHeight="1" x14ac:dyDescent="0.3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" customHeight="1" x14ac:dyDescent="0.3">
      <c r="A197" s="19" t="str">
        <f>$A$13</f>
        <v>Aviation</v>
      </c>
      <c r="B197" s="21">
        <f t="shared" ref="B197:Q197" si="133">IF(B13=0,"",B65/B13*1000)</f>
        <v>112.95767040745929</v>
      </c>
      <c r="C197" s="21">
        <f t="shared" si="133"/>
        <v>112.33925492069382</v>
      </c>
      <c r="D197" s="21">
        <f t="shared" si="133"/>
        <v>112.30372846563957</v>
      </c>
      <c r="E197" s="21">
        <f t="shared" si="133"/>
        <v>113.19924724402631</v>
      </c>
      <c r="F197" s="21">
        <f t="shared" si="133"/>
        <v>108.07194526917021</v>
      </c>
      <c r="G197" s="21">
        <f t="shared" si="133"/>
        <v>105.62888092831604</v>
      </c>
      <c r="H197" s="21">
        <f t="shared" si="133"/>
        <v>104.93594472571468</v>
      </c>
      <c r="I197" s="21">
        <f t="shared" si="133"/>
        <v>99.479056198016522</v>
      </c>
      <c r="J197" s="21">
        <f t="shared" si="133"/>
        <v>99.440581907415492</v>
      </c>
      <c r="K197" s="21">
        <f t="shared" si="133"/>
        <v>96.671556700420751</v>
      </c>
      <c r="L197" s="21">
        <f t="shared" si="133"/>
        <v>96.905861067758863</v>
      </c>
      <c r="M197" s="21">
        <f t="shared" si="133"/>
        <v>94.554318040435078</v>
      </c>
      <c r="N197" s="21">
        <f t="shared" si="133"/>
        <v>91.18304770780901</v>
      </c>
      <c r="O197" s="21">
        <f t="shared" si="133"/>
        <v>88.352130575114629</v>
      </c>
      <c r="P197" s="21">
        <f t="shared" si="133"/>
        <v>85.613940214966021</v>
      </c>
      <c r="Q197" s="21">
        <f t="shared" si="133"/>
        <v>84.815490555294957</v>
      </c>
    </row>
    <row r="198" spans="1:17" ht="11.4" customHeight="1" x14ac:dyDescent="0.3">
      <c r="A198" s="17" t="str">
        <f>$A$14</f>
        <v>Domestic</v>
      </c>
      <c r="B198" s="20">
        <f t="shared" ref="B198:Q198" si="134">IF(B14=0,"",B66/B14*1000)</f>
        <v>243.54467147526444</v>
      </c>
      <c r="C198" s="20">
        <f t="shared" si="134"/>
        <v>237.73763973971211</v>
      </c>
      <c r="D198" s="20">
        <f t="shared" si="134"/>
        <v>234.96668363937601</v>
      </c>
      <c r="E198" s="20">
        <f t="shared" si="134"/>
        <v>237.35140956007464</v>
      </c>
      <c r="F198" s="20">
        <f t="shared" si="134"/>
        <v>228.93714130186848</v>
      </c>
      <c r="G198" s="20">
        <f t="shared" si="134"/>
        <v>227.4902265986683</v>
      </c>
      <c r="H198" s="20">
        <f t="shared" si="134"/>
        <v>224.4277320786945</v>
      </c>
      <c r="I198" s="20">
        <f t="shared" si="134"/>
        <v>218.74957494703818</v>
      </c>
      <c r="J198" s="20">
        <f t="shared" si="134"/>
        <v>224.18002989648448</v>
      </c>
      <c r="K198" s="20">
        <f t="shared" si="134"/>
        <v>215.73408778368005</v>
      </c>
      <c r="L198" s="20">
        <f t="shared" si="134"/>
        <v>224.7416287393562</v>
      </c>
      <c r="M198" s="20">
        <f t="shared" si="134"/>
        <v>213.95217823221273</v>
      </c>
      <c r="N198" s="20">
        <f t="shared" si="134"/>
        <v>211.66057846874895</v>
      </c>
      <c r="O198" s="20">
        <f t="shared" si="134"/>
        <v>212.50036497285427</v>
      </c>
      <c r="P198" s="20">
        <f t="shared" si="134"/>
        <v>212.26672541280553</v>
      </c>
      <c r="Q198" s="20">
        <f t="shared" si="134"/>
        <v>210.16764266487181</v>
      </c>
    </row>
    <row r="199" spans="1:17" ht="11.4" customHeight="1" x14ac:dyDescent="0.3">
      <c r="A199" s="17" t="str">
        <f>$A$15</f>
        <v>International - Intra-EU</v>
      </c>
      <c r="B199" s="20">
        <f t="shared" ref="B199:Q199" si="135">IF(B15=0,"",B67/B15*1000)</f>
        <v>135.09612306084333</v>
      </c>
      <c r="C199" s="20">
        <f t="shared" si="135"/>
        <v>140.69288529970842</v>
      </c>
      <c r="D199" s="20">
        <f t="shared" si="135"/>
        <v>140.74138691376172</v>
      </c>
      <c r="E199" s="20">
        <f t="shared" si="135"/>
        <v>140.88464188152685</v>
      </c>
      <c r="F199" s="20">
        <f t="shared" si="135"/>
        <v>138.24184276550835</v>
      </c>
      <c r="G199" s="20">
        <f t="shared" si="135"/>
        <v>134.1334150380965</v>
      </c>
      <c r="H199" s="20">
        <f t="shared" si="135"/>
        <v>132.05220242539775</v>
      </c>
      <c r="I199" s="20">
        <f t="shared" si="135"/>
        <v>130.54939285301126</v>
      </c>
      <c r="J199" s="20">
        <f t="shared" si="135"/>
        <v>129.22612244324441</v>
      </c>
      <c r="K199" s="20">
        <f t="shared" si="135"/>
        <v>126.15291420818536</v>
      </c>
      <c r="L199" s="20">
        <f t="shared" si="135"/>
        <v>122.42959077023234</v>
      </c>
      <c r="M199" s="20">
        <f t="shared" si="135"/>
        <v>121.27861696432656</v>
      </c>
      <c r="N199" s="20">
        <f t="shared" si="135"/>
        <v>118.41166189008119</v>
      </c>
      <c r="O199" s="20">
        <f t="shared" si="135"/>
        <v>114.01821901956536</v>
      </c>
      <c r="P199" s="20">
        <f t="shared" si="135"/>
        <v>109.23627067342228</v>
      </c>
      <c r="Q199" s="20">
        <f t="shared" si="135"/>
        <v>106.53917894757973</v>
      </c>
    </row>
    <row r="200" spans="1:17" ht="11.4" customHeight="1" x14ac:dyDescent="0.3">
      <c r="A200" s="17" t="str">
        <f>$A$16</f>
        <v>International - Extra-EU</v>
      </c>
      <c r="B200" s="20">
        <f t="shared" ref="B200:Q200" si="136">IF(B16=0,"",B68/B16*1000)</f>
        <v>82.900413905171789</v>
      </c>
      <c r="C200" s="20">
        <f t="shared" si="136"/>
        <v>78.67036581249711</v>
      </c>
      <c r="D200" s="20">
        <f t="shared" si="136"/>
        <v>78.998366462582354</v>
      </c>
      <c r="E200" s="20">
        <f t="shared" si="136"/>
        <v>79.194249749636768</v>
      </c>
      <c r="F200" s="20">
        <f t="shared" si="136"/>
        <v>76.317820957701159</v>
      </c>
      <c r="G200" s="20">
        <f t="shared" si="136"/>
        <v>75.325776863292873</v>
      </c>
      <c r="H200" s="20">
        <f t="shared" si="136"/>
        <v>75.567300066378778</v>
      </c>
      <c r="I200" s="20">
        <f t="shared" si="136"/>
        <v>70.217747550913785</v>
      </c>
      <c r="J200" s="20">
        <f t="shared" si="136"/>
        <v>71.304719836857345</v>
      </c>
      <c r="K200" s="20">
        <f t="shared" si="136"/>
        <v>69.93957759599212</v>
      </c>
      <c r="L200" s="20">
        <f t="shared" si="136"/>
        <v>69.694181222217509</v>
      </c>
      <c r="M200" s="20">
        <f t="shared" si="136"/>
        <v>67.446146986856135</v>
      </c>
      <c r="N200" s="20">
        <f t="shared" si="136"/>
        <v>65.049918904065478</v>
      </c>
      <c r="O200" s="20">
        <f t="shared" si="136"/>
        <v>63.727903991321149</v>
      </c>
      <c r="P200" s="20">
        <f t="shared" si="136"/>
        <v>61.990203233742783</v>
      </c>
      <c r="Q200" s="20">
        <f t="shared" si="136"/>
        <v>61.72900645447428</v>
      </c>
    </row>
    <row r="201" spans="1:17" ht="11.4" customHeight="1" x14ac:dyDescent="0.3">
      <c r="A201" s="25" t="s">
        <v>34</v>
      </c>
      <c r="B201" s="24">
        <f t="shared" ref="B201:Q201" si="137">IF(B17=0,"",B69/B17*1000)</f>
        <v>134.50049486685947</v>
      </c>
      <c r="C201" s="24">
        <f t="shared" si="137"/>
        <v>135.96155539520316</v>
      </c>
      <c r="D201" s="24">
        <f t="shared" si="137"/>
        <v>134.28043519712466</v>
      </c>
      <c r="E201" s="24">
        <f t="shared" si="137"/>
        <v>139.47653906907792</v>
      </c>
      <c r="F201" s="24">
        <f t="shared" si="137"/>
        <v>134.54447418299557</v>
      </c>
      <c r="G201" s="24">
        <f t="shared" si="137"/>
        <v>134.82737549883154</v>
      </c>
      <c r="H201" s="24">
        <f t="shared" si="137"/>
        <v>131.89267703423243</v>
      </c>
      <c r="I201" s="24">
        <f t="shared" si="137"/>
        <v>131.1245047562432</v>
      </c>
      <c r="J201" s="24">
        <f t="shared" si="137"/>
        <v>129.47845211531589</v>
      </c>
      <c r="K201" s="24">
        <f t="shared" si="137"/>
        <v>135.91983390891025</v>
      </c>
      <c r="L201" s="24">
        <f t="shared" si="137"/>
        <v>132.89352749098896</v>
      </c>
      <c r="M201" s="24">
        <f t="shared" si="137"/>
        <v>130.99710464641979</v>
      </c>
      <c r="N201" s="24">
        <f t="shared" si="137"/>
        <v>129.56267886568642</v>
      </c>
      <c r="O201" s="24">
        <f t="shared" si="137"/>
        <v>126.91043099573801</v>
      </c>
      <c r="P201" s="24">
        <f t="shared" si="137"/>
        <v>125.46370919960614</v>
      </c>
      <c r="Q201" s="24">
        <f t="shared" si="137"/>
        <v>125.33467002414721</v>
      </c>
    </row>
    <row r="202" spans="1:17" ht="11.4" customHeight="1" x14ac:dyDescent="0.3">
      <c r="A202" s="23" t="str">
        <f>$A$18</f>
        <v>Road transport</v>
      </c>
      <c r="B202" s="22">
        <f t="shared" ref="B202:Q202" si="138">IF(B18=0,"",B70/B18*1000)</f>
        <v>182.83300897352231</v>
      </c>
      <c r="C202" s="22">
        <f t="shared" si="138"/>
        <v>182.26217126471423</v>
      </c>
      <c r="D202" s="22">
        <f t="shared" si="138"/>
        <v>179.12992155838432</v>
      </c>
      <c r="E202" s="22">
        <f t="shared" si="138"/>
        <v>184.1760311779739</v>
      </c>
      <c r="F202" s="22">
        <f t="shared" si="138"/>
        <v>176.42652299094146</v>
      </c>
      <c r="G202" s="22">
        <f t="shared" si="138"/>
        <v>176.23879668613179</v>
      </c>
      <c r="H202" s="22">
        <f t="shared" si="138"/>
        <v>172.90672520086753</v>
      </c>
      <c r="I202" s="22">
        <f t="shared" si="138"/>
        <v>171.49709606512644</v>
      </c>
      <c r="J202" s="22">
        <f t="shared" si="138"/>
        <v>168.70881939141697</v>
      </c>
      <c r="K202" s="22">
        <f t="shared" si="138"/>
        <v>175.13007160920122</v>
      </c>
      <c r="L202" s="22">
        <f t="shared" si="138"/>
        <v>173.68069137071319</v>
      </c>
      <c r="M202" s="22">
        <f t="shared" si="138"/>
        <v>172.4550856293842</v>
      </c>
      <c r="N202" s="22">
        <f t="shared" si="138"/>
        <v>170.71385870649061</v>
      </c>
      <c r="O202" s="22">
        <f t="shared" si="138"/>
        <v>166.56155067062977</v>
      </c>
      <c r="P202" s="22">
        <f t="shared" si="138"/>
        <v>165.05172027835448</v>
      </c>
      <c r="Q202" s="22">
        <f t="shared" si="138"/>
        <v>163.62618648098373</v>
      </c>
    </row>
    <row r="203" spans="1:17" ht="11.4" customHeight="1" x14ac:dyDescent="0.3">
      <c r="A203" s="17" t="str">
        <f>$A$19</f>
        <v>Light duty vehicles</v>
      </c>
      <c r="B203" s="20">
        <f t="shared" ref="B203:Q203" si="139">IF(B19=0,"",B71/B19*1000)</f>
        <v>1071.7307349410912</v>
      </c>
      <c r="C203" s="20">
        <f t="shared" si="139"/>
        <v>1041.318493437999</v>
      </c>
      <c r="D203" s="20">
        <f t="shared" si="139"/>
        <v>1034.0404525615738</v>
      </c>
      <c r="E203" s="20">
        <f t="shared" si="139"/>
        <v>1024.3692866932781</v>
      </c>
      <c r="F203" s="20">
        <f t="shared" si="139"/>
        <v>1008.5046526169054</v>
      </c>
      <c r="G203" s="20">
        <f t="shared" si="139"/>
        <v>1000.2912108027169</v>
      </c>
      <c r="H203" s="20">
        <f t="shared" si="139"/>
        <v>974.3162239525243</v>
      </c>
      <c r="I203" s="20">
        <f t="shared" si="139"/>
        <v>952.941595824454</v>
      </c>
      <c r="J203" s="20">
        <f t="shared" si="139"/>
        <v>934.88367008425394</v>
      </c>
      <c r="K203" s="20">
        <f t="shared" si="139"/>
        <v>920.75031717801278</v>
      </c>
      <c r="L203" s="20">
        <f t="shared" si="139"/>
        <v>918.29675908814795</v>
      </c>
      <c r="M203" s="20">
        <f t="shared" si="139"/>
        <v>909.2033596504192</v>
      </c>
      <c r="N203" s="20">
        <f t="shared" si="139"/>
        <v>892.07848031985918</v>
      </c>
      <c r="O203" s="20">
        <f t="shared" si="139"/>
        <v>874.64268097325657</v>
      </c>
      <c r="P203" s="20">
        <f t="shared" si="139"/>
        <v>862.24698813060411</v>
      </c>
      <c r="Q203" s="20">
        <f t="shared" si="139"/>
        <v>848.84585877926031</v>
      </c>
    </row>
    <row r="204" spans="1:17" ht="11.4" customHeight="1" x14ac:dyDescent="0.3">
      <c r="A204" s="17" t="str">
        <f>$A$20</f>
        <v>Heavy duty vehicles</v>
      </c>
      <c r="B204" s="20">
        <f t="shared" ref="B204:Q204" si="140">IF(B20=0,"",B72/B20*1000)</f>
        <v>130.7280042466717</v>
      </c>
      <c r="C204" s="20">
        <f t="shared" si="140"/>
        <v>131.07939342387863</v>
      </c>
      <c r="D204" s="20">
        <f t="shared" si="140"/>
        <v>128.86521177420667</v>
      </c>
      <c r="E204" s="20">
        <f t="shared" si="140"/>
        <v>132.81185574650175</v>
      </c>
      <c r="F204" s="20">
        <f t="shared" si="140"/>
        <v>127.95431860777471</v>
      </c>
      <c r="G204" s="20">
        <f t="shared" si="140"/>
        <v>127.81062060528342</v>
      </c>
      <c r="H204" s="20">
        <f t="shared" si="140"/>
        <v>126.34080789299284</v>
      </c>
      <c r="I204" s="20">
        <f t="shared" si="140"/>
        <v>125.13489793311153</v>
      </c>
      <c r="J204" s="20">
        <f t="shared" si="140"/>
        <v>122.70549957997196</v>
      </c>
      <c r="K204" s="20">
        <f t="shared" si="140"/>
        <v>125.83146698459913</v>
      </c>
      <c r="L204" s="20">
        <f t="shared" si="140"/>
        <v>124.84498690952792</v>
      </c>
      <c r="M204" s="20">
        <f t="shared" si="140"/>
        <v>123.2591669679931</v>
      </c>
      <c r="N204" s="20">
        <f t="shared" si="140"/>
        <v>121.9777816605156</v>
      </c>
      <c r="O204" s="20">
        <f t="shared" si="140"/>
        <v>119.34441017475555</v>
      </c>
      <c r="P204" s="20">
        <f t="shared" si="140"/>
        <v>117.33531725607227</v>
      </c>
      <c r="Q204" s="20">
        <f t="shared" si="140"/>
        <v>116.96136554516325</v>
      </c>
    </row>
    <row r="205" spans="1:17" ht="11.4" customHeight="1" x14ac:dyDescent="0.3">
      <c r="A205" s="19" t="str">
        <f>$A$21</f>
        <v>Rail transport</v>
      </c>
      <c r="B205" s="21">
        <f t="shared" ref="B205:Q205" si="141">IF(B21=0,"",B73/B21*1000)</f>
        <v>6.6340967400514597</v>
      </c>
      <c r="C205" s="21">
        <f t="shared" si="141"/>
        <v>6.2555504916264288</v>
      </c>
      <c r="D205" s="21">
        <f t="shared" si="141"/>
        <v>6.3127098591988107</v>
      </c>
      <c r="E205" s="21">
        <f t="shared" si="141"/>
        <v>6.8234529760500235</v>
      </c>
      <c r="F205" s="21">
        <f t="shared" si="141"/>
        <v>6.9218268533958938</v>
      </c>
      <c r="G205" s="21">
        <f t="shared" si="141"/>
        <v>7.2567868843933194</v>
      </c>
      <c r="H205" s="21">
        <f t="shared" si="141"/>
        <v>6.285033449675387</v>
      </c>
      <c r="I205" s="21">
        <f t="shared" si="141"/>
        <v>6.4013536794322947</v>
      </c>
      <c r="J205" s="21">
        <f t="shared" si="141"/>
        <v>6.3837378903071116</v>
      </c>
      <c r="K205" s="21">
        <f t="shared" si="141"/>
        <v>6.8059422416904161</v>
      </c>
      <c r="L205" s="21">
        <f t="shared" si="141"/>
        <v>6.2574338092886279</v>
      </c>
      <c r="M205" s="21">
        <f t="shared" si="141"/>
        <v>5.983281593577904</v>
      </c>
      <c r="N205" s="21">
        <f t="shared" si="141"/>
        <v>5.9168452973646977</v>
      </c>
      <c r="O205" s="21">
        <f t="shared" si="141"/>
        <v>4.7393576031148967</v>
      </c>
      <c r="P205" s="21">
        <f t="shared" si="141"/>
        <v>4.3355522976750853</v>
      </c>
      <c r="Q205" s="21">
        <f t="shared" si="141"/>
        <v>3.9920736312497285</v>
      </c>
    </row>
    <row r="206" spans="1:17" ht="11.4" customHeight="1" x14ac:dyDescent="0.3">
      <c r="A206" s="19" t="str">
        <f>$A$22</f>
        <v>Aviation</v>
      </c>
      <c r="B206" s="21">
        <f t="shared" ref="B206:Q206" si="142">IF(B22=0,"",B74/B22*1000)</f>
        <v>329.75152276578734</v>
      </c>
      <c r="C206" s="21">
        <f t="shared" si="142"/>
        <v>344.37097242982128</v>
      </c>
      <c r="D206" s="21">
        <f t="shared" si="142"/>
        <v>341.54555421225223</v>
      </c>
      <c r="E206" s="21">
        <f t="shared" si="142"/>
        <v>341.30685672249848</v>
      </c>
      <c r="F206" s="21">
        <f t="shared" si="142"/>
        <v>328.26439500805191</v>
      </c>
      <c r="G206" s="21">
        <f t="shared" si="142"/>
        <v>320.35408156253266</v>
      </c>
      <c r="H206" s="21">
        <f t="shared" si="142"/>
        <v>314.00793571586905</v>
      </c>
      <c r="I206" s="21">
        <f t="shared" si="142"/>
        <v>312.01174301555528</v>
      </c>
      <c r="J206" s="21">
        <f t="shared" si="142"/>
        <v>312.33781666456235</v>
      </c>
      <c r="K206" s="21">
        <f t="shared" si="142"/>
        <v>320.95327175889975</v>
      </c>
      <c r="L206" s="21">
        <f t="shared" si="142"/>
        <v>295.18062467890792</v>
      </c>
      <c r="M206" s="21">
        <f t="shared" si="142"/>
        <v>293.53336111410295</v>
      </c>
      <c r="N206" s="21">
        <f t="shared" si="142"/>
        <v>297.83953135799391</v>
      </c>
      <c r="O206" s="21">
        <f t="shared" si="142"/>
        <v>302.06140710016109</v>
      </c>
      <c r="P206" s="21">
        <f t="shared" si="142"/>
        <v>281.35038604329037</v>
      </c>
      <c r="Q206" s="21">
        <f t="shared" si="142"/>
        <v>289.30281915092002</v>
      </c>
    </row>
    <row r="207" spans="1:17" ht="11.4" customHeight="1" x14ac:dyDescent="0.3">
      <c r="A207" s="17" t="str">
        <f>$A$23</f>
        <v>Domestic and International - Intra-EU</v>
      </c>
      <c r="B207" s="20">
        <f t="shared" ref="B207:Q207" si="143">IF(B23=0,"",B75/B23*1000)</f>
        <v>913.25074079512706</v>
      </c>
      <c r="C207" s="20">
        <f t="shared" si="143"/>
        <v>891.4808156749616</v>
      </c>
      <c r="D207" s="20">
        <f t="shared" si="143"/>
        <v>882.28560010850686</v>
      </c>
      <c r="E207" s="20">
        <f t="shared" si="143"/>
        <v>890.34793328805063</v>
      </c>
      <c r="F207" s="20">
        <f t="shared" si="143"/>
        <v>872.74773055112041</v>
      </c>
      <c r="G207" s="20">
        <f t="shared" si="143"/>
        <v>860.90906078516696</v>
      </c>
      <c r="H207" s="20">
        <f t="shared" si="143"/>
        <v>890.39758619711529</v>
      </c>
      <c r="I207" s="20">
        <f t="shared" si="143"/>
        <v>896.92238969818743</v>
      </c>
      <c r="J207" s="20">
        <f t="shared" si="143"/>
        <v>921.62115071251264</v>
      </c>
      <c r="K207" s="20">
        <f t="shared" si="143"/>
        <v>904.50570088586187</v>
      </c>
      <c r="L207" s="20">
        <f t="shared" si="143"/>
        <v>853.01089819402671</v>
      </c>
      <c r="M207" s="20">
        <f t="shared" si="143"/>
        <v>829.08156685704364</v>
      </c>
      <c r="N207" s="20">
        <f t="shared" si="143"/>
        <v>823.08299664086087</v>
      </c>
      <c r="O207" s="20">
        <f t="shared" si="143"/>
        <v>798.7804554309987</v>
      </c>
      <c r="P207" s="20">
        <f t="shared" si="143"/>
        <v>696.04020214800005</v>
      </c>
      <c r="Q207" s="20">
        <f t="shared" si="143"/>
        <v>704.85301147514906</v>
      </c>
    </row>
    <row r="208" spans="1:17" ht="11.4" customHeight="1" x14ac:dyDescent="0.3">
      <c r="A208" s="17" t="str">
        <f>$A$24</f>
        <v>International - Extra-EU</v>
      </c>
      <c r="B208" s="20">
        <f t="shared" ref="B208:Q208" si="144">IF(B24=0,"",B76/B24*1000)</f>
        <v>268.6493162209614</v>
      </c>
      <c r="C208" s="20">
        <f t="shared" si="144"/>
        <v>286.05494749456113</v>
      </c>
      <c r="D208" s="20">
        <f t="shared" si="144"/>
        <v>286.64349527709339</v>
      </c>
      <c r="E208" s="20">
        <f t="shared" si="144"/>
        <v>287.76548734057656</v>
      </c>
      <c r="F208" s="20">
        <f t="shared" si="144"/>
        <v>278.60927422556506</v>
      </c>
      <c r="G208" s="20">
        <f t="shared" si="144"/>
        <v>271.93615323345102</v>
      </c>
      <c r="H208" s="20">
        <f t="shared" si="144"/>
        <v>264.91144623523587</v>
      </c>
      <c r="I208" s="20">
        <f t="shared" si="144"/>
        <v>264.10388595545555</v>
      </c>
      <c r="J208" s="20">
        <f t="shared" si="144"/>
        <v>265.08786214770714</v>
      </c>
      <c r="K208" s="20">
        <f t="shared" si="144"/>
        <v>272.23805794560519</v>
      </c>
      <c r="L208" s="20">
        <f t="shared" si="144"/>
        <v>255.0356954653561</v>
      </c>
      <c r="M208" s="20">
        <f t="shared" si="144"/>
        <v>256.50011923157297</v>
      </c>
      <c r="N208" s="20">
        <f t="shared" si="144"/>
        <v>260.502849771147</v>
      </c>
      <c r="O208" s="20">
        <f t="shared" si="144"/>
        <v>267.18139885027739</v>
      </c>
      <c r="P208" s="20">
        <f t="shared" si="144"/>
        <v>249.89546982620507</v>
      </c>
      <c r="Q208" s="20">
        <f t="shared" si="144"/>
        <v>258.14959011615554</v>
      </c>
    </row>
    <row r="209" spans="1:17" ht="11.4" customHeight="1" x14ac:dyDescent="0.3">
      <c r="A209" s="19" t="s">
        <v>33</v>
      </c>
      <c r="B209" s="18">
        <f t="shared" ref="B209:Q209" si="145">IF(B25=0,"",B77/B25*1000)</f>
        <v>54.016588785628834</v>
      </c>
      <c r="C209" s="18">
        <f t="shared" si="145"/>
        <v>53.185557828470706</v>
      </c>
      <c r="D209" s="18">
        <f t="shared" si="145"/>
        <v>51.440784881478677</v>
      </c>
      <c r="E209" s="18">
        <f t="shared" si="145"/>
        <v>60.614946481272398</v>
      </c>
      <c r="F209" s="18">
        <f t="shared" si="145"/>
        <v>58.32477647971249</v>
      </c>
      <c r="G209" s="18">
        <f t="shared" si="145"/>
        <v>57.159126884909654</v>
      </c>
      <c r="H209" s="18">
        <f t="shared" si="145"/>
        <v>58.522348936384439</v>
      </c>
      <c r="I209" s="18">
        <f t="shared" si="145"/>
        <v>55.959252639557107</v>
      </c>
      <c r="J209" s="18">
        <f t="shared" si="145"/>
        <v>53.131931591922836</v>
      </c>
      <c r="K209" s="18">
        <f t="shared" si="145"/>
        <v>55.739904166316855</v>
      </c>
      <c r="L209" s="18">
        <f t="shared" si="145"/>
        <v>50.535908251882994</v>
      </c>
      <c r="M209" s="18">
        <f t="shared" si="145"/>
        <v>48.747565065906763</v>
      </c>
      <c r="N209" s="18">
        <f t="shared" si="145"/>
        <v>47.16001287647935</v>
      </c>
      <c r="O209" s="18">
        <f t="shared" si="145"/>
        <v>43.951955154248779</v>
      </c>
      <c r="P209" s="18">
        <f t="shared" si="145"/>
        <v>41.426074939574953</v>
      </c>
      <c r="Q209" s="18">
        <f t="shared" si="145"/>
        <v>44.536114909227599</v>
      </c>
    </row>
    <row r="210" spans="1:17" ht="11.4" customHeight="1" x14ac:dyDescent="0.3">
      <c r="A210" s="17" t="str">
        <f>$A$26</f>
        <v>Domestic coastal shipping</v>
      </c>
      <c r="B210" s="16">
        <f t="shared" ref="B210:Q210" si="146">IF(B26=0,"",B78/B26*1000)</f>
        <v>72.891843673377849</v>
      </c>
      <c r="C210" s="16">
        <f t="shared" si="146"/>
        <v>71.814709533208855</v>
      </c>
      <c r="D210" s="16">
        <f t="shared" si="146"/>
        <v>68.342368613791763</v>
      </c>
      <c r="E210" s="16">
        <f t="shared" si="146"/>
        <v>81.466415034262681</v>
      </c>
      <c r="F210" s="16">
        <f t="shared" si="146"/>
        <v>80.941412949754607</v>
      </c>
      <c r="G210" s="16">
        <f t="shared" si="146"/>
        <v>77.598343300801261</v>
      </c>
      <c r="H210" s="16">
        <f t="shared" si="146"/>
        <v>78.514372811242737</v>
      </c>
      <c r="I210" s="16">
        <f t="shared" si="146"/>
        <v>75.832192263418534</v>
      </c>
      <c r="J210" s="16">
        <f t="shared" si="146"/>
        <v>74.092172167898767</v>
      </c>
      <c r="K210" s="16">
        <f t="shared" si="146"/>
        <v>74.462890533015496</v>
      </c>
      <c r="L210" s="16">
        <f t="shared" si="146"/>
        <v>71.25924559767293</v>
      </c>
      <c r="M210" s="16">
        <f t="shared" si="146"/>
        <v>66.055207892647459</v>
      </c>
      <c r="N210" s="16">
        <f t="shared" si="146"/>
        <v>67.121585039904048</v>
      </c>
      <c r="O210" s="16">
        <f t="shared" si="146"/>
        <v>63.220432531195094</v>
      </c>
      <c r="P210" s="16">
        <f t="shared" si="146"/>
        <v>59.319666699746513</v>
      </c>
      <c r="Q210" s="16">
        <f t="shared" si="146"/>
        <v>61.63701367416796</v>
      </c>
    </row>
    <row r="211" spans="1:17" ht="11.4" customHeight="1" x14ac:dyDescent="0.3">
      <c r="A211" s="15" t="str">
        <f>$A$27</f>
        <v>Inland waterways</v>
      </c>
      <c r="B211" s="14">
        <f t="shared" ref="B211:Q211" si="147">IF(B27=0,"",B79/B27*1000)</f>
        <v>23.242281323778126</v>
      </c>
      <c r="C211" s="14">
        <f t="shared" si="147"/>
        <v>22.450837154693858</v>
      </c>
      <c r="D211" s="14">
        <f t="shared" si="147"/>
        <v>22.104787793186087</v>
      </c>
      <c r="E211" s="14">
        <f t="shared" si="147"/>
        <v>22.931261339718223</v>
      </c>
      <c r="F211" s="14">
        <f t="shared" si="147"/>
        <v>20.704423378172631</v>
      </c>
      <c r="G211" s="14">
        <f t="shared" si="147"/>
        <v>22.056163757816883</v>
      </c>
      <c r="H211" s="14">
        <f t="shared" si="147"/>
        <v>21.018922745171356</v>
      </c>
      <c r="I211" s="14">
        <f t="shared" si="147"/>
        <v>21.428942619210758</v>
      </c>
      <c r="J211" s="14">
        <f t="shared" si="147"/>
        <v>20.135478034876122</v>
      </c>
      <c r="K211" s="14">
        <f t="shared" si="147"/>
        <v>23.305106312580318</v>
      </c>
      <c r="L211" s="14">
        <f t="shared" si="147"/>
        <v>20.491101807213607</v>
      </c>
      <c r="M211" s="14">
        <f t="shared" si="147"/>
        <v>22.948667669775297</v>
      </c>
      <c r="N211" s="14">
        <f t="shared" si="147"/>
        <v>20.519574204258682</v>
      </c>
      <c r="O211" s="14">
        <f t="shared" si="147"/>
        <v>20.621103453533731</v>
      </c>
      <c r="P211" s="14">
        <f t="shared" si="147"/>
        <v>20.162909470318255</v>
      </c>
      <c r="Q211" s="14">
        <f t="shared" si="147"/>
        <v>23.087239486822551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Q273"/>
  <sheetViews>
    <sheetView showGridLines="0" zoomScaleNormal="100" workbookViewId="0">
      <pane xSplit="1" ySplit="1" topLeftCell="B120" activePane="bottomRight" state="frozen"/>
      <selection activeCell="D1" sqref="D1"/>
      <selection pane="topRight" activeCell="D1" sqref="D1"/>
      <selection pane="bottomLeft" activeCell="D1" sqref="D1"/>
      <selection pane="bottomRight" activeCell="A10" sqref="A10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" customHeight="1" x14ac:dyDescent="0.3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" customHeight="1" x14ac:dyDescent="0.3">
      <c r="A4" s="25" t="s">
        <v>54</v>
      </c>
      <c r="B4" s="79">
        <f t="shared" ref="B4:Q4" si="0">B5+B6+B13</f>
        <v>4956235.6415717788</v>
      </c>
      <c r="C4" s="79">
        <f t="shared" si="0"/>
        <v>5046193.0327149183</v>
      </c>
      <c r="D4" s="79">
        <f t="shared" si="0"/>
        <v>5115373.2978105117</v>
      </c>
      <c r="E4" s="79">
        <f t="shared" si="0"/>
        <v>5157472.4367630687</v>
      </c>
      <c r="F4" s="79">
        <f t="shared" si="0"/>
        <v>5218751.470775486</v>
      </c>
      <c r="G4" s="79">
        <f t="shared" si="0"/>
        <v>5177028.2378330706</v>
      </c>
      <c r="H4" s="79">
        <f t="shared" si="0"/>
        <v>5215142.6625919882</v>
      </c>
      <c r="I4" s="79">
        <f t="shared" si="0"/>
        <v>5271046.8098263731</v>
      </c>
      <c r="J4" s="79">
        <f t="shared" si="0"/>
        <v>5292494.7945104064</v>
      </c>
      <c r="K4" s="79">
        <f t="shared" si="0"/>
        <v>5340302.2349972017</v>
      </c>
      <c r="L4" s="79">
        <f t="shared" si="0"/>
        <v>5286827.6169159133</v>
      </c>
      <c r="M4" s="79">
        <f t="shared" si="0"/>
        <v>5257158.6186905587</v>
      </c>
      <c r="N4" s="79">
        <f t="shared" si="0"/>
        <v>5158724.7435121657</v>
      </c>
      <c r="O4" s="79">
        <f t="shared" si="0"/>
        <v>5207652.9516557772</v>
      </c>
      <c r="P4" s="79">
        <f t="shared" si="0"/>
        <v>5272435.342803074</v>
      </c>
      <c r="Q4" s="79">
        <f t="shared" si="0"/>
        <v>5387885.2102444759</v>
      </c>
    </row>
    <row r="5" spans="1:17" ht="11.4" customHeight="1" x14ac:dyDescent="0.3">
      <c r="A5" s="23" t="s">
        <v>31</v>
      </c>
      <c r="B5" s="78">
        <v>104150.52535982965</v>
      </c>
      <c r="C5" s="78">
        <v>108407.72065375035</v>
      </c>
      <c r="D5" s="78">
        <v>110039.80362883772</v>
      </c>
      <c r="E5" s="78">
        <v>113107.71446926627</v>
      </c>
      <c r="F5" s="78">
        <v>117119.72483818707</v>
      </c>
      <c r="G5" s="78">
        <v>120104.79928295292</v>
      </c>
      <c r="H5" s="78">
        <v>119588.88140983069</v>
      </c>
      <c r="I5" s="78">
        <v>115369.12966162716</v>
      </c>
      <c r="J5" s="78">
        <v>120551.56273126864</v>
      </c>
      <c r="K5" s="78">
        <v>117797.01755933605</v>
      </c>
      <c r="L5" s="78">
        <v>119502.36674384338</v>
      </c>
      <c r="M5" s="78">
        <v>122250.96666502689</v>
      </c>
      <c r="N5" s="78">
        <v>122451.57177330552</v>
      </c>
      <c r="O5" s="78">
        <v>122083.38319756025</v>
      </c>
      <c r="P5" s="78">
        <v>124612.57528253859</v>
      </c>
      <c r="Q5" s="78">
        <v>124572.07616194514</v>
      </c>
    </row>
    <row r="6" spans="1:17" ht="11.4" customHeight="1" x14ac:dyDescent="0.3">
      <c r="A6" s="19" t="s">
        <v>30</v>
      </c>
      <c r="B6" s="76">
        <v>4300856.6861559851</v>
      </c>
      <c r="C6" s="76">
        <v>4387378.8534340179</v>
      </c>
      <c r="D6" s="76">
        <v>4463501.4769520042</v>
      </c>
      <c r="E6" s="76">
        <v>4495782.2394592762</v>
      </c>
      <c r="F6" s="76">
        <v>4551946.3015192617</v>
      </c>
      <c r="G6" s="76">
        <v>4508359.6913032178</v>
      </c>
      <c r="H6" s="76">
        <v>4549241.5902174897</v>
      </c>
      <c r="I6" s="76">
        <v>4596935.5845874688</v>
      </c>
      <c r="J6" s="76">
        <v>4602751.300402917</v>
      </c>
      <c r="K6" s="76">
        <v>4675474.0519489134</v>
      </c>
      <c r="L6" s="76">
        <v>4624992.1607955769</v>
      </c>
      <c r="M6" s="76">
        <v>4590609.7094043167</v>
      </c>
      <c r="N6" s="76">
        <v>4496349.9073482053</v>
      </c>
      <c r="O6" s="76">
        <v>4548509.1066794833</v>
      </c>
      <c r="P6" s="76">
        <v>4615470.0558499927</v>
      </c>
      <c r="Q6" s="76">
        <v>4719824.7265817737</v>
      </c>
    </row>
    <row r="7" spans="1:17" ht="11.4" customHeight="1" x14ac:dyDescent="0.3">
      <c r="A7" s="62" t="s">
        <v>60</v>
      </c>
      <c r="B7" s="77">
        <f t="shared" ref="B7" si="1">IF(B34=0,0,B34*B144)</f>
        <v>2992750.5457108254</v>
      </c>
      <c r="C7" s="77">
        <f t="shared" ref="C7:Q7" si="2">IF(C34=0,0,C34*C144)</f>
        <v>2953306.4914541785</v>
      </c>
      <c r="D7" s="77">
        <f t="shared" si="2"/>
        <v>2905582.3182164631</v>
      </c>
      <c r="E7" s="77">
        <f t="shared" si="2"/>
        <v>2809290.6916378699</v>
      </c>
      <c r="F7" s="77">
        <f t="shared" si="2"/>
        <v>2694714.4926946233</v>
      </c>
      <c r="G7" s="77">
        <f t="shared" si="2"/>
        <v>2572110.8893309748</v>
      </c>
      <c r="H7" s="77">
        <f t="shared" si="2"/>
        <v>2445607.8144295625</v>
      </c>
      <c r="I7" s="77">
        <f t="shared" si="2"/>
        <v>2379576.7056416464</v>
      </c>
      <c r="J7" s="77">
        <f t="shared" si="2"/>
        <v>2296899.4684375981</v>
      </c>
      <c r="K7" s="77">
        <f t="shared" si="2"/>
        <v>2263323.011114968</v>
      </c>
      <c r="L7" s="77">
        <f t="shared" si="2"/>
        <v>2166484.1280536419</v>
      </c>
      <c r="M7" s="77">
        <f t="shared" si="2"/>
        <v>2085052.0997442268</v>
      </c>
      <c r="N7" s="77">
        <f t="shared" si="2"/>
        <v>1956434.469159164</v>
      </c>
      <c r="O7" s="77">
        <f t="shared" si="2"/>
        <v>1916841.0890171737</v>
      </c>
      <c r="P7" s="77">
        <f t="shared" si="2"/>
        <v>1886841.2961880201</v>
      </c>
      <c r="Q7" s="77">
        <f t="shared" si="2"/>
        <v>1885032.439136676</v>
      </c>
    </row>
    <row r="8" spans="1:17" ht="11.4" customHeight="1" x14ac:dyDescent="0.3">
      <c r="A8" s="62" t="s">
        <v>59</v>
      </c>
      <c r="B8" s="77">
        <f t="shared" ref="B8" si="3">IF(B35=0,0,B35*B145)</f>
        <v>1211217.1641820152</v>
      </c>
      <c r="C8" s="77">
        <f t="shared" ref="C8:Q8" si="4">IF(C35=0,0,C35*C145)</f>
        <v>1333320.805342807</v>
      </c>
      <c r="D8" s="77">
        <f t="shared" si="4"/>
        <v>1452311.484322228</v>
      </c>
      <c r="E8" s="77">
        <f t="shared" si="4"/>
        <v>1576437.1522914874</v>
      </c>
      <c r="F8" s="77">
        <f t="shared" si="4"/>
        <v>1741701.5482453816</v>
      </c>
      <c r="G8" s="77">
        <f t="shared" si="4"/>
        <v>1817936.2653420428</v>
      </c>
      <c r="H8" s="77">
        <f t="shared" si="4"/>
        <v>1984656.3060990029</v>
      </c>
      <c r="I8" s="77">
        <f t="shared" si="4"/>
        <v>2095718.6931423375</v>
      </c>
      <c r="J8" s="77">
        <f t="shared" si="4"/>
        <v>2181539.8710307195</v>
      </c>
      <c r="K8" s="77">
        <f t="shared" si="4"/>
        <v>2278007.8539783945</v>
      </c>
      <c r="L8" s="77">
        <f t="shared" si="4"/>
        <v>2316942.2495145369</v>
      </c>
      <c r="M8" s="77">
        <f t="shared" si="4"/>
        <v>2366940.5595921925</v>
      </c>
      <c r="N8" s="77">
        <f t="shared" si="4"/>
        <v>2404239.5242776303</v>
      </c>
      <c r="O8" s="77">
        <f t="shared" si="4"/>
        <v>2480522.3828063044</v>
      </c>
      <c r="P8" s="77">
        <f t="shared" si="4"/>
        <v>2574647.318212565</v>
      </c>
      <c r="Q8" s="77">
        <f t="shared" si="4"/>
        <v>2671347.2581787887</v>
      </c>
    </row>
    <row r="9" spans="1:17" ht="11.4" customHeight="1" x14ac:dyDescent="0.3">
      <c r="A9" s="62" t="s">
        <v>58</v>
      </c>
      <c r="B9" s="77">
        <f t="shared" ref="B9" si="5">IF(B36=0,0,B36*B146)</f>
        <v>89307.449409560577</v>
      </c>
      <c r="C9" s="77">
        <f t="shared" ref="C9:Q9" si="6">IF(C36=0,0,C36*C146)</f>
        <v>92273.00171843628</v>
      </c>
      <c r="D9" s="77">
        <f t="shared" si="6"/>
        <v>97167.154487680848</v>
      </c>
      <c r="E9" s="77">
        <f t="shared" si="6"/>
        <v>101807.10646182334</v>
      </c>
      <c r="F9" s="77">
        <f t="shared" si="6"/>
        <v>107108.55390611362</v>
      </c>
      <c r="G9" s="77">
        <f t="shared" si="6"/>
        <v>108417.68230807559</v>
      </c>
      <c r="H9" s="77">
        <f t="shared" si="6"/>
        <v>107711.25191737512</v>
      </c>
      <c r="I9" s="77">
        <f t="shared" si="6"/>
        <v>109071.64786875076</v>
      </c>
      <c r="J9" s="77">
        <f t="shared" si="6"/>
        <v>110097.50072890619</v>
      </c>
      <c r="K9" s="77">
        <f t="shared" si="6"/>
        <v>117380.46778909776</v>
      </c>
      <c r="L9" s="77">
        <f t="shared" si="6"/>
        <v>121827.69292599385</v>
      </c>
      <c r="M9" s="77">
        <f t="shared" si="6"/>
        <v>118222.55578068912</v>
      </c>
      <c r="N9" s="77">
        <f t="shared" si="6"/>
        <v>114678.09742187471</v>
      </c>
      <c r="O9" s="77">
        <f t="shared" si="6"/>
        <v>126414.08132348993</v>
      </c>
      <c r="P9" s="77">
        <f t="shared" si="6"/>
        <v>126124.82819112806</v>
      </c>
      <c r="Q9" s="77">
        <f t="shared" si="6"/>
        <v>130898.8274178088</v>
      </c>
    </row>
    <row r="10" spans="1:17" ht="11.4" customHeight="1" x14ac:dyDescent="0.3">
      <c r="A10" s="62" t="s">
        <v>57</v>
      </c>
      <c r="B10" s="77">
        <f t="shared" ref="B10" si="7">IF(B37=0,0,B37*B147)</f>
        <v>7581.5268535839723</v>
      </c>
      <c r="C10" s="77">
        <f t="shared" ref="C10:Q10" si="8">IF(C37=0,0,C37*C147)</f>
        <v>8478.5549185962154</v>
      </c>
      <c r="D10" s="77">
        <f t="shared" si="8"/>
        <v>8440.519925632354</v>
      </c>
      <c r="E10" s="77">
        <f t="shared" si="8"/>
        <v>8247.189939956219</v>
      </c>
      <c r="F10" s="77">
        <f t="shared" si="8"/>
        <v>8421.5544544807726</v>
      </c>
      <c r="G10" s="77">
        <f t="shared" si="8"/>
        <v>9894.6866334434108</v>
      </c>
      <c r="H10" s="77">
        <f t="shared" si="8"/>
        <v>11265.245619579331</v>
      </c>
      <c r="I10" s="77">
        <f t="shared" si="8"/>
        <v>12567.057782308211</v>
      </c>
      <c r="J10" s="77">
        <f t="shared" si="8"/>
        <v>14184.493223945328</v>
      </c>
      <c r="K10" s="77">
        <f t="shared" si="8"/>
        <v>16704.621026769084</v>
      </c>
      <c r="L10" s="77">
        <f t="shared" si="8"/>
        <v>19541.905530682463</v>
      </c>
      <c r="M10" s="77">
        <f t="shared" si="8"/>
        <v>19845.948741276388</v>
      </c>
      <c r="N10" s="77">
        <f t="shared" si="8"/>
        <v>20053.394148024876</v>
      </c>
      <c r="O10" s="77">
        <f t="shared" si="8"/>
        <v>22892.350669482701</v>
      </c>
      <c r="P10" s="77">
        <f t="shared" si="8"/>
        <v>24345.528366195264</v>
      </c>
      <c r="Q10" s="77">
        <f t="shared" si="8"/>
        <v>26412.458849760857</v>
      </c>
    </row>
    <row r="11" spans="1:17" ht="11.4" customHeight="1" x14ac:dyDescent="0.3">
      <c r="A11" s="62" t="s">
        <v>61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3.0102499334068566</v>
      </c>
      <c r="K11" s="77">
        <f t="shared" si="10"/>
        <v>3.7313228198384611</v>
      </c>
      <c r="L11" s="77">
        <f t="shared" si="10"/>
        <v>7.349020254360255</v>
      </c>
      <c r="M11" s="77">
        <f t="shared" si="10"/>
        <v>11.492231144487054</v>
      </c>
      <c r="N11" s="77">
        <f t="shared" si="10"/>
        <v>106.89410005887929</v>
      </c>
      <c r="O11" s="77">
        <f t="shared" si="10"/>
        <v>453.02056610611066</v>
      </c>
      <c r="P11" s="77">
        <f t="shared" si="10"/>
        <v>1413.2938138701741</v>
      </c>
      <c r="Q11" s="77">
        <f t="shared" si="10"/>
        <v>2897.4455713570092</v>
      </c>
    </row>
    <row r="12" spans="1:17" ht="11.4" customHeight="1" x14ac:dyDescent="0.3">
      <c r="A12" s="62" t="s">
        <v>56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9.9128139572046636E-2</v>
      </c>
      <c r="F12" s="77">
        <f t="shared" si="12"/>
        <v>0.15221866108217461</v>
      </c>
      <c r="G12" s="77">
        <f t="shared" si="12"/>
        <v>0.16768868122147221</v>
      </c>
      <c r="H12" s="77">
        <f t="shared" si="12"/>
        <v>0.97215196969298179</v>
      </c>
      <c r="I12" s="77">
        <f t="shared" si="12"/>
        <v>1.4801524265624615</v>
      </c>
      <c r="J12" s="77">
        <f t="shared" si="12"/>
        <v>26.956731814896933</v>
      </c>
      <c r="K12" s="77">
        <f t="shared" si="12"/>
        <v>54.366716863165131</v>
      </c>
      <c r="L12" s="77">
        <f t="shared" si="12"/>
        <v>188.83575046611494</v>
      </c>
      <c r="M12" s="77">
        <f t="shared" si="12"/>
        <v>537.05331478684241</v>
      </c>
      <c r="N12" s="77">
        <f t="shared" si="12"/>
        <v>837.52824145248815</v>
      </c>
      <c r="O12" s="77">
        <f t="shared" si="12"/>
        <v>1386.1822969266232</v>
      </c>
      <c r="P12" s="77">
        <f t="shared" si="12"/>
        <v>2097.791078214857</v>
      </c>
      <c r="Q12" s="77">
        <f t="shared" si="12"/>
        <v>3236.2974273826035</v>
      </c>
    </row>
    <row r="13" spans="1:17" ht="11.4" customHeight="1" x14ac:dyDescent="0.3">
      <c r="A13" s="19" t="s">
        <v>29</v>
      </c>
      <c r="B13" s="76">
        <v>551228.43005596357</v>
      </c>
      <c r="C13" s="76">
        <v>550406.45862715051</v>
      </c>
      <c r="D13" s="76">
        <v>541832.01722966938</v>
      </c>
      <c r="E13" s="76">
        <v>548582.48283452599</v>
      </c>
      <c r="F13" s="76">
        <v>549685.44441803719</v>
      </c>
      <c r="G13" s="76">
        <v>548563.74724689987</v>
      </c>
      <c r="H13" s="76">
        <v>546312.19096466829</v>
      </c>
      <c r="I13" s="76">
        <v>558742.09557727724</v>
      </c>
      <c r="J13" s="76">
        <v>569191.93137622031</v>
      </c>
      <c r="K13" s="76">
        <v>547031.16548895219</v>
      </c>
      <c r="L13" s="76">
        <v>542333.08937649312</v>
      </c>
      <c r="M13" s="76">
        <v>544297.94262121548</v>
      </c>
      <c r="N13" s="76">
        <v>539923.26439065451</v>
      </c>
      <c r="O13" s="76">
        <v>537060.46177873353</v>
      </c>
      <c r="P13" s="76">
        <v>532352.71167054283</v>
      </c>
      <c r="Q13" s="76">
        <v>543488.40750075656</v>
      </c>
    </row>
    <row r="14" spans="1:17" ht="11.4" customHeight="1" x14ac:dyDescent="0.3">
      <c r="A14" s="62" t="s">
        <v>60</v>
      </c>
      <c r="B14" s="75">
        <f t="shared" ref="B14" si="13">IF(B41=0,0,B41*B151)</f>
        <v>2516.3531261006606</v>
      </c>
      <c r="C14" s="75">
        <f t="shared" ref="C14:Q14" si="14">IF(C41=0,0,C41*C151)</f>
        <v>2378.2203089713294</v>
      </c>
      <c r="D14" s="75">
        <f t="shared" si="14"/>
        <v>2271.4519281143312</v>
      </c>
      <c r="E14" s="75">
        <f t="shared" si="14"/>
        <v>1933.4471247542997</v>
      </c>
      <c r="F14" s="75">
        <f t="shared" si="14"/>
        <v>1735.7868478854266</v>
      </c>
      <c r="G14" s="75">
        <f t="shared" si="14"/>
        <v>1550.1136212790389</v>
      </c>
      <c r="H14" s="75">
        <f t="shared" si="14"/>
        <v>1393.6786624764836</v>
      </c>
      <c r="I14" s="75">
        <f t="shared" si="14"/>
        <v>1270.5244044074402</v>
      </c>
      <c r="J14" s="75">
        <f t="shared" si="14"/>
        <v>1179.0336823390776</v>
      </c>
      <c r="K14" s="75">
        <f t="shared" si="14"/>
        <v>1030.7558347477095</v>
      </c>
      <c r="L14" s="75">
        <f t="shared" si="14"/>
        <v>933.44280601259027</v>
      </c>
      <c r="M14" s="75">
        <f t="shared" si="14"/>
        <v>852.32562111152151</v>
      </c>
      <c r="N14" s="75">
        <f t="shared" si="14"/>
        <v>773.16675758354927</v>
      </c>
      <c r="O14" s="75">
        <f t="shared" si="14"/>
        <v>809.6825351405314</v>
      </c>
      <c r="P14" s="75">
        <f t="shared" si="14"/>
        <v>670.18507265834273</v>
      </c>
      <c r="Q14" s="75">
        <f t="shared" si="14"/>
        <v>615.80206249370519</v>
      </c>
    </row>
    <row r="15" spans="1:17" ht="11.4" customHeight="1" x14ac:dyDescent="0.3">
      <c r="A15" s="62" t="s">
        <v>59</v>
      </c>
      <c r="B15" s="75">
        <f t="shared" ref="B15" si="15">IF(B42=0,0,B42*B152)</f>
        <v>543129.47424566443</v>
      </c>
      <c r="C15" s="75">
        <f t="shared" ref="C15:Q15" si="16">IF(C42=0,0,C42*C152)</f>
        <v>540754.24433116789</v>
      </c>
      <c r="D15" s="75">
        <f t="shared" si="16"/>
        <v>532171.52917782951</v>
      </c>
      <c r="E15" s="75">
        <f t="shared" si="16"/>
        <v>537038.54489620193</v>
      </c>
      <c r="F15" s="75">
        <f t="shared" si="16"/>
        <v>536858.91240373102</v>
      </c>
      <c r="G15" s="75">
        <f t="shared" si="16"/>
        <v>534592.8682157388</v>
      </c>
      <c r="H15" s="75">
        <f t="shared" si="16"/>
        <v>530232.23778556183</v>
      </c>
      <c r="I15" s="75">
        <f t="shared" si="16"/>
        <v>541245.5287635189</v>
      </c>
      <c r="J15" s="75">
        <f t="shared" si="16"/>
        <v>550870.58670345019</v>
      </c>
      <c r="K15" s="75">
        <f t="shared" si="16"/>
        <v>526815.42157689179</v>
      </c>
      <c r="L15" s="75">
        <f t="shared" si="16"/>
        <v>520588.29108634248</v>
      </c>
      <c r="M15" s="75">
        <f t="shared" si="16"/>
        <v>520260.63245726604</v>
      </c>
      <c r="N15" s="75">
        <f t="shared" si="16"/>
        <v>513451.48274988146</v>
      </c>
      <c r="O15" s="75">
        <f t="shared" si="16"/>
        <v>509213.86050421925</v>
      </c>
      <c r="P15" s="75">
        <f t="shared" si="16"/>
        <v>504024.84297650767</v>
      </c>
      <c r="Q15" s="75">
        <f t="shared" si="16"/>
        <v>505026.61755038705</v>
      </c>
    </row>
    <row r="16" spans="1:17" ht="11.4" customHeight="1" x14ac:dyDescent="0.3">
      <c r="A16" s="62" t="s">
        <v>58</v>
      </c>
      <c r="B16" s="75">
        <f t="shared" ref="B16" si="17">IF(B43=0,0,B43*B153)</f>
        <v>827.10584123806439</v>
      </c>
      <c r="C16" s="75">
        <f t="shared" ref="C16:Q16" si="18">IF(C43=0,0,C43*C153)</f>
        <v>764.33191383361645</v>
      </c>
      <c r="D16" s="75">
        <f t="shared" si="18"/>
        <v>689.09684537150338</v>
      </c>
      <c r="E16" s="75">
        <f t="shared" si="18"/>
        <v>670.30291476261027</v>
      </c>
      <c r="F16" s="75">
        <f t="shared" si="18"/>
        <v>1437.7999348732437</v>
      </c>
      <c r="G16" s="75">
        <f t="shared" si="18"/>
        <v>1374.0438074361962</v>
      </c>
      <c r="H16" s="75">
        <f t="shared" si="18"/>
        <v>1362.2749176854891</v>
      </c>
      <c r="I16" s="75">
        <f t="shared" si="18"/>
        <v>1356.8515809587925</v>
      </c>
      <c r="J16" s="75">
        <f t="shared" si="18"/>
        <v>1382.7448857059542</v>
      </c>
      <c r="K16" s="75">
        <f t="shared" si="18"/>
        <v>1350.7778539987548</v>
      </c>
      <c r="L16" s="75">
        <f t="shared" si="18"/>
        <v>1313.1898270293179</v>
      </c>
      <c r="M16" s="75">
        <f t="shared" si="18"/>
        <v>1239.9474734650184</v>
      </c>
      <c r="N16" s="75">
        <f t="shared" si="18"/>
        <v>1192.3054187913187</v>
      </c>
      <c r="O16" s="75">
        <f t="shared" si="18"/>
        <v>1131.3573676551637</v>
      </c>
      <c r="P16" s="75">
        <f t="shared" si="18"/>
        <v>1130.3491693077358</v>
      </c>
      <c r="Q16" s="75">
        <f t="shared" si="18"/>
        <v>983.06236435623714</v>
      </c>
    </row>
    <row r="17" spans="1:17" ht="11.4" customHeight="1" x14ac:dyDescent="0.3">
      <c r="A17" s="62" t="s">
        <v>57</v>
      </c>
      <c r="B17" s="75">
        <f t="shared" ref="B17" si="19">IF(B44=0,0,B44*B154)</f>
        <v>3020.8602750664945</v>
      </c>
      <c r="C17" s="75">
        <f t="shared" ref="C17:Q17" si="20">IF(C44=0,0,C44*C154)</f>
        <v>4762.4026924088394</v>
      </c>
      <c r="D17" s="75">
        <f t="shared" si="20"/>
        <v>4957.3694138092251</v>
      </c>
      <c r="E17" s="75">
        <f t="shared" si="20"/>
        <v>7208.3492608086581</v>
      </c>
      <c r="F17" s="75">
        <f t="shared" si="20"/>
        <v>7943.8776914702785</v>
      </c>
      <c r="G17" s="75">
        <f t="shared" si="20"/>
        <v>8842.1471651864795</v>
      </c>
      <c r="H17" s="75">
        <f t="shared" si="20"/>
        <v>11146.29847600432</v>
      </c>
      <c r="I17" s="75">
        <f t="shared" si="20"/>
        <v>12733.847924925845</v>
      </c>
      <c r="J17" s="75">
        <f t="shared" si="20"/>
        <v>13578.579274881486</v>
      </c>
      <c r="K17" s="75">
        <f t="shared" si="20"/>
        <v>15752.112110029488</v>
      </c>
      <c r="L17" s="75">
        <f t="shared" si="20"/>
        <v>17180.400142411629</v>
      </c>
      <c r="M17" s="75">
        <f t="shared" si="20"/>
        <v>19567.926385392722</v>
      </c>
      <c r="N17" s="75">
        <f t="shared" si="20"/>
        <v>22127.721894626517</v>
      </c>
      <c r="O17" s="75">
        <f t="shared" si="20"/>
        <v>22418.073416388903</v>
      </c>
      <c r="P17" s="75">
        <f t="shared" si="20"/>
        <v>23088.02301085482</v>
      </c>
      <c r="Q17" s="75">
        <f t="shared" si="20"/>
        <v>33182.745988862509</v>
      </c>
    </row>
    <row r="18" spans="1:17" ht="11.4" customHeight="1" x14ac:dyDescent="0.3">
      <c r="A18" s="62" t="s">
        <v>56</v>
      </c>
      <c r="B18" s="75">
        <f t="shared" ref="B18" si="21">IF(B45=0,0,B45*B155)</f>
        <v>1734.6365678939815</v>
      </c>
      <c r="C18" s="75">
        <f t="shared" ref="C18:Q18" si="22">IF(C45=0,0,C45*C155)</f>
        <v>1747.2593807687517</v>
      </c>
      <c r="D18" s="75">
        <f t="shared" si="22"/>
        <v>1742.5698645447546</v>
      </c>
      <c r="E18" s="75">
        <f t="shared" si="22"/>
        <v>1731.8386379984345</v>
      </c>
      <c r="F18" s="75">
        <f t="shared" si="22"/>
        <v>1709.0675400771531</v>
      </c>
      <c r="G18" s="75">
        <f t="shared" si="22"/>
        <v>2204.5744372593254</v>
      </c>
      <c r="H18" s="75">
        <f t="shared" si="22"/>
        <v>2177.7011229401137</v>
      </c>
      <c r="I18" s="75">
        <f t="shared" si="22"/>
        <v>2135.3429034661763</v>
      </c>
      <c r="J18" s="75">
        <f t="shared" si="22"/>
        <v>2180.9868298435003</v>
      </c>
      <c r="K18" s="75">
        <f t="shared" si="22"/>
        <v>2082.0981132845486</v>
      </c>
      <c r="L18" s="75">
        <f t="shared" si="22"/>
        <v>2317.7655146971924</v>
      </c>
      <c r="M18" s="75">
        <f t="shared" si="22"/>
        <v>2377.1106839802605</v>
      </c>
      <c r="N18" s="75">
        <f t="shared" si="22"/>
        <v>2378.5875697716319</v>
      </c>
      <c r="O18" s="75">
        <f t="shared" si="22"/>
        <v>3487.4879553297378</v>
      </c>
      <c r="P18" s="75">
        <f t="shared" si="22"/>
        <v>3439.3114412141563</v>
      </c>
      <c r="Q18" s="75">
        <f t="shared" si="22"/>
        <v>3680.1795346570198</v>
      </c>
    </row>
    <row r="19" spans="1:17" ht="11.4" customHeight="1" x14ac:dyDescent="0.3">
      <c r="A19" s="25" t="s">
        <v>52</v>
      </c>
      <c r="B19" s="79">
        <f t="shared" ref="B19" si="23">B20+B26</f>
        <v>1564050.3724449947</v>
      </c>
      <c r="C19" s="79">
        <f t="shared" ref="C19:Q19" si="24">C20+C26</f>
        <v>1610007.188102422</v>
      </c>
      <c r="D19" s="79">
        <f t="shared" si="24"/>
        <v>1660332.4792908491</v>
      </c>
      <c r="E19" s="79">
        <f t="shared" si="24"/>
        <v>1669390.509546892</v>
      </c>
      <c r="F19" s="79">
        <f t="shared" si="24"/>
        <v>1813530.8134416891</v>
      </c>
      <c r="G19" s="79">
        <f t="shared" si="24"/>
        <v>1859123.7610249252</v>
      </c>
      <c r="H19" s="79">
        <f t="shared" si="24"/>
        <v>1915951.8681529469</v>
      </c>
      <c r="I19" s="79">
        <f t="shared" si="24"/>
        <v>1987616.9341578747</v>
      </c>
      <c r="J19" s="79">
        <f t="shared" si="24"/>
        <v>1955419.011297646</v>
      </c>
      <c r="K19" s="79">
        <f t="shared" si="24"/>
        <v>1770665.8214749286</v>
      </c>
      <c r="L19" s="79">
        <f t="shared" si="24"/>
        <v>1822387.1631872191</v>
      </c>
      <c r="M19" s="79">
        <f t="shared" si="24"/>
        <v>1813067.1663256534</v>
      </c>
      <c r="N19" s="79">
        <f t="shared" si="24"/>
        <v>1756616.2886227965</v>
      </c>
      <c r="O19" s="79">
        <f t="shared" si="24"/>
        <v>1782500.8798489675</v>
      </c>
      <c r="P19" s="79">
        <f t="shared" si="24"/>
        <v>1791256.2579017673</v>
      </c>
      <c r="Q19" s="79">
        <f t="shared" si="24"/>
        <v>1839969.9161456034</v>
      </c>
    </row>
    <row r="20" spans="1:17" ht="11.4" customHeight="1" x14ac:dyDescent="0.3">
      <c r="A20" s="23" t="s">
        <v>28</v>
      </c>
      <c r="B20" s="78">
        <v>86604.267332082309</v>
      </c>
      <c r="C20" s="78">
        <v>90530.762993499535</v>
      </c>
      <c r="D20" s="78">
        <v>92198.865430968188</v>
      </c>
      <c r="E20" s="78">
        <v>96176.492976951107</v>
      </c>
      <c r="F20" s="78">
        <v>99830.563738568424</v>
      </c>
      <c r="G20" s="78">
        <v>103193.09548723638</v>
      </c>
      <c r="H20" s="78">
        <v>105213.02218036787</v>
      </c>
      <c r="I20" s="78">
        <v>111318.60897804797</v>
      </c>
      <c r="J20" s="78">
        <v>110758.66036420503</v>
      </c>
      <c r="K20" s="78">
        <v>109811.65465374192</v>
      </c>
      <c r="L20" s="78">
        <v>112165.05405351076</v>
      </c>
      <c r="M20" s="78">
        <v>113488.34392143243</v>
      </c>
      <c r="N20" s="78">
        <v>111168.04196071169</v>
      </c>
      <c r="O20" s="78">
        <v>111432.26157378776</v>
      </c>
      <c r="P20" s="78">
        <v>114741.5309225599</v>
      </c>
      <c r="Q20" s="78">
        <v>117316.14408828289</v>
      </c>
    </row>
    <row r="21" spans="1:17" ht="11.4" customHeight="1" x14ac:dyDescent="0.3">
      <c r="A21" s="62" t="s">
        <v>60</v>
      </c>
      <c r="B21" s="77">
        <f t="shared" ref="B21" si="25">IF(B48=0,0,B48*B158)</f>
        <v>10045.253936941215</v>
      </c>
      <c r="C21" s="77">
        <f t="shared" ref="C21:Q21" si="26">IF(C48=0,0,C48*C158)</f>
        <v>9590.7945748154598</v>
      </c>
      <c r="D21" s="77">
        <f t="shared" si="26"/>
        <v>8976.4406712483287</v>
      </c>
      <c r="E21" s="77">
        <f t="shared" si="26"/>
        <v>8484.166190736094</v>
      </c>
      <c r="F21" s="77">
        <f t="shared" si="26"/>
        <v>7836.8811490599837</v>
      </c>
      <c r="G21" s="77">
        <f t="shared" si="26"/>
        <v>7345.4237816173008</v>
      </c>
      <c r="H21" s="77">
        <f t="shared" si="26"/>
        <v>6887.7806169569985</v>
      </c>
      <c r="I21" s="77">
        <f t="shared" si="26"/>
        <v>6510.3610932330021</v>
      </c>
      <c r="J21" s="77">
        <f t="shared" si="26"/>
        <v>6052.8323750736117</v>
      </c>
      <c r="K21" s="77">
        <f t="shared" si="26"/>
        <v>5653.2722967909804</v>
      </c>
      <c r="L21" s="77">
        <f t="shared" si="26"/>
        <v>5355.5406673228072</v>
      </c>
      <c r="M21" s="77">
        <f t="shared" si="26"/>
        <v>5050.0781960562954</v>
      </c>
      <c r="N21" s="77">
        <f t="shared" si="26"/>
        <v>4720.7348408482103</v>
      </c>
      <c r="O21" s="77">
        <f t="shared" si="26"/>
        <v>4568.2856884131079</v>
      </c>
      <c r="P21" s="77">
        <f t="shared" si="26"/>
        <v>4417.9826705501146</v>
      </c>
      <c r="Q21" s="77">
        <f t="shared" si="26"/>
        <v>4409.4864845661323</v>
      </c>
    </row>
    <row r="22" spans="1:17" ht="11.4" customHeight="1" x14ac:dyDescent="0.3">
      <c r="A22" s="62" t="s">
        <v>59</v>
      </c>
      <c r="B22" s="77">
        <f t="shared" ref="B22" si="27">IF(B49=0,0,B49*B159)</f>
        <v>76341.068206324795</v>
      </c>
      <c r="C22" s="77">
        <f t="shared" ref="C22:Q22" si="28">IF(C49=0,0,C49*C159)</f>
        <v>80620.940444001666</v>
      </c>
      <c r="D22" s="77">
        <f t="shared" si="28"/>
        <v>82776.882872844522</v>
      </c>
      <c r="E22" s="77">
        <f t="shared" si="28"/>
        <v>87173.480849276093</v>
      </c>
      <c r="F22" s="77">
        <f t="shared" si="28"/>
        <v>91432.806789632625</v>
      </c>
      <c r="G22" s="77">
        <f t="shared" si="28"/>
        <v>95246.621443691794</v>
      </c>
      <c r="H22" s="77">
        <f t="shared" si="28"/>
        <v>97611.985949234309</v>
      </c>
      <c r="I22" s="77">
        <f t="shared" si="28"/>
        <v>104058.34585639418</v>
      </c>
      <c r="J22" s="77">
        <f t="shared" si="28"/>
        <v>103904.08031742489</v>
      </c>
      <c r="K22" s="77">
        <f t="shared" si="28"/>
        <v>103329.40181732905</v>
      </c>
      <c r="L22" s="77">
        <f t="shared" si="28"/>
        <v>105905.79676546835</v>
      </c>
      <c r="M22" s="77">
        <f t="shared" si="28"/>
        <v>107512.68478144938</v>
      </c>
      <c r="N22" s="77">
        <f t="shared" si="28"/>
        <v>105515.92407902442</v>
      </c>
      <c r="O22" s="77">
        <f t="shared" si="28"/>
        <v>105913.09877926725</v>
      </c>
      <c r="P22" s="77">
        <f t="shared" si="28"/>
        <v>109318.33610799127</v>
      </c>
      <c r="Q22" s="77">
        <f t="shared" si="28"/>
        <v>111884.29225176512</v>
      </c>
    </row>
    <row r="23" spans="1:17" ht="11.4" customHeight="1" x14ac:dyDescent="0.3">
      <c r="A23" s="62" t="s">
        <v>58</v>
      </c>
      <c r="B23" s="77">
        <f t="shared" ref="B23" si="29">IF(B50=0,0,B50*B160)</f>
        <v>189.59629551237387</v>
      </c>
      <c r="C23" s="77">
        <f t="shared" ref="C23:Q23" si="30">IF(C50=0,0,C50*C160)</f>
        <v>286.30373484275299</v>
      </c>
      <c r="D23" s="77">
        <f t="shared" si="30"/>
        <v>408.25698285015164</v>
      </c>
      <c r="E23" s="77">
        <f t="shared" si="30"/>
        <v>476.43498295440662</v>
      </c>
      <c r="F23" s="77">
        <f t="shared" si="30"/>
        <v>510.40995906721463</v>
      </c>
      <c r="G23" s="77">
        <f t="shared" si="30"/>
        <v>545.14344023002695</v>
      </c>
      <c r="H23" s="77">
        <f t="shared" si="30"/>
        <v>600.5076609238082</v>
      </c>
      <c r="I23" s="77">
        <f t="shared" si="30"/>
        <v>613.17228939986967</v>
      </c>
      <c r="J23" s="77">
        <f t="shared" si="30"/>
        <v>628.50854071930962</v>
      </c>
      <c r="K23" s="77">
        <f t="shared" si="30"/>
        <v>602.12363374370511</v>
      </c>
      <c r="L23" s="77">
        <f t="shared" si="30"/>
        <v>617.4390996862893</v>
      </c>
      <c r="M23" s="77">
        <f t="shared" si="30"/>
        <v>620.66675528037877</v>
      </c>
      <c r="N23" s="77">
        <f t="shared" si="30"/>
        <v>612.43595348506051</v>
      </c>
      <c r="O23" s="77">
        <f t="shared" si="30"/>
        <v>605.28569787437209</v>
      </c>
      <c r="P23" s="77">
        <f t="shared" si="30"/>
        <v>617.13257722869389</v>
      </c>
      <c r="Q23" s="77">
        <f t="shared" si="30"/>
        <v>599.636173717926</v>
      </c>
    </row>
    <row r="24" spans="1:17" ht="11.4" customHeight="1" x14ac:dyDescent="0.3">
      <c r="A24" s="62" t="s">
        <v>57</v>
      </c>
      <c r="B24" s="77">
        <f t="shared" ref="B24" si="31">IF(B51=0,0,B51*B161)</f>
        <v>16.95352532004906</v>
      </c>
      <c r="C24" s="77">
        <f t="shared" ref="C24:Q24" si="32">IF(C51=0,0,C51*C161)</f>
        <v>20.103254216698847</v>
      </c>
      <c r="D24" s="77">
        <f t="shared" si="32"/>
        <v>24.264581788851476</v>
      </c>
      <c r="E24" s="77">
        <f t="shared" si="32"/>
        <v>29.308772128405753</v>
      </c>
      <c r="F24" s="77">
        <f t="shared" si="32"/>
        <v>33.711781244337132</v>
      </c>
      <c r="G24" s="77">
        <f t="shared" si="32"/>
        <v>39.468526279149586</v>
      </c>
      <c r="H24" s="77">
        <f t="shared" si="32"/>
        <v>96.275364399060436</v>
      </c>
      <c r="I24" s="77">
        <f t="shared" si="32"/>
        <v>120.14121445429765</v>
      </c>
      <c r="J24" s="77">
        <f t="shared" si="32"/>
        <v>157.46342869693586</v>
      </c>
      <c r="K24" s="77">
        <f t="shared" si="32"/>
        <v>210.36633966843044</v>
      </c>
      <c r="L24" s="77">
        <f t="shared" si="32"/>
        <v>269.52579229419581</v>
      </c>
      <c r="M24" s="77">
        <f t="shared" si="32"/>
        <v>284.76562462676827</v>
      </c>
      <c r="N24" s="77">
        <f t="shared" si="32"/>
        <v>284.26145068508976</v>
      </c>
      <c r="O24" s="77">
        <f t="shared" si="32"/>
        <v>295.13020065518123</v>
      </c>
      <c r="P24" s="77">
        <f t="shared" si="32"/>
        <v>316.85795830449268</v>
      </c>
      <c r="Q24" s="77">
        <f t="shared" si="32"/>
        <v>328.79533002535783</v>
      </c>
    </row>
    <row r="25" spans="1:17" ht="11.4" customHeight="1" x14ac:dyDescent="0.3">
      <c r="A25" s="62" t="s">
        <v>56</v>
      </c>
      <c r="B25" s="77">
        <f t="shared" ref="B25" si="33">IF(B52=0,0,B52*B162)</f>
        <v>11.395367983893411</v>
      </c>
      <c r="C25" s="77">
        <f t="shared" ref="C25:Q25" si="34">IF(C52=0,0,C52*C162)</f>
        <v>12.620985622962541</v>
      </c>
      <c r="D25" s="77">
        <f t="shared" si="34"/>
        <v>13.020322236322404</v>
      </c>
      <c r="E25" s="77">
        <f t="shared" si="34"/>
        <v>13.102181856099655</v>
      </c>
      <c r="F25" s="77">
        <f t="shared" si="34"/>
        <v>16.754059564280155</v>
      </c>
      <c r="G25" s="77">
        <f t="shared" si="34"/>
        <v>16.438295418109899</v>
      </c>
      <c r="H25" s="77">
        <f t="shared" si="34"/>
        <v>16.472588853709851</v>
      </c>
      <c r="I25" s="77">
        <f t="shared" si="34"/>
        <v>16.588524566610356</v>
      </c>
      <c r="J25" s="77">
        <f t="shared" si="34"/>
        <v>15.775702290280638</v>
      </c>
      <c r="K25" s="77">
        <f t="shared" si="34"/>
        <v>16.490566209756345</v>
      </c>
      <c r="L25" s="77">
        <f t="shared" si="34"/>
        <v>16.75172873910741</v>
      </c>
      <c r="M25" s="77">
        <f t="shared" si="34"/>
        <v>20.148564019618018</v>
      </c>
      <c r="N25" s="77">
        <f t="shared" si="34"/>
        <v>34.685636668882708</v>
      </c>
      <c r="O25" s="77">
        <f t="shared" si="34"/>
        <v>50.461207577857643</v>
      </c>
      <c r="P25" s="77">
        <f t="shared" si="34"/>
        <v>71.221608485320587</v>
      </c>
      <c r="Q25" s="77">
        <f t="shared" si="34"/>
        <v>93.933848208376332</v>
      </c>
    </row>
    <row r="26" spans="1:17" ht="11.4" customHeight="1" x14ac:dyDescent="0.3">
      <c r="A26" s="19" t="s">
        <v>25</v>
      </c>
      <c r="B26" s="76">
        <v>1477446.1051129124</v>
      </c>
      <c r="C26" s="76">
        <v>1519476.4251089224</v>
      </c>
      <c r="D26" s="76">
        <v>1568133.6138598809</v>
      </c>
      <c r="E26" s="76">
        <v>1573214.0165699408</v>
      </c>
      <c r="F26" s="76">
        <v>1713700.2497031207</v>
      </c>
      <c r="G26" s="76">
        <v>1755930.6655376889</v>
      </c>
      <c r="H26" s="76">
        <v>1810738.845972579</v>
      </c>
      <c r="I26" s="76">
        <v>1876298.3251798267</v>
      </c>
      <c r="J26" s="76">
        <v>1844660.350933441</v>
      </c>
      <c r="K26" s="76">
        <v>1660854.1668211867</v>
      </c>
      <c r="L26" s="76">
        <v>1710222.1091337083</v>
      </c>
      <c r="M26" s="76">
        <v>1699578.8224042209</v>
      </c>
      <c r="N26" s="76">
        <v>1645448.2466620849</v>
      </c>
      <c r="O26" s="76">
        <v>1671068.6182751798</v>
      </c>
      <c r="P26" s="76">
        <v>1676514.7269792072</v>
      </c>
      <c r="Q26" s="76">
        <v>1722653.7720573205</v>
      </c>
    </row>
    <row r="27" spans="1:17" ht="11.4" customHeight="1" x14ac:dyDescent="0.3">
      <c r="A27" s="17" t="s">
        <v>24</v>
      </c>
      <c r="B27" s="75">
        <v>1087092.3039825049</v>
      </c>
      <c r="C27" s="75">
        <v>1104189.1510507148</v>
      </c>
      <c r="D27" s="75">
        <v>1129547.850903929</v>
      </c>
      <c r="E27" s="75">
        <v>1127821.9957703492</v>
      </c>
      <c r="F27" s="75">
        <v>1200402.442857852</v>
      </c>
      <c r="G27" s="75">
        <v>1226104.4759942</v>
      </c>
      <c r="H27" s="75">
        <v>1252212.4948490625</v>
      </c>
      <c r="I27" s="75">
        <v>1298091.6832652958</v>
      </c>
      <c r="J27" s="75">
        <v>1276122.4937646545</v>
      </c>
      <c r="K27" s="75">
        <v>1159024.1707857549</v>
      </c>
      <c r="L27" s="75">
        <v>1173393.3058906249</v>
      </c>
      <c r="M27" s="75">
        <v>1165428.2331077703</v>
      </c>
      <c r="N27" s="75">
        <v>1110888.7333522146</v>
      </c>
      <c r="O27" s="75">
        <v>1105567.5824506311</v>
      </c>
      <c r="P27" s="75">
        <v>1105982.6897140983</v>
      </c>
      <c r="Q27" s="75">
        <v>1143331.675949363</v>
      </c>
    </row>
    <row r="28" spans="1:17" ht="11.4" customHeight="1" x14ac:dyDescent="0.3">
      <c r="A28" s="15" t="s">
        <v>23</v>
      </c>
      <c r="B28" s="74">
        <v>390353.80113040743</v>
      </c>
      <c r="C28" s="74">
        <v>415287.27405820769</v>
      </c>
      <c r="D28" s="74">
        <v>438585.76295595197</v>
      </c>
      <c r="E28" s="74">
        <v>445392.02079959161</v>
      </c>
      <c r="F28" s="74">
        <v>513297.8068452687</v>
      </c>
      <c r="G28" s="74">
        <v>529826.18954348878</v>
      </c>
      <c r="H28" s="74">
        <v>558526.35112351633</v>
      </c>
      <c r="I28" s="74">
        <v>578206.64191453089</v>
      </c>
      <c r="J28" s="74">
        <v>568537.85716878646</v>
      </c>
      <c r="K28" s="74">
        <v>501829.99603543174</v>
      </c>
      <c r="L28" s="74">
        <v>536828.80324308341</v>
      </c>
      <c r="M28" s="74">
        <v>534150.58929645061</v>
      </c>
      <c r="N28" s="74">
        <v>534559.51330987038</v>
      </c>
      <c r="O28" s="74">
        <v>565501.03582454869</v>
      </c>
      <c r="P28" s="74">
        <v>570532.0372651089</v>
      </c>
      <c r="Q28" s="74">
        <v>579322.0961079573</v>
      </c>
    </row>
    <row r="29" spans="1:17" ht="11.4" customHeight="1" x14ac:dyDescent="0.3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" customHeight="1" x14ac:dyDescent="0.3">
      <c r="A30" s="27" t="s">
        <v>72</v>
      </c>
      <c r="B30" s="68">
        <f t="shared" ref="B30:Q30" si="35">B31+B46</f>
        <v>3017893.6510218936</v>
      </c>
      <c r="C30" s="68">
        <f t="shared" si="35"/>
        <v>3111827.0445440859</v>
      </c>
      <c r="D30" s="68">
        <f t="shared" si="35"/>
        <v>3168575.2569087246</v>
      </c>
      <c r="E30" s="68">
        <f t="shared" si="35"/>
        <v>3202009.3230785578</v>
      </c>
      <c r="F30" s="68">
        <f t="shared" si="35"/>
        <v>3296821.3591293166</v>
      </c>
      <c r="G30" s="68">
        <f t="shared" si="35"/>
        <v>3299353.3656875649</v>
      </c>
      <c r="H30" s="68">
        <f t="shared" si="35"/>
        <v>3362488.1046117791</v>
      </c>
      <c r="I30" s="68">
        <f t="shared" si="35"/>
        <v>3432026.2461096738</v>
      </c>
      <c r="J30" s="68">
        <f t="shared" si="35"/>
        <v>3451908.9352921755</v>
      </c>
      <c r="K30" s="68">
        <f t="shared" si="35"/>
        <v>3484835.1071990943</v>
      </c>
      <c r="L30" s="68">
        <f t="shared" si="35"/>
        <v>3475311.5187281505</v>
      </c>
      <c r="M30" s="68">
        <f t="shared" si="35"/>
        <v>3481899.0181170511</v>
      </c>
      <c r="N30" s="68">
        <f t="shared" si="35"/>
        <v>3429365.5272977483</v>
      </c>
      <c r="O30" s="68">
        <f t="shared" si="35"/>
        <v>3442724.3881931771</v>
      </c>
      <c r="P30" s="68">
        <f t="shared" si="35"/>
        <v>3562258.2906290833</v>
      </c>
      <c r="Q30" s="68">
        <f t="shared" si="35"/>
        <v>3636616.8056466528</v>
      </c>
    </row>
    <row r="31" spans="1:17" ht="11.4" customHeight="1" x14ac:dyDescent="0.3">
      <c r="A31" s="25" t="s">
        <v>40</v>
      </c>
      <c r="B31" s="79">
        <f t="shared" ref="B31:Q31" si="36">B32+B33+B40</f>
        <v>2540610.8269313015</v>
      </c>
      <c r="C31" s="79">
        <f t="shared" si="36"/>
        <v>2617703.6612328258</v>
      </c>
      <c r="D31" s="79">
        <f t="shared" si="36"/>
        <v>2663819.4596795365</v>
      </c>
      <c r="E31" s="79">
        <f t="shared" si="36"/>
        <v>2678270.6632488491</v>
      </c>
      <c r="F31" s="79">
        <f t="shared" si="36"/>
        <v>2746135.2955632489</v>
      </c>
      <c r="G31" s="79">
        <f t="shared" si="36"/>
        <v>2730281.2926492966</v>
      </c>
      <c r="H31" s="79">
        <f t="shared" si="36"/>
        <v>2787045.7192448503</v>
      </c>
      <c r="I31" s="79">
        <f t="shared" si="36"/>
        <v>2828070.3371363366</v>
      </c>
      <c r="J31" s="79">
        <f t="shared" si="36"/>
        <v>2852813.6026541558</v>
      </c>
      <c r="K31" s="79">
        <f t="shared" si="36"/>
        <v>2901587.4258453934</v>
      </c>
      <c r="L31" s="79">
        <f t="shared" si="36"/>
        <v>2878394.5365234804</v>
      </c>
      <c r="M31" s="79">
        <f t="shared" si="36"/>
        <v>2879732.2548360862</v>
      </c>
      <c r="N31" s="79">
        <f t="shared" si="36"/>
        <v>2846302.7954215482</v>
      </c>
      <c r="O31" s="79">
        <f t="shared" si="36"/>
        <v>2860872.2458437574</v>
      </c>
      <c r="P31" s="79">
        <f t="shared" si="36"/>
        <v>2965582.2449815948</v>
      </c>
      <c r="Q31" s="79">
        <f t="shared" si="36"/>
        <v>3030208.2761597843</v>
      </c>
    </row>
    <row r="32" spans="1:17" ht="11.4" customHeight="1" x14ac:dyDescent="0.3">
      <c r="A32" s="23" t="s">
        <v>31</v>
      </c>
      <c r="B32" s="78">
        <v>85766.492990319821</v>
      </c>
      <c r="C32" s="78">
        <v>88852.844518769198</v>
      </c>
      <c r="D32" s="78">
        <v>90571.028801681648</v>
      </c>
      <c r="E32" s="78">
        <v>93424.613586460473</v>
      </c>
      <c r="F32" s="78">
        <v>95720.328682600564</v>
      </c>
      <c r="G32" s="78">
        <v>98816.987236580884</v>
      </c>
      <c r="H32" s="78">
        <v>97738.168929600099</v>
      </c>
      <c r="I32" s="78">
        <v>95506.038784832606</v>
      </c>
      <c r="J32" s="78">
        <v>99019.464703554477</v>
      </c>
      <c r="K32" s="78">
        <v>98555.773318806285</v>
      </c>
      <c r="L32" s="78">
        <v>100547.04364139881</v>
      </c>
      <c r="M32" s="78">
        <v>101450.56229534282</v>
      </c>
      <c r="N32" s="78">
        <v>100223.95036497714</v>
      </c>
      <c r="O32" s="78">
        <v>99864.480968045376</v>
      </c>
      <c r="P32" s="78">
        <v>103525.91609964515</v>
      </c>
      <c r="Q32" s="78">
        <v>105129.0876757605</v>
      </c>
    </row>
    <row r="33" spans="1:17" ht="11.4" customHeight="1" x14ac:dyDescent="0.3">
      <c r="A33" s="19" t="s">
        <v>30</v>
      </c>
      <c r="B33" s="76">
        <v>2429093.063899497</v>
      </c>
      <c r="C33" s="76">
        <v>2502828.3244145913</v>
      </c>
      <c r="D33" s="76">
        <v>2547181.1316573778</v>
      </c>
      <c r="E33" s="76">
        <v>2558692.7686035237</v>
      </c>
      <c r="F33" s="76">
        <v>2623986.2730129622</v>
      </c>
      <c r="G33" s="76">
        <v>2605128.1966435844</v>
      </c>
      <c r="H33" s="76">
        <v>2662579.2723662485</v>
      </c>
      <c r="I33" s="76">
        <v>2705518.1373993307</v>
      </c>
      <c r="J33" s="76">
        <v>2726528.3998482111</v>
      </c>
      <c r="K33" s="76">
        <v>2775997.5777758677</v>
      </c>
      <c r="L33" s="76">
        <v>2750785.2900261218</v>
      </c>
      <c r="M33" s="76">
        <v>2751131.5715609007</v>
      </c>
      <c r="N33" s="76">
        <v>2719465.9947247822</v>
      </c>
      <c r="O33" s="76">
        <v>2734146.1598321581</v>
      </c>
      <c r="P33" s="76">
        <v>2834766.1246541413</v>
      </c>
      <c r="Q33" s="76">
        <v>2896900.983536006</v>
      </c>
    </row>
    <row r="34" spans="1:17" ht="11.4" customHeight="1" x14ac:dyDescent="0.3">
      <c r="A34" s="62" t="s">
        <v>60</v>
      </c>
      <c r="B34" s="77">
        <v>1702562.4729525391</v>
      </c>
      <c r="C34" s="77">
        <v>1695998.5491817067</v>
      </c>
      <c r="D34" s="77">
        <v>1668921.3445910576</v>
      </c>
      <c r="E34" s="77">
        <v>1608100.1094849836</v>
      </c>
      <c r="F34" s="77">
        <v>1563193.9274569331</v>
      </c>
      <c r="G34" s="77">
        <v>1494511.2220605426</v>
      </c>
      <c r="H34" s="77">
        <v>1440276.2938793432</v>
      </c>
      <c r="I34" s="77">
        <v>1404865.7283133741</v>
      </c>
      <c r="J34" s="77">
        <v>1363728.7083943696</v>
      </c>
      <c r="K34" s="77">
        <v>1345155.6932765339</v>
      </c>
      <c r="L34" s="77">
        <v>1292529.786860184</v>
      </c>
      <c r="M34" s="77">
        <v>1253873.3829870902</v>
      </c>
      <c r="N34" s="77">
        <v>1183086.6192401489</v>
      </c>
      <c r="O34" s="77">
        <v>1156993.2313196703</v>
      </c>
      <c r="P34" s="77">
        <v>1162433.5893769376</v>
      </c>
      <c r="Q34" s="77">
        <v>1161469.6826307648</v>
      </c>
    </row>
    <row r="35" spans="1:17" ht="11.4" customHeight="1" x14ac:dyDescent="0.3">
      <c r="A35" s="62" t="s">
        <v>59</v>
      </c>
      <c r="B35" s="77">
        <v>674843.31039364252</v>
      </c>
      <c r="C35" s="77">
        <v>751963.67685765703</v>
      </c>
      <c r="D35" s="77">
        <v>820925.76066288946</v>
      </c>
      <c r="E35" s="77">
        <v>890639.86963456438</v>
      </c>
      <c r="F35" s="77">
        <v>996190.5181448533</v>
      </c>
      <c r="G35" s="77">
        <v>1044847.2916979411</v>
      </c>
      <c r="H35" s="77">
        <v>1153851.0400569614</v>
      </c>
      <c r="I35" s="77">
        <v>1229242.2137492194</v>
      </c>
      <c r="J35" s="77">
        <v>1288891.8991935824</v>
      </c>
      <c r="K35" s="77">
        <v>1351418.7590155415</v>
      </c>
      <c r="L35" s="77">
        <v>1374067.0402230336</v>
      </c>
      <c r="M35" s="77">
        <v>1413823.2433219552</v>
      </c>
      <c r="N35" s="77">
        <v>1451852.7130438762</v>
      </c>
      <c r="O35" s="77">
        <v>1487652.1194691735</v>
      </c>
      <c r="P35" s="77">
        <v>1578397.8248279295</v>
      </c>
      <c r="Q35" s="77">
        <v>1636190.7444116129</v>
      </c>
    </row>
    <row r="36" spans="1:17" ht="11.4" customHeight="1" x14ac:dyDescent="0.3">
      <c r="A36" s="62" t="s">
        <v>58</v>
      </c>
      <c r="B36" s="77">
        <v>47839.29612991507</v>
      </c>
      <c r="C36" s="77">
        <v>50397.168254231103</v>
      </c>
      <c r="D36" s="77">
        <v>52872.62109501176</v>
      </c>
      <c r="E36" s="77">
        <v>55590.721139991299</v>
      </c>
      <c r="F36" s="77">
        <v>60107.243178458637</v>
      </c>
      <c r="G36" s="77">
        <v>60348.822229891164</v>
      </c>
      <c r="H36" s="77">
        <v>62205.314259095983</v>
      </c>
      <c r="I36" s="77">
        <v>64482.92693411676</v>
      </c>
      <c r="J36" s="77">
        <v>66092.638328451983</v>
      </c>
      <c r="K36" s="77">
        <v>70207.204647928971</v>
      </c>
      <c r="L36" s="77">
        <v>73380.796451477407</v>
      </c>
      <c r="M36" s="77">
        <v>71926.174196887834</v>
      </c>
      <c r="N36" s="77">
        <v>71778.604238100146</v>
      </c>
      <c r="O36" s="77">
        <v>74966.425771029681</v>
      </c>
      <c r="P36" s="77">
        <v>76847.001136705861</v>
      </c>
      <c r="Q36" s="77">
        <v>79595.214647008805</v>
      </c>
    </row>
    <row r="37" spans="1:17" ht="11.4" customHeight="1" x14ac:dyDescent="0.3">
      <c r="A37" s="62" t="s">
        <v>57</v>
      </c>
      <c r="B37" s="77">
        <v>3847.9844234005768</v>
      </c>
      <c r="C37" s="77">
        <v>4468.9301209961332</v>
      </c>
      <c r="D37" s="77">
        <v>4461.4053084187181</v>
      </c>
      <c r="E37" s="77">
        <v>4361.9842853291748</v>
      </c>
      <c r="F37" s="77">
        <v>4494.461371703399</v>
      </c>
      <c r="G37" s="77">
        <v>5420.7143192647873</v>
      </c>
      <c r="H37" s="77">
        <v>6245.9561294522255</v>
      </c>
      <c r="I37" s="77">
        <v>6926.2614038838637</v>
      </c>
      <c r="J37" s="77">
        <v>7796.2501963994164</v>
      </c>
      <c r="K37" s="77">
        <v>9179.2030149061993</v>
      </c>
      <c r="L37" s="77">
        <v>10684.42755127381</v>
      </c>
      <c r="M37" s="77">
        <v>11151.270295630644</v>
      </c>
      <c r="N37" s="77">
        <v>12108.749203317875</v>
      </c>
      <c r="O37" s="77">
        <v>13323.391587332277</v>
      </c>
      <c r="P37" s="77">
        <v>14737.368147614334</v>
      </c>
      <c r="Q37" s="77">
        <v>15522.046566037176</v>
      </c>
    </row>
    <row r="38" spans="1:17" ht="11.4" customHeight="1" x14ac:dyDescent="0.3">
      <c r="A38" s="62" t="s">
        <v>61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1.6444980090228973</v>
      </c>
      <c r="K38" s="77">
        <v>2.0428042365277674</v>
      </c>
      <c r="L38" s="77">
        <v>5.1794550658735901</v>
      </c>
      <c r="M38" s="77">
        <v>7.6023330799425928</v>
      </c>
      <c r="N38" s="77">
        <v>75.397344059696465</v>
      </c>
      <c r="O38" s="77">
        <v>286.61906701222199</v>
      </c>
      <c r="P38" s="77">
        <v>910.45445982448155</v>
      </c>
      <c r="Q38" s="77">
        <v>1905.0221530917511</v>
      </c>
    </row>
    <row r="39" spans="1:17" ht="11.4" customHeight="1" x14ac:dyDescent="0.3">
      <c r="A39" s="62" t="s">
        <v>56</v>
      </c>
      <c r="B39" s="77">
        <v>0</v>
      </c>
      <c r="C39" s="77">
        <v>0</v>
      </c>
      <c r="D39" s="77">
        <v>0</v>
      </c>
      <c r="E39" s="77">
        <v>8.4058655316705103E-2</v>
      </c>
      <c r="F39" s="77">
        <v>0.12286101393549187</v>
      </c>
      <c r="G39" s="77">
        <v>0.14633594431932559</v>
      </c>
      <c r="H39" s="77">
        <v>0.66804139557757125</v>
      </c>
      <c r="I39" s="77">
        <v>1.0069987362856638</v>
      </c>
      <c r="J39" s="77">
        <v>17.25923739793069</v>
      </c>
      <c r="K39" s="77">
        <v>34.675016720623553</v>
      </c>
      <c r="L39" s="77">
        <v>118.05948508651457</v>
      </c>
      <c r="M39" s="77">
        <v>349.89842625651806</v>
      </c>
      <c r="N39" s="77">
        <v>563.91165527925943</v>
      </c>
      <c r="O39" s="77">
        <v>924.37261794008896</v>
      </c>
      <c r="P39" s="77">
        <v>1439.8867051292821</v>
      </c>
      <c r="Q39" s="77">
        <v>2218.273127490892</v>
      </c>
    </row>
    <row r="40" spans="1:17" ht="11.4" customHeight="1" x14ac:dyDescent="0.3">
      <c r="A40" s="19" t="s">
        <v>29</v>
      </c>
      <c r="B40" s="76">
        <v>25751.270041485084</v>
      </c>
      <c r="C40" s="76">
        <v>26022.492299465397</v>
      </c>
      <c r="D40" s="76">
        <v>26067.299220477093</v>
      </c>
      <c r="E40" s="76">
        <v>26153.281058864803</v>
      </c>
      <c r="F40" s="76">
        <v>26428.69386768635</v>
      </c>
      <c r="G40" s="76">
        <v>26336.108769131315</v>
      </c>
      <c r="H40" s="76">
        <v>26728.277949001487</v>
      </c>
      <c r="I40" s="76">
        <v>27046.160952173283</v>
      </c>
      <c r="J40" s="76">
        <v>27265.738102390347</v>
      </c>
      <c r="K40" s="76">
        <v>27034.07475071953</v>
      </c>
      <c r="L40" s="76">
        <v>27062.202855960131</v>
      </c>
      <c r="M40" s="76">
        <v>27150.12097984293</v>
      </c>
      <c r="N40" s="76">
        <v>26612.850331788813</v>
      </c>
      <c r="O40" s="76">
        <v>26861.605043553671</v>
      </c>
      <c r="P40" s="76">
        <v>27290.204227808597</v>
      </c>
      <c r="Q40" s="76">
        <v>28178.204948018065</v>
      </c>
    </row>
    <row r="41" spans="1:17" ht="11.4" customHeight="1" x14ac:dyDescent="0.3">
      <c r="A41" s="62" t="s">
        <v>60</v>
      </c>
      <c r="B41" s="75">
        <v>324.42335620627085</v>
      </c>
      <c r="C41" s="75">
        <v>308.12989749500355</v>
      </c>
      <c r="D41" s="75">
        <v>293.49475484682256</v>
      </c>
      <c r="E41" s="75">
        <v>242.05805302900217</v>
      </c>
      <c r="F41" s="75">
        <v>213.88181685674579</v>
      </c>
      <c r="G41" s="75">
        <v>187.95312181423265</v>
      </c>
      <c r="H41" s="75">
        <v>172.87767013593631</v>
      </c>
      <c r="I41" s="75">
        <v>152.02963936824958</v>
      </c>
      <c r="J41" s="75">
        <v>139.50880360609366</v>
      </c>
      <c r="K41" s="75">
        <v>122.96601560371312</v>
      </c>
      <c r="L41" s="75">
        <v>110.74931555292866</v>
      </c>
      <c r="M41" s="75">
        <v>99.178714325630011</v>
      </c>
      <c r="N41" s="75">
        <v>88.43061256838611</v>
      </c>
      <c r="O41" s="75">
        <v>91.451794630473984</v>
      </c>
      <c r="P41" s="75">
        <v>78.766015309608491</v>
      </c>
      <c r="Q41" s="75">
        <v>72.265479066891118</v>
      </c>
    </row>
    <row r="42" spans="1:17" ht="11.4" customHeight="1" x14ac:dyDescent="0.3">
      <c r="A42" s="62" t="s">
        <v>59</v>
      </c>
      <c r="B42" s="75">
        <v>25180.095977514004</v>
      </c>
      <c r="C42" s="75">
        <v>25380.586761543065</v>
      </c>
      <c r="D42" s="75">
        <v>25421.79169038211</v>
      </c>
      <c r="E42" s="75">
        <v>25464.515103365666</v>
      </c>
      <c r="F42" s="75">
        <v>25713.349963347449</v>
      </c>
      <c r="G42" s="75">
        <v>25592.794288077319</v>
      </c>
      <c r="H42" s="75">
        <v>25874.091494117121</v>
      </c>
      <c r="I42" s="75">
        <v>26156.287698724038</v>
      </c>
      <c r="J42" s="75">
        <v>26331.001350636117</v>
      </c>
      <c r="K42" s="75">
        <v>26004.929590662821</v>
      </c>
      <c r="L42" s="75">
        <v>25960.263584044635</v>
      </c>
      <c r="M42" s="75">
        <v>25889.113861986207</v>
      </c>
      <c r="N42" s="75">
        <v>25263.231569527361</v>
      </c>
      <c r="O42" s="75">
        <v>25432.064898639266</v>
      </c>
      <c r="P42" s="75">
        <v>25806.44833623794</v>
      </c>
      <c r="Q42" s="75">
        <v>26261.849541092113</v>
      </c>
    </row>
    <row r="43" spans="1:17" ht="11.4" customHeight="1" x14ac:dyDescent="0.3">
      <c r="A43" s="62" t="s">
        <v>58</v>
      </c>
      <c r="B43" s="75">
        <v>29.101449371432363</v>
      </c>
      <c r="C43" s="75">
        <v>28.372749228055262</v>
      </c>
      <c r="D43" s="75">
        <v>26.8887363615151</v>
      </c>
      <c r="E43" s="75">
        <v>26.052058056985377</v>
      </c>
      <c r="F43" s="75">
        <v>52.113203555338607</v>
      </c>
      <c r="G43" s="75">
        <v>52.850419334073493</v>
      </c>
      <c r="H43" s="75">
        <v>51.180449378541795</v>
      </c>
      <c r="I43" s="75">
        <v>54.05618431729529</v>
      </c>
      <c r="J43" s="75">
        <v>54.980254033589098</v>
      </c>
      <c r="K43" s="75">
        <v>57.727297322555252</v>
      </c>
      <c r="L43" s="75">
        <v>58.459380050309122</v>
      </c>
      <c r="M43" s="75">
        <v>57.361734745161272</v>
      </c>
      <c r="N43" s="75">
        <v>54.754885285264024</v>
      </c>
      <c r="O43" s="75">
        <v>53.376791550276749</v>
      </c>
      <c r="P43" s="75">
        <v>52.402925061633731</v>
      </c>
      <c r="Q43" s="75">
        <v>49.539667353143813</v>
      </c>
    </row>
    <row r="44" spans="1:17" ht="11.4" customHeight="1" x14ac:dyDescent="0.3">
      <c r="A44" s="62" t="s">
        <v>57</v>
      </c>
      <c r="B44" s="75">
        <v>146.12993734738833</v>
      </c>
      <c r="C44" s="75">
        <v>231.55292438288029</v>
      </c>
      <c r="D44" s="75">
        <v>249.73940577841424</v>
      </c>
      <c r="E44" s="75">
        <v>347.06648734986658</v>
      </c>
      <c r="F44" s="75">
        <v>375.12711246293264</v>
      </c>
      <c r="G44" s="75">
        <v>412.234200934966</v>
      </c>
      <c r="H44" s="75">
        <v>541.88304808444889</v>
      </c>
      <c r="I44" s="75">
        <v>596.31138208872005</v>
      </c>
      <c r="J44" s="75">
        <v>650.97450486377159</v>
      </c>
      <c r="K44" s="75">
        <v>756.96350806132045</v>
      </c>
      <c r="L44" s="75">
        <v>825.78894253280168</v>
      </c>
      <c r="M44" s="75">
        <v>992.65724977974799</v>
      </c>
      <c r="N44" s="75">
        <v>1094.7160524271092</v>
      </c>
      <c r="O44" s="75">
        <v>1128.2912659009098</v>
      </c>
      <c r="P44" s="75">
        <v>1198.8991091231294</v>
      </c>
      <c r="Q44" s="75">
        <v>1623.532337939748</v>
      </c>
    </row>
    <row r="45" spans="1:17" ht="11.4" customHeight="1" x14ac:dyDescent="0.3">
      <c r="A45" s="62" t="s">
        <v>56</v>
      </c>
      <c r="B45" s="75">
        <v>71.519321045990566</v>
      </c>
      <c r="C45" s="75">
        <v>73.849966816394613</v>
      </c>
      <c r="D45" s="75">
        <v>75.384633108230787</v>
      </c>
      <c r="E45" s="75">
        <v>73.589357063278541</v>
      </c>
      <c r="F45" s="75">
        <v>74.221771463885105</v>
      </c>
      <c r="G45" s="75">
        <v>90.276738970723315</v>
      </c>
      <c r="H45" s="75">
        <v>88.245287285440966</v>
      </c>
      <c r="I45" s="75">
        <v>87.476047674978901</v>
      </c>
      <c r="J45" s="75">
        <v>89.273189250775815</v>
      </c>
      <c r="K45" s="75">
        <v>91.488339069120258</v>
      </c>
      <c r="L45" s="75">
        <v>106.94163377945284</v>
      </c>
      <c r="M45" s="75">
        <v>111.80941900618231</v>
      </c>
      <c r="N45" s="75">
        <v>111.71721198069184</v>
      </c>
      <c r="O45" s="75">
        <v>156.42029283274763</v>
      </c>
      <c r="P45" s="75">
        <v>153.68784207628619</v>
      </c>
      <c r="Q45" s="75">
        <v>171.01792256617077</v>
      </c>
    </row>
    <row r="46" spans="1:17" ht="11.4" customHeight="1" x14ac:dyDescent="0.3">
      <c r="A46" s="25" t="s">
        <v>19</v>
      </c>
      <c r="B46" s="79">
        <f t="shared" ref="B46" si="37">B47+B53</f>
        <v>477282.82409059221</v>
      </c>
      <c r="C46" s="79">
        <f t="shared" ref="C46:Q46" si="38">C47+C53</f>
        <v>494123.38331126026</v>
      </c>
      <c r="D46" s="79">
        <f t="shared" si="38"/>
        <v>504755.79722918791</v>
      </c>
      <c r="E46" s="79">
        <f t="shared" si="38"/>
        <v>523738.65982970875</v>
      </c>
      <c r="F46" s="79">
        <f t="shared" si="38"/>
        <v>550686.06356606772</v>
      </c>
      <c r="G46" s="79">
        <f t="shared" si="38"/>
        <v>569072.0730382686</v>
      </c>
      <c r="H46" s="79">
        <f t="shared" si="38"/>
        <v>575442.38536692876</v>
      </c>
      <c r="I46" s="79">
        <f t="shared" si="38"/>
        <v>603955.90897333715</v>
      </c>
      <c r="J46" s="79">
        <f t="shared" si="38"/>
        <v>599095.3326380197</v>
      </c>
      <c r="K46" s="79">
        <f t="shared" si="38"/>
        <v>583247.68135370058</v>
      </c>
      <c r="L46" s="79">
        <f t="shared" si="38"/>
        <v>596916.98220466997</v>
      </c>
      <c r="M46" s="79">
        <f t="shared" si="38"/>
        <v>602166.76328096481</v>
      </c>
      <c r="N46" s="79">
        <f t="shared" si="38"/>
        <v>583062.7318762003</v>
      </c>
      <c r="O46" s="79">
        <f t="shared" si="38"/>
        <v>581852.14234941942</v>
      </c>
      <c r="P46" s="79">
        <f t="shared" si="38"/>
        <v>596676.04564748844</v>
      </c>
      <c r="Q46" s="79">
        <f t="shared" si="38"/>
        <v>606408.52948686853</v>
      </c>
    </row>
    <row r="47" spans="1:17" ht="11.4" customHeight="1" x14ac:dyDescent="0.3">
      <c r="A47" s="23" t="s">
        <v>28</v>
      </c>
      <c r="B47" s="78">
        <v>343624.21424186835</v>
      </c>
      <c r="C47" s="78">
        <v>355951.39009645442</v>
      </c>
      <c r="D47" s="78">
        <v>363177.93821002869</v>
      </c>
      <c r="E47" s="78">
        <v>379610.64453431033</v>
      </c>
      <c r="F47" s="78">
        <v>393465.19092956616</v>
      </c>
      <c r="G47" s="78">
        <v>407892.89094396087</v>
      </c>
      <c r="H47" s="78">
        <v>411142.47249734902</v>
      </c>
      <c r="I47" s="78">
        <v>433560.59176220285</v>
      </c>
      <c r="J47" s="78">
        <v>431827.28616576607</v>
      </c>
      <c r="K47" s="78">
        <v>429771.00669860991</v>
      </c>
      <c r="L47" s="78">
        <v>442590.89308626135</v>
      </c>
      <c r="M47" s="78">
        <v>447755.49541339686</v>
      </c>
      <c r="N47" s="78">
        <v>434469.19838365243</v>
      </c>
      <c r="O47" s="78">
        <v>431301.42477321526</v>
      </c>
      <c r="P47" s="78">
        <v>444394.68455953785</v>
      </c>
      <c r="Q47" s="78">
        <v>450004.70075862878</v>
      </c>
    </row>
    <row r="48" spans="1:17" ht="11.4" customHeight="1" x14ac:dyDescent="0.3">
      <c r="A48" s="62" t="s">
        <v>60</v>
      </c>
      <c r="B48" s="77">
        <v>51778.656604737873</v>
      </c>
      <c r="C48" s="77">
        <v>49398.210761110997</v>
      </c>
      <c r="D48" s="77">
        <v>46241.542322063768</v>
      </c>
      <c r="E48" s="77">
        <v>43825.008108444803</v>
      </c>
      <c r="F48" s="77">
        <v>40455.454123628384</v>
      </c>
      <c r="G48" s="77">
        <v>37896.495936908876</v>
      </c>
      <c r="H48" s="77">
        <v>35652.603837990515</v>
      </c>
      <c r="I48" s="77">
        <v>33614.857576965289</v>
      </c>
      <c r="J48" s="77">
        <v>31254.318185774333</v>
      </c>
      <c r="K48" s="77">
        <v>29250.550696393937</v>
      </c>
      <c r="L48" s="77">
        <v>27582.949699963236</v>
      </c>
      <c r="M48" s="77">
        <v>25823.302410575972</v>
      </c>
      <c r="N48" s="77">
        <v>23938.060882799982</v>
      </c>
      <c r="O48" s="77">
        <v>23068.896125001975</v>
      </c>
      <c r="P48" s="77">
        <v>22217.303417441595</v>
      </c>
      <c r="Q48" s="77">
        <v>21987.258283096267</v>
      </c>
    </row>
    <row r="49" spans="1:17" ht="11.4" customHeight="1" x14ac:dyDescent="0.3">
      <c r="A49" s="62" t="s">
        <v>59</v>
      </c>
      <c r="B49" s="77">
        <v>290527.19438134041</v>
      </c>
      <c r="C49" s="77">
        <v>304786.62660742091</v>
      </c>
      <c r="D49" s="77">
        <v>314595.90130402136</v>
      </c>
      <c r="E49" s="77">
        <v>333116.80439305992</v>
      </c>
      <c r="F49" s="77">
        <v>350151.13953502185</v>
      </c>
      <c r="G49" s="77">
        <v>366953.97540595825</v>
      </c>
      <c r="H49" s="77">
        <v>371994.23676240002</v>
      </c>
      <c r="I49" s="77">
        <v>396315.79967159498</v>
      </c>
      <c r="J49" s="77">
        <v>396728.32352337113</v>
      </c>
      <c r="K49" s="77">
        <v>396526.46078822436</v>
      </c>
      <c r="L49" s="77">
        <v>410619.57843564369</v>
      </c>
      <c r="M49" s="77">
        <v>417416.86084857059</v>
      </c>
      <c r="N49" s="77">
        <v>405999.49561224622</v>
      </c>
      <c r="O49" s="77">
        <v>403621.25889423798</v>
      </c>
      <c r="P49" s="77">
        <v>417250.46787766175</v>
      </c>
      <c r="Q49" s="77">
        <v>422963.13590048673</v>
      </c>
    </row>
    <row r="50" spans="1:17" ht="11.4" customHeight="1" x14ac:dyDescent="0.3">
      <c r="A50" s="62" t="s">
        <v>58</v>
      </c>
      <c r="B50" s="77">
        <v>1166.5583657931079</v>
      </c>
      <c r="C50" s="77">
        <v>1589.1045155072202</v>
      </c>
      <c r="D50" s="77">
        <v>2135.428960486036</v>
      </c>
      <c r="E50" s="77">
        <v>2432.5816770929609</v>
      </c>
      <c r="F50" s="77">
        <v>2580.4796939020771</v>
      </c>
      <c r="G50" s="77">
        <v>2730.7034370636347</v>
      </c>
      <c r="H50" s="77">
        <v>2999.2397020728067</v>
      </c>
      <c r="I50" s="77">
        <v>3054.4218305029808</v>
      </c>
      <c r="J50" s="77">
        <v>3107.1991714930878</v>
      </c>
      <c r="K50" s="77">
        <v>3011.9718971913271</v>
      </c>
      <c r="L50" s="77">
        <v>3092.2517097802593</v>
      </c>
      <c r="M50" s="77">
        <v>3124.320403017442</v>
      </c>
      <c r="N50" s="77">
        <v>3075.5306947528093</v>
      </c>
      <c r="O50" s="77">
        <v>3016.8248835840263</v>
      </c>
      <c r="P50" s="77">
        <v>3118.6948044316814</v>
      </c>
      <c r="Q50" s="77">
        <v>3061.9875477612886</v>
      </c>
    </row>
    <row r="51" spans="1:17" ht="11.4" customHeight="1" x14ac:dyDescent="0.3">
      <c r="A51" s="62" t="s">
        <v>57</v>
      </c>
      <c r="B51" s="77">
        <v>102.29010435375851</v>
      </c>
      <c r="C51" s="77">
        <v>121.40402771376604</v>
      </c>
      <c r="D51" s="77">
        <v>146.57767086021235</v>
      </c>
      <c r="E51" s="77">
        <v>176.74135212587481</v>
      </c>
      <c r="F51" s="77">
        <v>203.46155897016166</v>
      </c>
      <c r="G51" s="77">
        <v>238.14856903840129</v>
      </c>
      <c r="H51" s="77">
        <v>422.00165439228505</v>
      </c>
      <c r="I51" s="77">
        <v>499.63009152281461</v>
      </c>
      <c r="J51" s="77">
        <v>665.92055124992964</v>
      </c>
      <c r="K51" s="77">
        <v>907.0880821049783</v>
      </c>
      <c r="L51" s="77">
        <v>1221.8423509003389</v>
      </c>
      <c r="M51" s="77">
        <v>1303.8782941852273</v>
      </c>
      <c r="N51" s="77">
        <v>1301.916611418909</v>
      </c>
      <c r="O51" s="77">
        <v>1366.5960464977245</v>
      </c>
      <c r="P51" s="77">
        <v>1489.3778454360556</v>
      </c>
      <c r="Q51" s="77">
        <v>1574.4170728517074</v>
      </c>
    </row>
    <row r="52" spans="1:17" ht="11.4" customHeight="1" x14ac:dyDescent="0.3">
      <c r="A52" s="62" t="s">
        <v>56</v>
      </c>
      <c r="B52" s="77">
        <v>49.51478564328719</v>
      </c>
      <c r="C52" s="77">
        <v>56.044184701532473</v>
      </c>
      <c r="D52" s="77">
        <v>58.487952597342812</v>
      </c>
      <c r="E52" s="77">
        <v>59.509003586763292</v>
      </c>
      <c r="F52" s="77">
        <v>74.656018043698211</v>
      </c>
      <c r="G52" s="77">
        <v>73.567594991712554</v>
      </c>
      <c r="H52" s="77">
        <v>74.390540493419806</v>
      </c>
      <c r="I52" s="77">
        <v>75.882591616748712</v>
      </c>
      <c r="J52" s="77">
        <v>71.524733877650419</v>
      </c>
      <c r="K52" s="77">
        <v>74.935234695312829</v>
      </c>
      <c r="L52" s="77">
        <v>74.270889973862083</v>
      </c>
      <c r="M52" s="77">
        <v>87.133457047655682</v>
      </c>
      <c r="N52" s="77">
        <v>154.19458243451902</v>
      </c>
      <c r="O52" s="77">
        <v>227.84882389359595</v>
      </c>
      <c r="P52" s="77">
        <v>318.84061456674539</v>
      </c>
      <c r="Q52" s="77">
        <v>417.90195443278617</v>
      </c>
    </row>
    <row r="53" spans="1:17" ht="11.4" customHeight="1" x14ac:dyDescent="0.3">
      <c r="A53" s="19" t="s">
        <v>25</v>
      </c>
      <c r="B53" s="76">
        <v>133658.60984872389</v>
      </c>
      <c r="C53" s="76">
        <v>138171.99321480584</v>
      </c>
      <c r="D53" s="76">
        <v>141577.85901915919</v>
      </c>
      <c r="E53" s="76">
        <v>144128.01529539839</v>
      </c>
      <c r="F53" s="76">
        <v>157220.87263650153</v>
      </c>
      <c r="G53" s="76">
        <v>161179.18209430776</v>
      </c>
      <c r="H53" s="76">
        <v>164299.91286957971</v>
      </c>
      <c r="I53" s="76">
        <v>170395.3172111343</v>
      </c>
      <c r="J53" s="76">
        <v>167268.04647225363</v>
      </c>
      <c r="K53" s="76">
        <v>153476.67465509073</v>
      </c>
      <c r="L53" s="76">
        <v>154326.08911840865</v>
      </c>
      <c r="M53" s="76">
        <v>154411.26786756795</v>
      </c>
      <c r="N53" s="76">
        <v>148593.53349254781</v>
      </c>
      <c r="O53" s="76">
        <v>150550.71757620413</v>
      </c>
      <c r="P53" s="76">
        <v>152281.36108795053</v>
      </c>
      <c r="Q53" s="76">
        <v>156403.82872823978</v>
      </c>
    </row>
    <row r="54" spans="1:17" ht="11.4" customHeight="1" x14ac:dyDescent="0.3">
      <c r="A54" s="17" t="s">
        <v>24</v>
      </c>
      <c r="B54" s="75">
        <v>105603.23962968099</v>
      </c>
      <c r="C54" s="75">
        <v>108336.15334465342</v>
      </c>
      <c r="D54" s="75">
        <v>110304.98109034493</v>
      </c>
      <c r="E54" s="75">
        <v>112249.67977781402</v>
      </c>
      <c r="F54" s="75">
        <v>120065.76981239441</v>
      </c>
      <c r="G54" s="75">
        <v>122851.29332111924</v>
      </c>
      <c r="H54" s="75">
        <v>124231.78552584549</v>
      </c>
      <c r="I54" s="75">
        <v>128986.31814321972</v>
      </c>
      <c r="J54" s="75">
        <v>126031.32469416282</v>
      </c>
      <c r="K54" s="75">
        <v>116630.82733723792</v>
      </c>
      <c r="L54" s="75">
        <v>116152.337</v>
      </c>
      <c r="M54" s="75">
        <v>116295.1043635736</v>
      </c>
      <c r="N54" s="75">
        <v>110323.36199578186</v>
      </c>
      <c r="O54" s="75">
        <v>110127.99259417613</v>
      </c>
      <c r="P54" s="75">
        <v>111579.23166093587</v>
      </c>
      <c r="Q54" s="75">
        <v>114750.42945342396</v>
      </c>
    </row>
    <row r="55" spans="1:17" ht="11.4" customHeight="1" x14ac:dyDescent="0.3">
      <c r="A55" s="15" t="s">
        <v>23</v>
      </c>
      <c r="B55" s="74">
        <v>28055.370219042892</v>
      </c>
      <c r="C55" s="74">
        <v>29835.839870152442</v>
      </c>
      <c r="D55" s="74">
        <v>31272.877928814272</v>
      </c>
      <c r="E55" s="74">
        <v>31878.335517584368</v>
      </c>
      <c r="F55" s="74">
        <v>37155.102824107125</v>
      </c>
      <c r="G55" s="74">
        <v>38327.888773188512</v>
      </c>
      <c r="H55" s="74">
        <v>40068.127343734217</v>
      </c>
      <c r="I55" s="74">
        <v>41408.999067914585</v>
      </c>
      <c r="J55" s="74">
        <v>41236.721778090796</v>
      </c>
      <c r="K55" s="74">
        <v>36845.847317852807</v>
      </c>
      <c r="L55" s="74">
        <v>38173.752118408644</v>
      </c>
      <c r="M55" s="74">
        <v>38116.16350399435</v>
      </c>
      <c r="N55" s="74">
        <v>38270.171496765935</v>
      </c>
      <c r="O55" s="74">
        <v>40422.72498202799</v>
      </c>
      <c r="P55" s="74">
        <v>40702.129427014661</v>
      </c>
      <c r="Q55" s="74">
        <v>41653.399274815827</v>
      </c>
    </row>
    <row r="56" spans="1:17" ht="11.4" customHeight="1" x14ac:dyDescent="0.3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" customHeight="1" x14ac:dyDescent="0.3">
      <c r="A57" s="27" t="s">
        <v>71</v>
      </c>
      <c r="B57" s="41">
        <f t="shared" ref="B57" si="39">B58+B73</f>
        <v>256144294.17904755</v>
      </c>
      <c r="C57" s="41">
        <f t="shared" ref="C57:Q57" si="40">C58+C73</f>
        <v>263427961.88082531</v>
      </c>
      <c r="D57" s="41">
        <f t="shared" si="40"/>
        <v>268820935.21092725</v>
      </c>
      <c r="E57" s="41">
        <f t="shared" si="40"/>
        <v>273658329.24138331</v>
      </c>
      <c r="F57" s="41">
        <f t="shared" si="40"/>
        <v>278404118.85675418</v>
      </c>
      <c r="G57" s="41">
        <f t="shared" si="40"/>
        <v>284589505.33850813</v>
      </c>
      <c r="H57" s="41">
        <f t="shared" si="40"/>
        <v>291258991.73345572</v>
      </c>
      <c r="I57" s="41">
        <f t="shared" si="40"/>
        <v>298753086.69491667</v>
      </c>
      <c r="J57" s="41">
        <f t="shared" si="40"/>
        <v>303748883.90327168</v>
      </c>
      <c r="K57" s="41">
        <f t="shared" si="40"/>
        <v>305611817.55668062</v>
      </c>
      <c r="L57" s="41">
        <f t="shared" si="40"/>
        <v>310156348.9660989</v>
      </c>
      <c r="M57" s="41">
        <f t="shared" si="40"/>
        <v>313582448.45298815</v>
      </c>
      <c r="N57" s="41">
        <f t="shared" si="40"/>
        <v>314987025.31172669</v>
      </c>
      <c r="O57" s="41">
        <f t="shared" si="40"/>
        <v>319608426.47037679</v>
      </c>
      <c r="P57" s="41">
        <f t="shared" si="40"/>
        <v>323509058.58149427</v>
      </c>
      <c r="Q57" s="41">
        <f t="shared" si="40"/>
        <v>327835506.99146843</v>
      </c>
    </row>
    <row r="58" spans="1:17" ht="11.4" customHeight="1" x14ac:dyDescent="0.3">
      <c r="A58" s="25" t="s">
        <v>40</v>
      </c>
      <c r="B58" s="40">
        <f t="shared" ref="B58" si="41">B59+B60+B67</f>
        <v>227942846</v>
      </c>
      <c r="C58" s="40">
        <f t="shared" ref="C58:Q58" si="42">C59+C60+C67</f>
        <v>234377604</v>
      </c>
      <c r="D58" s="40">
        <f t="shared" si="42"/>
        <v>239280894</v>
      </c>
      <c r="E58" s="40">
        <f t="shared" si="42"/>
        <v>243548497</v>
      </c>
      <c r="F58" s="40">
        <f t="shared" si="42"/>
        <v>247577889</v>
      </c>
      <c r="G58" s="40">
        <f t="shared" si="42"/>
        <v>253066482</v>
      </c>
      <c r="H58" s="40">
        <f t="shared" si="42"/>
        <v>258973453</v>
      </c>
      <c r="I58" s="40">
        <f t="shared" si="42"/>
        <v>265190216</v>
      </c>
      <c r="J58" s="40">
        <f t="shared" si="42"/>
        <v>269860619</v>
      </c>
      <c r="K58" s="40">
        <f t="shared" si="42"/>
        <v>272113428</v>
      </c>
      <c r="L58" s="40">
        <f t="shared" si="42"/>
        <v>276529092</v>
      </c>
      <c r="M58" s="40">
        <f t="shared" si="42"/>
        <v>279812599</v>
      </c>
      <c r="N58" s="40">
        <f t="shared" si="42"/>
        <v>281549162</v>
      </c>
      <c r="O58" s="40">
        <f t="shared" si="42"/>
        <v>286000218</v>
      </c>
      <c r="P58" s="40">
        <f t="shared" si="42"/>
        <v>289308296</v>
      </c>
      <c r="Q58" s="40">
        <f t="shared" si="42"/>
        <v>292751201</v>
      </c>
    </row>
    <row r="59" spans="1:17" ht="11.4" customHeight="1" x14ac:dyDescent="0.3">
      <c r="A59" s="23" t="s">
        <v>31</v>
      </c>
      <c r="B59" s="39">
        <v>26679508</v>
      </c>
      <c r="C59" s="39">
        <v>27609356</v>
      </c>
      <c r="D59" s="39">
        <v>28647121</v>
      </c>
      <c r="E59" s="39">
        <v>29429695</v>
      </c>
      <c r="F59" s="39">
        <v>30192633</v>
      </c>
      <c r="G59" s="39">
        <v>31273941</v>
      </c>
      <c r="H59" s="39">
        <v>32303391</v>
      </c>
      <c r="I59" s="39">
        <v>33513997</v>
      </c>
      <c r="J59" s="39">
        <v>34753905</v>
      </c>
      <c r="K59" s="39">
        <v>35320124</v>
      </c>
      <c r="L59" s="39">
        <v>35884391</v>
      </c>
      <c r="M59" s="39">
        <v>36307796</v>
      </c>
      <c r="N59" s="39">
        <v>36013088</v>
      </c>
      <c r="O59" s="39">
        <v>36192222</v>
      </c>
      <c r="P59" s="39">
        <v>36564027</v>
      </c>
      <c r="Q59" s="39">
        <v>37036579</v>
      </c>
    </row>
    <row r="60" spans="1:17" ht="11.4" customHeight="1" x14ac:dyDescent="0.3">
      <c r="A60" s="19" t="s">
        <v>30</v>
      </c>
      <c r="B60" s="38">
        <f>SUM(B61:B66)</f>
        <v>200599391</v>
      </c>
      <c r="C60" s="38">
        <f t="shared" ref="C60:Q60" si="43">SUM(C61:C66)</f>
        <v>206096297</v>
      </c>
      <c r="D60" s="38">
        <f t="shared" si="43"/>
        <v>209967381</v>
      </c>
      <c r="E60" s="38">
        <f t="shared" si="43"/>
        <v>213447603</v>
      </c>
      <c r="F60" s="38">
        <f t="shared" si="43"/>
        <v>216710017</v>
      </c>
      <c r="G60" s="38">
        <f t="shared" si="43"/>
        <v>221125428</v>
      </c>
      <c r="H60" s="38">
        <f t="shared" si="43"/>
        <v>226000715</v>
      </c>
      <c r="I60" s="38">
        <f t="shared" si="43"/>
        <v>231005293</v>
      </c>
      <c r="J60" s="38">
        <f t="shared" si="43"/>
        <v>234426746</v>
      </c>
      <c r="K60" s="38">
        <f t="shared" si="43"/>
        <v>236114507</v>
      </c>
      <c r="L60" s="38">
        <f t="shared" si="43"/>
        <v>239968731</v>
      </c>
      <c r="M60" s="38">
        <f t="shared" si="43"/>
        <v>242827586</v>
      </c>
      <c r="N60" s="38">
        <f t="shared" si="43"/>
        <v>244863667</v>
      </c>
      <c r="O60" s="38">
        <f t="shared" si="43"/>
        <v>249130639</v>
      </c>
      <c r="P60" s="38">
        <f t="shared" si="43"/>
        <v>252056715</v>
      </c>
      <c r="Q60" s="38">
        <f t="shared" si="43"/>
        <v>255004455</v>
      </c>
    </row>
    <row r="61" spans="1:17" ht="11.4" customHeight="1" x14ac:dyDescent="0.3">
      <c r="A61" s="62" t="s">
        <v>60</v>
      </c>
      <c r="B61" s="42">
        <v>158855956</v>
      </c>
      <c r="C61" s="42">
        <v>160086903</v>
      </c>
      <c r="D61" s="42">
        <v>159210184</v>
      </c>
      <c r="E61" s="42">
        <v>157556134</v>
      </c>
      <c r="F61" s="42">
        <v>155284913</v>
      </c>
      <c r="G61" s="42">
        <v>154388861</v>
      </c>
      <c r="H61" s="42">
        <v>153000612</v>
      </c>
      <c r="I61" s="42">
        <v>152669704</v>
      </c>
      <c r="J61" s="42">
        <v>150364082</v>
      </c>
      <c r="K61" s="42">
        <v>147365482</v>
      </c>
      <c r="L61" s="42">
        <v>145998073</v>
      </c>
      <c r="M61" s="42">
        <v>144080609</v>
      </c>
      <c r="N61" s="42">
        <v>141772302</v>
      </c>
      <c r="O61" s="42">
        <v>140845134</v>
      </c>
      <c r="P61" s="42">
        <v>139854618</v>
      </c>
      <c r="Q61" s="42">
        <v>139055432</v>
      </c>
    </row>
    <row r="62" spans="1:17" ht="11.4" customHeight="1" x14ac:dyDescent="0.3">
      <c r="A62" s="62" t="s">
        <v>59</v>
      </c>
      <c r="B62" s="42">
        <v>37724220</v>
      </c>
      <c r="C62" s="42">
        <v>41413208</v>
      </c>
      <c r="D62" s="42">
        <v>45664297</v>
      </c>
      <c r="E62" s="42">
        <v>50212367</v>
      </c>
      <c r="F62" s="42">
        <v>55448971</v>
      </c>
      <c r="G62" s="42">
        <v>60408251</v>
      </c>
      <c r="H62" s="42">
        <v>66388125</v>
      </c>
      <c r="I62" s="42">
        <v>71405384</v>
      </c>
      <c r="J62" s="42">
        <v>76862917</v>
      </c>
      <c r="K62" s="42">
        <v>81238312</v>
      </c>
      <c r="L62" s="42">
        <v>86017480</v>
      </c>
      <c r="M62" s="42">
        <v>90815705</v>
      </c>
      <c r="N62" s="42">
        <v>94836497</v>
      </c>
      <c r="O62" s="42">
        <v>99612472</v>
      </c>
      <c r="P62" s="42">
        <v>103154291</v>
      </c>
      <c r="Q62" s="42">
        <v>106612315</v>
      </c>
    </row>
    <row r="63" spans="1:17" ht="11.4" customHeight="1" x14ac:dyDescent="0.3">
      <c r="A63" s="62" t="s">
        <v>58</v>
      </c>
      <c r="B63" s="42">
        <v>3730015</v>
      </c>
      <c r="C63" s="42">
        <v>4257955</v>
      </c>
      <c r="D63" s="42">
        <v>4753347</v>
      </c>
      <c r="E63" s="42">
        <v>5341617</v>
      </c>
      <c r="F63" s="42">
        <v>5628901</v>
      </c>
      <c r="G63" s="42">
        <v>5881840</v>
      </c>
      <c r="H63" s="42">
        <v>6086089</v>
      </c>
      <c r="I63" s="42">
        <v>6334989</v>
      </c>
      <c r="J63" s="42">
        <v>6520408</v>
      </c>
      <c r="K63" s="42">
        <v>6755828</v>
      </c>
      <c r="L63" s="42">
        <v>7017824</v>
      </c>
      <c r="M63" s="42">
        <v>6940405</v>
      </c>
      <c r="N63" s="42">
        <v>7119510</v>
      </c>
      <c r="O63" s="42">
        <v>7401821</v>
      </c>
      <c r="P63" s="42">
        <v>7614498</v>
      </c>
      <c r="Q63" s="42">
        <v>7685081</v>
      </c>
    </row>
    <row r="64" spans="1:17" ht="11.4" customHeight="1" x14ac:dyDescent="0.3">
      <c r="A64" s="62" t="s">
        <v>57</v>
      </c>
      <c r="B64" s="42">
        <v>289200</v>
      </c>
      <c r="C64" s="42">
        <v>338231</v>
      </c>
      <c r="D64" s="42">
        <v>339553</v>
      </c>
      <c r="E64" s="42">
        <v>337476</v>
      </c>
      <c r="F64" s="42">
        <v>347219</v>
      </c>
      <c r="G64" s="42">
        <v>446461</v>
      </c>
      <c r="H64" s="42">
        <v>525839</v>
      </c>
      <c r="I64" s="42">
        <v>595140</v>
      </c>
      <c r="J64" s="42">
        <v>678143</v>
      </c>
      <c r="K64" s="42">
        <v>752594</v>
      </c>
      <c r="L64" s="42">
        <v>926798</v>
      </c>
      <c r="M64" s="42">
        <v>965753</v>
      </c>
      <c r="N64" s="42">
        <v>1089082</v>
      </c>
      <c r="O64" s="42">
        <v>1175568</v>
      </c>
      <c r="P64" s="42">
        <v>1238936</v>
      </c>
      <c r="Q64" s="42">
        <v>1313031</v>
      </c>
    </row>
    <row r="65" spans="1:17" ht="11.4" customHeight="1" x14ac:dyDescent="0.3">
      <c r="A65" s="62" t="s">
        <v>61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132</v>
      </c>
      <c r="K65" s="42">
        <v>165</v>
      </c>
      <c r="L65" s="42">
        <v>389</v>
      </c>
      <c r="M65" s="42">
        <v>608</v>
      </c>
      <c r="N65" s="42">
        <v>6805</v>
      </c>
      <c r="O65" s="42">
        <v>30848</v>
      </c>
      <c r="P65" s="42">
        <v>92956</v>
      </c>
      <c r="Q65" s="42">
        <v>181560</v>
      </c>
    </row>
    <row r="66" spans="1:17" ht="11.4" customHeight="1" x14ac:dyDescent="0.3">
      <c r="A66" s="62" t="s">
        <v>56</v>
      </c>
      <c r="B66" s="42">
        <v>0</v>
      </c>
      <c r="C66" s="42">
        <v>0</v>
      </c>
      <c r="D66" s="42">
        <v>0</v>
      </c>
      <c r="E66" s="42">
        <v>9</v>
      </c>
      <c r="F66" s="42">
        <v>13</v>
      </c>
      <c r="G66" s="42">
        <v>15</v>
      </c>
      <c r="H66" s="42">
        <v>50</v>
      </c>
      <c r="I66" s="42">
        <v>76</v>
      </c>
      <c r="J66" s="42">
        <v>1064</v>
      </c>
      <c r="K66" s="42">
        <v>2126</v>
      </c>
      <c r="L66" s="42">
        <v>8167</v>
      </c>
      <c r="M66" s="42">
        <v>24506</v>
      </c>
      <c r="N66" s="42">
        <v>39471</v>
      </c>
      <c r="O66" s="42">
        <v>64796</v>
      </c>
      <c r="P66" s="42">
        <v>101416</v>
      </c>
      <c r="Q66" s="42">
        <v>157036</v>
      </c>
    </row>
    <row r="67" spans="1:17" ht="11.4" customHeight="1" x14ac:dyDescent="0.3">
      <c r="A67" s="19" t="s">
        <v>29</v>
      </c>
      <c r="B67" s="38">
        <f>SUM(B68:B72)</f>
        <v>663947</v>
      </c>
      <c r="C67" s="38">
        <f t="shared" ref="C67:Q67" si="44">SUM(C68:C72)</f>
        <v>671951</v>
      </c>
      <c r="D67" s="38">
        <f t="shared" si="44"/>
        <v>666392</v>
      </c>
      <c r="E67" s="38">
        <f t="shared" si="44"/>
        <v>671199</v>
      </c>
      <c r="F67" s="38">
        <f t="shared" si="44"/>
        <v>675239</v>
      </c>
      <c r="G67" s="38">
        <f t="shared" si="44"/>
        <v>667113</v>
      </c>
      <c r="H67" s="38">
        <f t="shared" si="44"/>
        <v>669347</v>
      </c>
      <c r="I67" s="38">
        <f t="shared" si="44"/>
        <v>670926</v>
      </c>
      <c r="J67" s="38">
        <f t="shared" si="44"/>
        <v>679968</v>
      </c>
      <c r="K67" s="38">
        <f t="shared" si="44"/>
        <v>678797</v>
      </c>
      <c r="L67" s="38">
        <f t="shared" si="44"/>
        <v>675970</v>
      </c>
      <c r="M67" s="38">
        <f t="shared" si="44"/>
        <v>677217</v>
      </c>
      <c r="N67" s="38">
        <f t="shared" si="44"/>
        <v>672407</v>
      </c>
      <c r="O67" s="38">
        <f t="shared" si="44"/>
        <v>677357</v>
      </c>
      <c r="P67" s="38">
        <f t="shared" si="44"/>
        <v>687554</v>
      </c>
      <c r="Q67" s="38">
        <f t="shared" si="44"/>
        <v>710167</v>
      </c>
    </row>
    <row r="68" spans="1:17" ht="11.4" customHeight="1" x14ac:dyDescent="0.3">
      <c r="A68" s="62" t="s">
        <v>60</v>
      </c>
      <c r="B68" s="37">
        <v>14605</v>
      </c>
      <c r="C68" s="37">
        <v>13822</v>
      </c>
      <c r="D68" s="37">
        <v>13094</v>
      </c>
      <c r="E68" s="37">
        <v>11242</v>
      </c>
      <c r="F68" s="37">
        <v>10158</v>
      </c>
      <c r="G68" s="37">
        <v>9073</v>
      </c>
      <c r="H68" s="37">
        <v>8454</v>
      </c>
      <c r="I68" s="37">
        <v>7523</v>
      </c>
      <c r="J68" s="37">
        <v>6926</v>
      </c>
      <c r="K68" s="37">
        <v>6185</v>
      </c>
      <c r="L68" s="37">
        <v>5664</v>
      </c>
      <c r="M68" s="37">
        <v>5248</v>
      </c>
      <c r="N68" s="37">
        <v>4881</v>
      </c>
      <c r="O68" s="37">
        <v>5320</v>
      </c>
      <c r="P68" s="37">
        <v>4517</v>
      </c>
      <c r="Q68" s="37">
        <v>4259</v>
      </c>
    </row>
    <row r="69" spans="1:17" ht="11.4" customHeight="1" x14ac:dyDescent="0.3">
      <c r="A69" s="62" t="s">
        <v>59</v>
      </c>
      <c r="B69" s="37">
        <v>642963</v>
      </c>
      <c r="C69" s="37">
        <v>649691</v>
      </c>
      <c r="D69" s="37">
        <v>644832</v>
      </c>
      <c r="E69" s="37">
        <v>649240</v>
      </c>
      <c r="F69" s="37">
        <v>652562</v>
      </c>
      <c r="G69" s="37">
        <v>644096</v>
      </c>
      <c r="H69" s="37">
        <v>644828</v>
      </c>
      <c r="I69" s="37">
        <v>645585</v>
      </c>
      <c r="J69" s="37">
        <v>653488</v>
      </c>
      <c r="K69" s="37">
        <v>651693</v>
      </c>
      <c r="L69" s="37">
        <v>648171</v>
      </c>
      <c r="M69" s="37">
        <v>647470</v>
      </c>
      <c r="N69" s="37">
        <v>641729</v>
      </c>
      <c r="O69" s="37">
        <v>643303</v>
      </c>
      <c r="P69" s="37">
        <v>651602</v>
      </c>
      <c r="Q69" s="37">
        <v>664879</v>
      </c>
    </row>
    <row r="70" spans="1:17" ht="11.4" customHeight="1" x14ac:dyDescent="0.3">
      <c r="A70" s="62" t="s">
        <v>58</v>
      </c>
      <c r="B70" s="37">
        <v>1225</v>
      </c>
      <c r="C70" s="37">
        <v>1203</v>
      </c>
      <c r="D70" s="37">
        <v>1138</v>
      </c>
      <c r="E70" s="37">
        <v>1103</v>
      </c>
      <c r="F70" s="37">
        <v>2248</v>
      </c>
      <c r="G70" s="37">
        <v>2247</v>
      </c>
      <c r="H70" s="37">
        <v>2167</v>
      </c>
      <c r="I70" s="37">
        <v>2263</v>
      </c>
      <c r="J70" s="37">
        <v>2282</v>
      </c>
      <c r="K70" s="37">
        <v>2396</v>
      </c>
      <c r="L70" s="37">
        <v>2375</v>
      </c>
      <c r="M70" s="37">
        <v>2314</v>
      </c>
      <c r="N70" s="37">
        <v>2212</v>
      </c>
      <c r="O70" s="37">
        <v>2153</v>
      </c>
      <c r="P70" s="37">
        <v>2116</v>
      </c>
      <c r="Q70" s="37">
        <v>2004</v>
      </c>
    </row>
    <row r="71" spans="1:17" ht="11.4" customHeight="1" x14ac:dyDescent="0.3">
      <c r="A71" s="62" t="s">
        <v>57</v>
      </c>
      <c r="B71" s="37">
        <v>3430</v>
      </c>
      <c r="C71" s="37">
        <v>5453</v>
      </c>
      <c r="D71" s="37">
        <v>5514</v>
      </c>
      <c r="E71" s="37">
        <v>7848</v>
      </c>
      <c r="F71" s="37">
        <v>8498</v>
      </c>
      <c r="G71" s="37">
        <v>9526</v>
      </c>
      <c r="H71" s="37">
        <v>11770</v>
      </c>
      <c r="I71" s="37">
        <v>13446</v>
      </c>
      <c r="J71" s="37">
        <v>15119</v>
      </c>
      <c r="K71" s="37">
        <v>16318</v>
      </c>
      <c r="L71" s="37">
        <v>17209</v>
      </c>
      <c r="M71" s="37">
        <v>19523</v>
      </c>
      <c r="N71" s="37">
        <v>20930</v>
      </c>
      <c r="O71" s="37">
        <v>22803</v>
      </c>
      <c r="P71" s="37">
        <v>25598</v>
      </c>
      <c r="Q71" s="37">
        <v>34907</v>
      </c>
    </row>
    <row r="72" spans="1:17" ht="11.4" customHeight="1" x14ac:dyDescent="0.3">
      <c r="A72" s="62" t="s">
        <v>56</v>
      </c>
      <c r="B72" s="37">
        <v>1724</v>
      </c>
      <c r="C72" s="37">
        <v>1782</v>
      </c>
      <c r="D72" s="37">
        <v>1814</v>
      </c>
      <c r="E72" s="37">
        <v>1766</v>
      </c>
      <c r="F72" s="37">
        <v>1773</v>
      </c>
      <c r="G72" s="37">
        <v>2171</v>
      </c>
      <c r="H72" s="37">
        <v>2128</v>
      </c>
      <c r="I72" s="37">
        <v>2109</v>
      </c>
      <c r="J72" s="37">
        <v>2153</v>
      </c>
      <c r="K72" s="37">
        <v>2205</v>
      </c>
      <c r="L72" s="37">
        <v>2551</v>
      </c>
      <c r="M72" s="37">
        <v>2662</v>
      </c>
      <c r="N72" s="37">
        <v>2655</v>
      </c>
      <c r="O72" s="37">
        <v>3778</v>
      </c>
      <c r="P72" s="37">
        <v>3721</v>
      </c>
      <c r="Q72" s="37">
        <v>4118</v>
      </c>
    </row>
    <row r="73" spans="1:17" ht="11.4" customHeight="1" x14ac:dyDescent="0.3">
      <c r="A73" s="25" t="s">
        <v>19</v>
      </c>
      <c r="B73" s="40">
        <f t="shared" ref="B73" si="45">B74+B80</f>
        <v>28201448.179047562</v>
      </c>
      <c r="C73" s="40">
        <f t="shared" ref="C73:Q73" si="46">C74+C80</f>
        <v>29050357.880825322</v>
      </c>
      <c r="D73" s="40">
        <f t="shared" si="46"/>
        <v>29540041.210927226</v>
      </c>
      <c r="E73" s="40">
        <f t="shared" si="46"/>
        <v>30109832.241383344</v>
      </c>
      <c r="F73" s="40">
        <f t="shared" si="46"/>
        <v>30826229.856754202</v>
      </c>
      <c r="G73" s="40">
        <f t="shared" si="46"/>
        <v>31523023.338508099</v>
      </c>
      <c r="H73" s="40">
        <f t="shared" si="46"/>
        <v>32285538.733455695</v>
      </c>
      <c r="I73" s="40">
        <f t="shared" si="46"/>
        <v>33562870.694916643</v>
      </c>
      <c r="J73" s="40">
        <f t="shared" si="46"/>
        <v>33888264.90327166</v>
      </c>
      <c r="K73" s="40">
        <f t="shared" si="46"/>
        <v>33498389.55668062</v>
      </c>
      <c r="L73" s="40">
        <f t="shared" si="46"/>
        <v>33627256.966098927</v>
      </c>
      <c r="M73" s="40">
        <f t="shared" si="46"/>
        <v>33769849.45298817</v>
      </c>
      <c r="N73" s="40">
        <f t="shared" si="46"/>
        <v>33437863.31172666</v>
      </c>
      <c r="O73" s="40">
        <f t="shared" si="46"/>
        <v>33608208.470376797</v>
      </c>
      <c r="P73" s="40">
        <f t="shared" si="46"/>
        <v>34200762.581494287</v>
      </c>
      <c r="Q73" s="40">
        <f t="shared" si="46"/>
        <v>35084305.991468422</v>
      </c>
    </row>
    <row r="74" spans="1:17" ht="11.4" customHeight="1" x14ac:dyDescent="0.3">
      <c r="A74" s="23" t="s">
        <v>28</v>
      </c>
      <c r="B74" s="39">
        <f>SUM(B75:B79)</f>
        <v>22894199</v>
      </c>
      <c r="C74" s="39">
        <f t="shared" ref="C74:Q74" si="47">SUM(C75:C79)</f>
        <v>23651287</v>
      </c>
      <c r="D74" s="39">
        <f t="shared" si="47"/>
        <v>24043841</v>
      </c>
      <c r="E74" s="39">
        <f t="shared" si="47"/>
        <v>24574075</v>
      </c>
      <c r="F74" s="39">
        <f t="shared" si="47"/>
        <v>25255875</v>
      </c>
      <c r="G74" s="39">
        <f t="shared" si="47"/>
        <v>25916468</v>
      </c>
      <c r="H74" s="39">
        <f t="shared" si="47"/>
        <v>26555673</v>
      </c>
      <c r="I74" s="39">
        <f t="shared" si="47"/>
        <v>27819515</v>
      </c>
      <c r="J74" s="39">
        <f t="shared" si="47"/>
        <v>28067306</v>
      </c>
      <c r="K74" s="39">
        <f t="shared" si="47"/>
        <v>27733367</v>
      </c>
      <c r="L74" s="39">
        <f t="shared" si="47"/>
        <v>27890843</v>
      </c>
      <c r="M74" s="39">
        <f t="shared" si="47"/>
        <v>27995901</v>
      </c>
      <c r="N74" s="39">
        <f t="shared" si="47"/>
        <v>27734174</v>
      </c>
      <c r="O74" s="39">
        <f t="shared" si="47"/>
        <v>27887887</v>
      </c>
      <c r="P74" s="39">
        <f t="shared" si="47"/>
        <v>28400895</v>
      </c>
      <c r="Q74" s="39">
        <f t="shared" si="47"/>
        <v>29147375</v>
      </c>
    </row>
    <row r="75" spans="1:17" ht="11.4" customHeight="1" x14ac:dyDescent="0.3">
      <c r="A75" s="62" t="s">
        <v>60</v>
      </c>
      <c r="B75" s="42">
        <v>4256246</v>
      </c>
      <c r="C75" s="42">
        <v>4129059</v>
      </c>
      <c r="D75" s="42">
        <v>3876127</v>
      </c>
      <c r="E75" s="42">
        <v>3698441</v>
      </c>
      <c r="F75" s="42">
        <v>3472911</v>
      </c>
      <c r="G75" s="42">
        <v>3303603</v>
      </c>
      <c r="H75" s="42">
        <v>3150880</v>
      </c>
      <c r="I75" s="42">
        <v>3018511</v>
      </c>
      <c r="J75" s="42">
        <v>2945459</v>
      </c>
      <c r="K75" s="42">
        <v>2774534</v>
      </c>
      <c r="L75" s="42">
        <v>2663701</v>
      </c>
      <c r="M75" s="42">
        <v>2535325</v>
      </c>
      <c r="N75" s="42">
        <v>2414411</v>
      </c>
      <c r="O75" s="42">
        <v>2340037</v>
      </c>
      <c r="P75" s="42">
        <v>2239165</v>
      </c>
      <c r="Q75" s="42">
        <v>2226999</v>
      </c>
    </row>
    <row r="76" spans="1:17" ht="11.4" customHeight="1" x14ac:dyDescent="0.3">
      <c r="A76" s="62" t="s">
        <v>59</v>
      </c>
      <c r="B76" s="42">
        <v>18473309</v>
      </c>
      <c r="C76" s="42">
        <v>19325329</v>
      </c>
      <c r="D76" s="42">
        <v>19923880</v>
      </c>
      <c r="E76" s="42">
        <v>20605800</v>
      </c>
      <c r="F76" s="42">
        <v>21498986</v>
      </c>
      <c r="G76" s="42">
        <v>22312167</v>
      </c>
      <c r="H76" s="42">
        <v>23065641</v>
      </c>
      <c r="I76" s="42">
        <v>24452804</v>
      </c>
      <c r="J76" s="42">
        <v>24750723</v>
      </c>
      <c r="K76" s="42">
        <v>24571070</v>
      </c>
      <c r="L76" s="42">
        <v>24810533</v>
      </c>
      <c r="M76" s="42">
        <v>25030027</v>
      </c>
      <c r="N76" s="42">
        <v>24884593</v>
      </c>
      <c r="O76" s="42">
        <v>25105666</v>
      </c>
      <c r="P76" s="42">
        <v>25689788</v>
      </c>
      <c r="Q76" s="42">
        <v>26430217</v>
      </c>
    </row>
    <row r="77" spans="1:17" ht="11.4" customHeight="1" x14ac:dyDescent="0.3">
      <c r="A77" s="62" t="s">
        <v>58</v>
      </c>
      <c r="B77" s="42">
        <v>151939</v>
      </c>
      <c r="C77" s="42">
        <v>182110</v>
      </c>
      <c r="D77" s="42">
        <v>226935</v>
      </c>
      <c r="E77" s="42">
        <v>250547</v>
      </c>
      <c r="F77" s="42">
        <v>261558</v>
      </c>
      <c r="G77" s="42">
        <v>275825</v>
      </c>
      <c r="H77" s="42">
        <v>300756</v>
      </c>
      <c r="I77" s="42">
        <v>304964</v>
      </c>
      <c r="J77" s="42">
        <v>315874</v>
      </c>
      <c r="K77" s="42">
        <v>313737</v>
      </c>
      <c r="L77" s="42">
        <v>320139</v>
      </c>
      <c r="M77" s="42">
        <v>325834</v>
      </c>
      <c r="N77" s="42">
        <v>320541</v>
      </c>
      <c r="O77" s="42">
        <v>312457</v>
      </c>
      <c r="P77" s="42">
        <v>324103</v>
      </c>
      <c r="Q77" s="42">
        <v>320764</v>
      </c>
    </row>
    <row r="78" spans="1:17" ht="11.4" customHeight="1" x14ac:dyDescent="0.3">
      <c r="A78" s="62" t="s">
        <v>57</v>
      </c>
      <c r="B78" s="42">
        <v>7509</v>
      </c>
      <c r="C78" s="42">
        <v>8885</v>
      </c>
      <c r="D78" s="42">
        <v>10724</v>
      </c>
      <c r="E78" s="42">
        <v>12990</v>
      </c>
      <c r="F78" s="42">
        <v>14937</v>
      </c>
      <c r="G78" s="42">
        <v>17506</v>
      </c>
      <c r="H78" s="42">
        <v>30914</v>
      </c>
      <c r="I78" s="42">
        <v>35571</v>
      </c>
      <c r="J78" s="42">
        <v>48075</v>
      </c>
      <c r="K78" s="42">
        <v>66498</v>
      </c>
      <c r="L78" s="42">
        <v>89137</v>
      </c>
      <c r="M78" s="42">
        <v>96274</v>
      </c>
      <c r="N78" s="42">
        <v>99591</v>
      </c>
      <c r="O78" s="42">
        <v>107225</v>
      </c>
      <c r="P78" s="42">
        <v>116812</v>
      </c>
      <c r="Q78" s="42">
        <v>128891</v>
      </c>
    </row>
    <row r="79" spans="1:17" ht="11.4" customHeight="1" x14ac:dyDescent="0.3">
      <c r="A79" s="62" t="s">
        <v>56</v>
      </c>
      <c r="B79" s="42">
        <v>5196</v>
      </c>
      <c r="C79" s="42">
        <v>5904</v>
      </c>
      <c r="D79" s="42">
        <v>6175</v>
      </c>
      <c r="E79" s="42">
        <v>6297</v>
      </c>
      <c r="F79" s="42">
        <v>7483</v>
      </c>
      <c r="G79" s="42">
        <v>7367</v>
      </c>
      <c r="H79" s="42">
        <v>7482</v>
      </c>
      <c r="I79" s="42">
        <v>7665</v>
      </c>
      <c r="J79" s="42">
        <v>7175</v>
      </c>
      <c r="K79" s="42">
        <v>7528</v>
      </c>
      <c r="L79" s="42">
        <v>7333</v>
      </c>
      <c r="M79" s="42">
        <v>8441</v>
      </c>
      <c r="N79" s="42">
        <v>15038</v>
      </c>
      <c r="O79" s="42">
        <v>22502</v>
      </c>
      <c r="P79" s="42">
        <v>31027</v>
      </c>
      <c r="Q79" s="42">
        <v>40504</v>
      </c>
    </row>
    <row r="80" spans="1:17" ht="11.4" customHeight="1" x14ac:dyDescent="0.3">
      <c r="A80" s="19" t="s">
        <v>25</v>
      </c>
      <c r="B80" s="38">
        <f>SUM(B81:B82)</f>
        <v>5307249.1790475631</v>
      </c>
      <c r="C80" s="38">
        <f t="shared" ref="C80:Q80" si="48">SUM(C81:C82)</f>
        <v>5399070.8808253231</v>
      </c>
      <c r="D80" s="38">
        <f t="shared" si="48"/>
        <v>5496200.2109272266</v>
      </c>
      <c r="E80" s="38">
        <f t="shared" si="48"/>
        <v>5535757.2413833458</v>
      </c>
      <c r="F80" s="38">
        <f t="shared" si="48"/>
        <v>5570354.8567542015</v>
      </c>
      <c r="G80" s="38">
        <f t="shared" si="48"/>
        <v>5606555.3385081002</v>
      </c>
      <c r="H80" s="38">
        <f t="shared" si="48"/>
        <v>5729865.7334556961</v>
      </c>
      <c r="I80" s="38">
        <f t="shared" si="48"/>
        <v>5743355.6949166423</v>
      </c>
      <c r="J80" s="38">
        <f t="shared" si="48"/>
        <v>5820958.9032716565</v>
      </c>
      <c r="K80" s="38">
        <f t="shared" si="48"/>
        <v>5765022.5566806216</v>
      </c>
      <c r="L80" s="38">
        <f t="shared" si="48"/>
        <v>5736413.9660989251</v>
      </c>
      <c r="M80" s="38">
        <f t="shared" si="48"/>
        <v>5773948.4529881692</v>
      </c>
      <c r="N80" s="38">
        <f t="shared" si="48"/>
        <v>5703689.3117266577</v>
      </c>
      <c r="O80" s="38">
        <f t="shared" si="48"/>
        <v>5720321.4703767998</v>
      </c>
      <c r="P80" s="38">
        <f t="shared" si="48"/>
        <v>5799867.5814942904</v>
      </c>
      <c r="Q80" s="38">
        <f t="shared" si="48"/>
        <v>5936930.9914684212</v>
      </c>
    </row>
    <row r="81" spans="1:17" ht="11.4" customHeight="1" x14ac:dyDescent="0.3">
      <c r="A81" s="17" t="s">
        <v>24</v>
      </c>
      <c r="B81" s="37">
        <v>4977186</v>
      </c>
      <c r="C81" s="37">
        <v>5048061</v>
      </c>
      <c r="D81" s="37">
        <v>5128284</v>
      </c>
      <c r="E81" s="37">
        <v>5160718</v>
      </c>
      <c r="F81" s="37">
        <v>5133236</v>
      </c>
      <c r="G81" s="37">
        <v>5155639</v>
      </c>
      <c r="H81" s="37">
        <v>5258476</v>
      </c>
      <c r="I81" s="37">
        <v>5256191</v>
      </c>
      <c r="J81" s="37">
        <v>5335821</v>
      </c>
      <c r="K81" s="37">
        <v>5331542</v>
      </c>
      <c r="L81" s="37">
        <v>5287311</v>
      </c>
      <c r="M81" s="37">
        <v>5325523</v>
      </c>
      <c r="N81" s="37">
        <v>5253452</v>
      </c>
      <c r="O81" s="37">
        <v>5244760</v>
      </c>
      <c r="P81" s="37">
        <v>5321019</v>
      </c>
      <c r="Q81" s="37">
        <v>5446891</v>
      </c>
    </row>
    <row r="82" spans="1:17" ht="11.4" customHeight="1" x14ac:dyDescent="0.3">
      <c r="A82" s="15" t="s">
        <v>23</v>
      </c>
      <c r="B82" s="36">
        <v>330063.1790475634</v>
      </c>
      <c r="C82" s="36">
        <v>351009.88082532288</v>
      </c>
      <c r="D82" s="36">
        <v>367916.21092722681</v>
      </c>
      <c r="E82" s="36">
        <v>375039.24138334551</v>
      </c>
      <c r="F82" s="36">
        <v>437118.85675420141</v>
      </c>
      <c r="G82" s="36">
        <v>450916.33850810013</v>
      </c>
      <c r="H82" s="36">
        <v>471389.73345569643</v>
      </c>
      <c r="I82" s="36">
        <v>487164.69491664221</v>
      </c>
      <c r="J82" s="36">
        <v>485137.90327165648</v>
      </c>
      <c r="K82" s="36">
        <v>433480.55668062117</v>
      </c>
      <c r="L82" s="36">
        <v>449102.96609892522</v>
      </c>
      <c r="M82" s="36">
        <v>448425.45298816875</v>
      </c>
      <c r="N82" s="36">
        <v>450237.31172665808</v>
      </c>
      <c r="O82" s="36">
        <v>475561.47037679993</v>
      </c>
      <c r="P82" s="36">
        <v>478848.58149429015</v>
      </c>
      <c r="Q82" s="36">
        <v>490039.99146842147</v>
      </c>
    </row>
    <row r="83" spans="1:17" ht="11.4" customHeight="1" x14ac:dyDescent="0.3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" customHeight="1" x14ac:dyDescent="0.3">
      <c r="A84" s="27" t="s">
        <v>70</v>
      </c>
      <c r="B84" s="41">
        <f t="shared" ref="B84:Q84" si="49">B85+B100</f>
        <v>256144294.17904755</v>
      </c>
      <c r="C84" s="41">
        <f t="shared" si="49"/>
        <v>263427961.88082531</v>
      </c>
      <c r="D84" s="41">
        <f t="shared" si="49"/>
        <v>268820935.21092725</v>
      </c>
      <c r="E84" s="41">
        <f t="shared" si="49"/>
        <v>273658329.24138331</v>
      </c>
      <c r="F84" s="41">
        <f t="shared" si="49"/>
        <v>278404118.85675418</v>
      </c>
      <c r="G84" s="41">
        <f t="shared" si="49"/>
        <v>284589505.33850813</v>
      </c>
      <c r="H84" s="41">
        <f t="shared" si="49"/>
        <v>291258991.73345572</v>
      </c>
      <c r="I84" s="41">
        <f t="shared" si="49"/>
        <v>298753086.69491667</v>
      </c>
      <c r="J84" s="41">
        <f t="shared" si="49"/>
        <v>303748883.90327168</v>
      </c>
      <c r="K84" s="41">
        <f t="shared" si="49"/>
        <v>305611817.55668062</v>
      </c>
      <c r="L84" s="41">
        <f t="shared" si="49"/>
        <v>310156348.9660989</v>
      </c>
      <c r="M84" s="41">
        <f t="shared" si="49"/>
        <v>313582448.45298815</v>
      </c>
      <c r="N84" s="41">
        <f t="shared" si="49"/>
        <v>314987025.31172669</v>
      </c>
      <c r="O84" s="41">
        <f t="shared" si="49"/>
        <v>319608426.47037679</v>
      </c>
      <c r="P84" s="41">
        <f t="shared" si="49"/>
        <v>323509058.58149427</v>
      </c>
      <c r="Q84" s="41">
        <f t="shared" si="49"/>
        <v>327835506.99146843</v>
      </c>
    </row>
    <row r="85" spans="1:17" ht="11.4" customHeight="1" x14ac:dyDescent="0.3">
      <c r="A85" s="25" t="s">
        <v>40</v>
      </c>
      <c r="B85" s="40">
        <f t="shared" ref="B85:Q85" si="50">B86+B87+B94</f>
        <v>227942846</v>
      </c>
      <c r="C85" s="40">
        <f t="shared" si="50"/>
        <v>234377604</v>
      </c>
      <c r="D85" s="40">
        <f t="shared" si="50"/>
        <v>239280894</v>
      </c>
      <c r="E85" s="40">
        <f t="shared" si="50"/>
        <v>243548497</v>
      </c>
      <c r="F85" s="40">
        <f t="shared" si="50"/>
        <v>247577889</v>
      </c>
      <c r="G85" s="40">
        <f t="shared" si="50"/>
        <v>253066482</v>
      </c>
      <c r="H85" s="40">
        <f t="shared" si="50"/>
        <v>258973453</v>
      </c>
      <c r="I85" s="40">
        <f t="shared" si="50"/>
        <v>265190216</v>
      </c>
      <c r="J85" s="40">
        <f t="shared" si="50"/>
        <v>269860619</v>
      </c>
      <c r="K85" s="40">
        <f t="shared" si="50"/>
        <v>272113428</v>
      </c>
      <c r="L85" s="40">
        <f t="shared" si="50"/>
        <v>276529092</v>
      </c>
      <c r="M85" s="40">
        <f t="shared" si="50"/>
        <v>279812599</v>
      </c>
      <c r="N85" s="40">
        <f t="shared" si="50"/>
        <v>281549162</v>
      </c>
      <c r="O85" s="40">
        <f t="shared" si="50"/>
        <v>286000218</v>
      </c>
      <c r="P85" s="40">
        <f t="shared" si="50"/>
        <v>289308296</v>
      </c>
      <c r="Q85" s="40">
        <f t="shared" si="50"/>
        <v>292751201</v>
      </c>
    </row>
    <row r="86" spans="1:17" ht="11.4" customHeight="1" x14ac:dyDescent="0.3">
      <c r="A86" s="23" t="s">
        <v>31</v>
      </c>
      <c r="B86" s="39">
        <v>26679508</v>
      </c>
      <c r="C86" s="39">
        <v>27609356</v>
      </c>
      <c r="D86" s="39">
        <v>28647121</v>
      </c>
      <c r="E86" s="39">
        <v>29429695</v>
      </c>
      <c r="F86" s="39">
        <v>30192633</v>
      </c>
      <c r="G86" s="39">
        <v>31273941</v>
      </c>
      <c r="H86" s="39">
        <v>32303391</v>
      </c>
      <c r="I86" s="39">
        <v>33513997</v>
      </c>
      <c r="J86" s="39">
        <v>34753905</v>
      </c>
      <c r="K86" s="39">
        <v>35320124</v>
      </c>
      <c r="L86" s="39">
        <v>35884391</v>
      </c>
      <c r="M86" s="39">
        <v>36307796</v>
      </c>
      <c r="N86" s="39">
        <v>36013088</v>
      </c>
      <c r="O86" s="39">
        <v>36192222</v>
      </c>
      <c r="P86" s="39">
        <v>36564027</v>
      </c>
      <c r="Q86" s="39">
        <v>37036579</v>
      </c>
    </row>
    <row r="87" spans="1:17" ht="11.4" customHeight="1" x14ac:dyDescent="0.3">
      <c r="A87" s="19" t="s">
        <v>30</v>
      </c>
      <c r="B87" s="38">
        <f>SUM(B88:B93)</f>
        <v>200599391</v>
      </c>
      <c r="C87" s="38">
        <f t="shared" ref="C87" si="51">SUM(C88:C93)</f>
        <v>206096297</v>
      </c>
      <c r="D87" s="38">
        <f t="shared" ref="D87" si="52">SUM(D88:D93)</f>
        <v>209967381</v>
      </c>
      <c r="E87" s="38">
        <f t="shared" ref="E87" si="53">SUM(E88:E93)</f>
        <v>213447603</v>
      </c>
      <c r="F87" s="38">
        <f t="shared" ref="F87" si="54">SUM(F88:F93)</f>
        <v>216710017</v>
      </c>
      <c r="G87" s="38">
        <f t="shared" ref="G87" si="55">SUM(G88:G93)</f>
        <v>221125428</v>
      </c>
      <c r="H87" s="38">
        <f t="shared" ref="H87" si="56">SUM(H88:H93)</f>
        <v>226000715</v>
      </c>
      <c r="I87" s="38">
        <f t="shared" ref="I87" si="57">SUM(I88:I93)</f>
        <v>231005293</v>
      </c>
      <c r="J87" s="38">
        <f t="shared" ref="J87" si="58">SUM(J88:J93)</f>
        <v>234426746</v>
      </c>
      <c r="K87" s="38">
        <f t="shared" ref="K87" si="59">SUM(K88:K93)</f>
        <v>236114507</v>
      </c>
      <c r="L87" s="38">
        <f t="shared" ref="L87" si="60">SUM(L88:L93)</f>
        <v>239968731</v>
      </c>
      <c r="M87" s="38">
        <f t="shared" ref="M87" si="61">SUM(M88:M93)</f>
        <v>242827586</v>
      </c>
      <c r="N87" s="38">
        <f t="shared" ref="N87" si="62">SUM(N88:N93)</f>
        <v>244863667</v>
      </c>
      <c r="O87" s="38">
        <f t="shared" ref="O87" si="63">SUM(O88:O93)</f>
        <v>249130639</v>
      </c>
      <c r="P87" s="38">
        <f t="shared" ref="P87" si="64">SUM(P88:P93)</f>
        <v>252056715</v>
      </c>
      <c r="Q87" s="38">
        <f t="shared" ref="Q87" si="65">SUM(Q88:Q93)</f>
        <v>255004455</v>
      </c>
    </row>
    <row r="88" spans="1:17" ht="11.4" customHeight="1" x14ac:dyDescent="0.3">
      <c r="A88" s="62" t="s">
        <v>60</v>
      </c>
      <c r="B88" s="42">
        <v>158855956</v>
      </c>
      <c r="C88" s="42">
        <v>160086903</v>
      </c>
      <c r="D88" s="42">
        <v>159210184</v>
      </c>
      <c r="E88" s="42">
        <v>157556134</v>
      </c>
      <c r="F88" s="42">
        <v>155284913</v>
      </c>
      <c r="G88" s="42">
        <v>154388861</v>
      </c>
      <c r="H88" s="42">
        <v>153000612</v>
      </c>
      <c r="I88" s="42">
        <v>152669704</v>
      </c>
      <c r="J88" s="42">
        <v>150364082</v>
      </c>
      <c r="K88" s="42">
        <v>147365482</v>
      </c>
      <c r="L88" s="42">
        <v>145998073</v>
      </c>
      <c r="M88" s="42">
        <v>144080609</v>
      </c>
      <c r="N88" s="42">
        <v>141772302</v>
      </c>
      <c r="O88" s="42">
        <v>140845134</v>
      </c>
      <c r="P88" s="42">
        <v>139854618</v>
      </c>
      <c r="Q88" s="42">
        <v>139055432</v>
      </c>
    </row>
    <row r="89" spans="1:17" ht="11.4" customHeight="1" x14ac:dyDescent="0.3">
      <c r="A89" s="62" t="s">
        <v>59</v>
      </c>
      <c r="B89" s="42">
        <v>37724220</v>
      </c>
      <c r="C89" s="42">
        <v>41413208</v>
      </c>
      <c r="D89" s="42">
        <v>45664297</v>
      </c>
      <c r="E89" s="42">
        <v>50212367</v>
      </c>
      <c r="F89" s="42">
        <v>55448971</v>
      </c>
      <c r="G89" s="42">
        <v>60408251</v>
      </c>
      <c r="H89" s="42">
        <v>66388125</v>
      </c>
      <c r="I89" s="42">
        <v>71405384</v>
      </c>
      <c r="J89" s="42">
        <v>76862917</v>
      </c>
      <c r="K89" s="42">
        <v>81238312</v>
      </c>
      <c r="L89" s="42">
        <v>86017480</v>
      </c>
      <c r="M89" s="42">
        <v>90815705</v>
      </c>
      <c r="N89" s="42">
        <v>94836497</v>
      </c>
      <c r="O89" s="42">
        <v>99612472</v>
      </c>
      <c r="P89" s="42">
        <v>103154291</v>
      </c>
      <c r="Q89" s="42">
        <v>106612315</v>
      </c>
    </row>
    <row r="90" spans="1:17" ht="11.4" customHeight="1" x14ac:dyDescent="0.3">
      <c r="A90" s="62" t="s">
        <v>58</v>
      </c>
      <c r="B90" s="42">
        <v>3730015</v>
      </c>
      <c r="C90" s="42">
        <v>4257955</v>
      </c>
      <c r="D90" s="42">
        <v>4753347</v>
      </c>
      <c r="E90" s="42">
        <v>5341617</v>
      </c>
      <c r="F90" s="42">
        <v>5628901</v>
      </c>
      <c r="G90" s="42">
        <v>5881840</v>
      </c>
      <c r="H90" s="42">
        <v>6086089</v>
      </c>
      <c r="I90" s="42">
        <v>6334989</v>
      </c>
      <c r="J90" s="42">
        <v>6520408</v>
      </c>
      <c r="K90" s="42">
        <v>6755828</v>
      </c>
      <c r="L90" s="42">
        <v>7017824</v>
      </c>
      <c r="M90" s="42">
        <v>6940405</v>
      </c>
      <c r="N90" s="42">
        <v>7119510</v>
      </c>
      <c r="O90" s="42">
        <v>7401821</v>
      </c>
      <c r="P90" s="42">
        <v>7614498</v>
      </c>
      <c r="Q90" s="42">
        <v>7685081</v>
      </c>
    </row>
    <row r="91" spans="1:17" ht="11.4" customHeight="1" x14ac:dyDescent="0.3">
      <c r="A91" s="62" t="s">
        <v>57</v>
      </c>
      <c r="B91" s="42">
        <v>289200</v>
      </c>
      <c r="C91" s="42">
        <v>338231</v>
      </c>
      <c r="D91" s="42">
        <v>339553</v>
      </c>
      <c r="E91" s="42">
        <v>337476</v>
      </c>
      <c r="F91" s="42">
        <v>347219</v>
      </c>
      <c r="G91" s="42">
        <v>446461</v>
      </c>
      <c r="H91" s="42">
        <v>525839</v>
      </c>
      <c r="I91" s="42">
        <v>595140</v>
      </c>
      <c r="J91" s="42">
        <v>678143</v>
      </c>
      <c r="K91" s="42">
        <v>752594</v>
      </c>
      <c r="L91" s="42">
        <v>926798</v>
      </c>
      <c r="M91" s="42">
        <v>965753</v>
      </c>
      <c r="N91" s="42">
        <v>1089082</v>
      </c>
      <c r="O91" s="42">
        <v>1175568</v>
      </c>
      <c r="P91" s="42">
        <v>1238936</v>
      </c>
      <c r="Q91" s="42">
        <v>1313031</v>
      </c>
    </row>
    <row r="92" spans="1:17" ht="11.4" customHeight="1" x14ac:dyDescent="0.3">
      <c r="A92" s="62" t="s">
        <v>61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132</v>
      </c>
      <c r="K92" s="42">
        <v>165</v>
      </c>
      <c r="L92" s="42">
        <v>389</v>
      </c>
      <c r="M92" s="42">
        <v>608</v>
      </c>
      <c r="N92" s="42">
        <v>6805</v>
      </c>
      <c r="O92" s="42">
        <v>30848</v>
      </c>
      <c r="P92" s="42">
        <v>92956</v>
      </c>
      <c r="Q92" s="42">
        <v>181560</v>
      </c>
    </row>
    <row r="93" spans="1:17" ht="11.4" customHeight="1" x14ac:dyDescent="0.3">
      <c r="A93" s="62" t="s">
        <v>56</v>
      </c>
      <c r="B93" s="42">
        <v>0</v>
      </c>
      <c r="C93" s="42">
        <v>0</v>
      </c>
      <c r="D93" s="42">
        <v>0</v>
      </c>
      <c r="E93" s="42">
        <v>9</v>
      </c>
      <c r="F93" s="42">
        <v>13</v>
      </c>
      <c r="G93" s="42">
        <v>15</v>
      </c>
      <c r="H93" s="42">
        <v>50</v>
      </c>
      <c r="I93" s="42">
        <v>76</v>
      </c>
      <c r="J93" s="42">
        <v>1064</v>
      </c>
      <c r="K93" s="42">
        <v>2126</v>
      </c>
      <c r="L93" s="42">
        <v>8167</v>
      </c>
      <c r="M93" s="42">
        <v>24506</v>
      </c>
      <c r="N93" s="42">
        <v>39471</v>
      </c>
      <c r="O93" s="42">
        <v>64796</v>
      </c>
      <c r="P93" s="42">
        <v>101416</v>
      </c>
      <c r="Q93" s="42">
        <v>157036</v>
      </c>
    </row>
    <row r="94" spans="1:17" ht="11.4" customHeight="1" x14ac:dyDescent="0.3">
      <c r="A94" s="19" t="s">
        <v>29</v>
      </c>
      <c r="B94" s="38">
        <f>SUM(B95:B99)</f>
        <v>663947</v>
      </c>
      <c r="C94" s="38">
        <f t="shared" ref="C94" si="66">SUM(C95:C99)</f>
        <v>671951</v>
      </c>
      <c r="D94" s="38">
        <f t="shared" ref="D94" si="67">SUM(D95:D99)</f>
        <v>666392</v>
      </c>
      <c r="E94" s="38">
        <f t="shared" ref="E94" si="68">SUM(E95:E99)</f>
        <v>671199</v>
      </c>
      <c r="F94" s="38">
        <f t="shared" ref="F94" si="69">SUM(F95:F99)</f>
        <v>675239</v>
      </c>
      <c r="G94" s="38">
        <f t="shared" ref="G94" si="70">SUM(G95:G99)</f>
        <v>667113</v>
      </c>
      <c r="H94" s="38">
        <f t="shared" ref="H94" si="71">SUM(H95:H99)</f>
        <v>669347</v>
      </c>
      <c r="I94" s="38">
        <f t="shared" ref="I94" si="72">SUM(I95:I99)</f>
        <v>670926</v>
      </c>
      <c r="J94" s="38">
        <f t="shared" ref="J94" si="73">SUM(J95:J99)</f>
        <v>679968</v>
      </c>
      <c r="K94" s="38">
        <f t="shared" ref="K94" si="74">SUM(K95:K99)</f>
        <v>678797</v>
      </c>
      <c r="L94" s="38">
        <f t="shared" ref="L94" si="75">SUM(L95:L99)</f>
        <v>675970</v>
      </c>
      <c r="M94" s="38">
        <f t="shared" ref="M94" si="76">SUM(M95:M99)</f>
        <v>677217</v>
      </c>
      <c r="N94" s="38">
        <f t="shared" ref="N94" si="77">SUM(N95:N99)</f>
        <v>672407</v>
      </c>
      <c r="O94" s="38">
        <f t="shared" ref="O94" si="78">SUM(O95:O99)</f>
        <v>677357</v>
      </c>
      <c r="P94" s="38">
        <f t="shared" ref="P94" si="79">SUM(P95:P99)</f>
        <v>687554</v>
      </c>
      <c r="Q94" s="38">
        <f t="shared" ref="Q94" si="80">SUM(Q95:Q99)</f>
        <v>710167</v>
      </c>
    </row>
    <row r="95" spans="1:17" ht="11.4" customHeight="1" x14ac:dyDescent="0.3">
      <c r="A95" s="62" t="s">
        <v>60</v>
      </c>
      <c r="B95" s="37">
        <v>14605</v>
      </c>
      <c r="C95" s="37">
        <v>13822</v>
      </c>
      <c r="D95" s="37">
        <v>13094</v>
      </c>
      <c r="E95" s="37">
        <v>11242</v>
      </c>
      <c r="F95" s="37">
        <v>10158</v>
      </c>
      <c r="G95" s="37">
        <v>9073</v>
      </c>
      <c r="H95" s="37">
        <v>8454</v>
      </c>
      <c r="I95" s="37">
        <v>7523</v>
      </c>
      <c r="J95" s="37">
        <v>6926</v>
      </c>
      <c r="K95" s="37">
        <v>6185</v>
      </c>
      <c r="L95" s="37">
        <v>5664</v>
      </c>
      <c r="M95" s="37">
        <v>5248</v>
      </c>
      <c r="N95" s="37">
        <v>4881</v>
      </c>
      <c r="O95" s="37">
        <v>5320</v>
      </c>
      <c r="P95" s="37">
        <v>4517</v>
      </c>
      <c r="Q95" s="37">
        <v>4259</v>
      </c>
    </row>
    <row r="96" spans="1:17" ht="11.4" customHeight="1" x14ac:dyDescent="0.3">
      <c r="A96" s="62" t="s">
        <v>59</v>
      </c>
      <c r="B96" s="37">
        <v>642963</v>
      </c>
      <c r="C96" s="37">
        <v>649691</v>
      </c>
      <c r="D96" s="37">
        <v>644832</v>
      </c>
      <c r="E96" s="37">
        <v>649240</v>
      </c>
      <c r="F96" s="37">
        <v>652562</v>
      </c>
      <c r="G96" s="37">
        <v>644096</v>
      </c>
      <c r="H96" s="37">
        <v>644828</v>
      </c>
      <c r="I96" s="37">
        <v>645585</v>
      </c>
      <c r="J96" s="37">
        <v>653488</v>
      </c>
      <c r="K96" s="37">
        <v>651693</v>
      </c>
      <c r="L96" s="37">
        <v>648171</v>
      </c>
      <c r="M96" s="37">
        <v>647470</v>
      </c>
      <c r="N96" s="37">
        <v>641729</v>
      </c>
      <c r="O96" s="37">
        <v>643303</v>
      </c>
      <c r="P96" s="37">
        <v>651602</v>
      </c>
      <c r="Q96" s="37">
        <v>664879</v>
      </c>
    </row>
    <row r="97" spans="1:17" ht="11.4" customHeight="1" x14ac:dyDescent="0.3">
      <c r="A97" s="62" t="s">
        <v>58</v>
      </c>
      <c r="B97" s="37">
        <v>1225</v>
      </c>
      <c r="C97" s="37">
        <v>1203</v>
      </c>
      <c r="D97" s="37">
        <v>1138</v>
      </c>
      <c r="E97" s="37">
        <v>1103</v>
      </c>
      <c r="F97" s="37">
        <v>2248</v>
      </c>
      <c r="G97" s="37">
        <v>2247</v>
      </c>
      <c r="H97" s="37">
        <v>2167</v>
      </c>
      <c r="I97" s="37">
        <v>2263</v>
      </c>
      <c r="J97" s="37">
        <v>2282</v>
      </c>
      <c r="K97" s="37">
        <v>2396</v>
      </c>
      <c r="L97" s="37">
        <v>2375</v>
      </c>
      <c r="M97" s="37">
        <v>2314</v>
      </c>
      <c r="N97" s="37">
        <v>2212</v>
      </c>
      <c r="O97" s="37">
        <v>2153</v>
      </c>
      <c r="P97" s="37">
        <v>2116</v>
      </c>
      <c r="Q97" s="37">
        <v>2004</v>
      </c>
    </row>
    <row r="98" spans="1:17" ht="11.4" customHeight="1" x14ac:dyDescent="0.3">
      <c r="A98" s="62" t="s">
        <v>57</v>
      </c>
      <c r="B98" s="37">
        <v>3430</v>
      </c>
      <c r="C98" s="37">
        <v>5453</v>
      </c>
      <c r="D98" s="37">
        <v>5514</v>
      </c>
      <c r="E98" s="37">
        <v>7848</v>
      </c>
      <c r="F98" s="37">
        <v>8498</v>
      </c>
      <c r="G98" s="37">
        <v>9526</v>
      </c>
      <c r="H98" s="37">
        <v>11770</v>
      </c>
      <c r="I98" s="37">
        <v>13446</v>
      </c>
      <c r="J98" s="37">
        <v>15119</v>
      </c>
      <c r="K98" s="37">
        <v>16318</v>
      </c>
      <c r="L98" s="37">
        <v>17209</v>
      </c>
      <c r="M98" s="37">
        <v>19523</v>
      </c>
      <c r="N98" s="37">
        <v>20930</v>
      </c>
      <c r="O98" s="37">
        <v>22803</v>
      </c>
      <c r="P98" s="37">
        <v>25598</v>
      </c>
      <c r="Q98" s="37">
        <v>34907</v>
      </c>
    </row>
    <row r="99" spans="1:17" ht="11.4" customHeight="1" x14ac:dyDescent="0.3">
      <c r="A99" s="62" t="s">
        <v>56</v>
      </c>
      <c r="B99" s="37">
        <v>1724</v>
      </c>
      <c r="C99" s="37">
        <v>1782</v>
      </c>
      <c r="D99" s="37">
        <v>1814</v>
      </c>
      <c r="E99" s="37">
        <v>1766</v>
      </c>
      <c r="F99" s="37">
        <v>1773</v>
      </c>
      <c r="G99" s="37">
        <v>2171</v>
      </c>
      <c r="H99" s="37">
        <v>2128</v>
      </c>
      <c r="I99" s="37">
        <v>2109</v>
      </c>
      <c r="J99" s="37">
        <v>2153</v>
      </c>
      <c r="K99" s="37">
        <v>2205</v>
      </c>
      <c r="L99" s="37">
        <v>2551</v>
      </c>
      <c r="M99" s="37">
        <v>2662</v>
      </c>
      <c r="N99" s="37">
        <v>2655</v>
      </c>
      <c r="O99" s="37">
        <v>3778</v>
      </c>
      <c r="P99" s="37">
        <v>3721</v>
      </c>
      <c r="Q99" s="37">
        <v>4118</v>
      </c>
    </row>
    <row r="100" spans="1:17" ht="11.4" customHeight="1" x14ac:dyDescent="0.3">
      <c r="A100" s="25" t="s">
        <v>19</v>
      </c>
      <c r="B100" s="40">
        <f t="shared" ref="B100:Q100" si="81">B101+B107</f>
        <v>28201448.179047562</v>
      </c>
      <c r="C100" s="40">
        <f t="shared" si="81"/>
        <v>29050357.880825322</v>
      </c>
      <c r="D100" s="40">
        <f t="shared" si="81"/>
        <v>29540041.210927226</v>
      </c>
      <c r="E100" s="40">
        <f t="shared" si="81"/>
        <v>30109832.241383344</v>
      </c>
      <c r="F100" s="40">
        <f t="shared" si="81"/>
        <v>30826229.856754202</v>
      </c>
      <c r="G100" s="40">
        <f t="shared" si="81"/>
        <v>31523023.338508099</v>
      </c>
      <c r="H100" s="40">
        <f t="shared" si="81"/>
        <v>32285538.733455695</v>
      </c>
      <c r="I100" s="40">
        <f t="shared" si="81"/>
        <v>33562870.694916643</v>
      </c>
      <c r="J100" s="40">
        <f t="shared" si="81"/>
        <v>33888264.90327166</v>
      </c>
      <c r="K100" s="40">
        <f t="shared" si="81"/>
        <v>33498389.55668062</v>
      </c>
      <c r="L100" s="40">
        <f t="shared" si="81"/>
        <v>33627256.966098927</v>
      </c>
      <c r="M100" s="40">
        <f t="shared" si="81"/>
        <v>33769849.45298817</v>
      </c>
      <c r="N100" s="40">
        <f t="shared" si="81"/>
        <v>33437863.31172666</v>
      </c>
      <c r="O100" s="40">
        <f t="shared" si="81"/>
        <v>33608208.470376797</v>
      </c>
      <c r="P100" s="40">
        <f t="shared" si="81"/>
        <v>34200762.581494287</v>
      </c>
      <c r="Q100" s="40">
        <f t="shared" si="81"/>
        <v>35084305.991468422</v>
      </c>
    </row>
    <row r="101" spans="1:17" ht="11.4" customHeight="1" x14ac:dyDescent="0.3">
      <c r="A101" s="23" t="s">
        <v>28</v>
      </c>
      <c r="B101" s="39">
        <f>SUM(B102:B106)</f>
        <v>22894199</v>
      </c>
      <c r="C101" s="39">
        <f t="shared" ref="C101" si="82">SUM(C102:C106)</f>
        <v>23651287</v>
      </c>
      <c r="D101" s="39">
        <f t="shared" ref="D101" si="83">SUM(D102:D106)</f>
        <v>24043841</v>
      </c>
      <c r="E101" s="39">
        <f t="shared" ref="E101" si="84">SUM(E102:E106)</f>
        <v>24574075</v>
      </c>
      <c r="F101" s="39">
        <f t="shared" ref="F101" si="85">SUM(F102:F106)</f>
        <v>25255875</v>
      </c>
      <c r="G101" s="39">
        <f t="shared" ref="G101" si="86">SUM(G102:G106)</f>
        <v>25916468</v>
      </c>
      <c r="H101" s="39">
        <f t="shared" ref="H101" si="87">SUM(H102:H106)</f>
        <v>26555673</v>
      </c>
      <c r="I101" s="39">
        <f t="shared" ref="I101" si="88">SUM(I102:I106)</f>
        <v>27819515</v>
      </c>
      <c r="J101" s="39">
        <f t="shared" ref="J101" si="89">SUM(J102:J106)</f>
        <v>28067306</v>
      </c>
      <c r="K101" s="39">
        <f t="shared" ref="K101" si="90">SUM(K102:K106)</f>
        <v>27733367</v>
      </c>
      <c r="L101" s="39">
        <f t="shared" ref="L101" si="91">SUM(L102:L106)</f>
        <v>27890843</v>
      </c>
      <c r="M101" s="39">
        <f t="shared" ref="M101" si="92">SUM(M102:M106)</f>
        <v>27995901</v>
      </c>
      <c r="N101" s="39">
        <f t="shared" ref="N101" si="93">SUM(N102:N106)</f>
        <v>27734174</v>
      </c>
      <c r="O101" s="39">
        <f t="shared" ref="O101" si="94">SUM(O102:O106)</f>
        <v>27887887</v>
      </c>
      <c r="P101" s="39">
        <f t="shared" ref="P101" si="95">SUM(P102:P106)</f>
        <v>28400895</v>
      </c>
      <c r="Q101" s="39">
        <f t="shared" ref="Q101" si="96">SUM(Q102:Q106)</f>
        <v>29147375</v>
      </c>
    </row>
    <row r="102" spans="1:17" ht="11.4" customHeight="1" x14ac:dyDescent="0.3">
      <c r="A102" s="62" t="s">
        <v>60</v>
      </c>
      <c r="B102" s="42">
        <v>4256246</v>
      </c>
      <c r="C102" s="42">
        <v>4129059</v>
      </c>
      <c r="D102" s="42">
        <v>3876127</v>
      </c>
      <c r="E102" s="42">
        <v>3698441</v>
      </c>
      <c r="F102" s="42">
        <v>3472911</v>
      </c>
      <c r="G102" s="42">
        <v>3303603</v>
      </c>
      <c r="H102" s="42">
        <v>3150880</v>
      </c>
      <c r="I102" s="42">
        <v>3018511</v>
      </c>
      <c r="J102" s="42">
        <v>2945459</v>
      </c>
      <c r="K102" s="42">
        <v>2774534</v>
      </c>
      <c r="L102" s="42">
        <v>2663701</v>
      </c>
      <c r="M102" s="42">
        <v>2535325</v>
      </c>
      <c r="N102" s="42">
        <v>2414411</v>
      </c>
      <c r="O102" s="42">
        <v>2340037</v>
      </c>
      <c r="P102" s="42">
        <v>2239165</v>
      </c>
      <c r="Q102" s="42">
        <v>2226999</v>
      </c>
    </row>
    <row r="103" spans="1:17" ht="11.4" customHeight="1" x14ac:dyDescent="0.3">
      <c r="A103" s="62" t="s">
        <v>59</v>
      </c>
      <c r="B103" s="42">
        <v>18473309</v>
      </c>
      <c r="C103" s="42">
        <v>19325329</v>
      </c>
      <c r="D103" s="42">
        <v>19923880</v>
      </c>
      <c r="E103" s="42">
        <v>20605800</v>
      </c>
      <c r="F103" s="42">
        <v>21498986</v>
      </c>
      <c r="G103" s="42">
        <v>22312167</v>
      </c>
      <c r="H103" s="42">
        <v>23065641</v>
      </c>
      <c r="I103" s="42">
        <v>24452804</v>
      </c>
      <c r="J103" s="42">
        <v>24750723</v>
      </c>
      <c r="K103" s="42">
        <v>24571070</v>
      </c>
      <c r="L103" s="42">
        <v>24810533</v>
      </c>
      <c r="M103" s="42">
        <v>25030027</v>
      </c>
      <c r="N103" s="42">
        <v>24884593</v>
      </c>
      <c r="O103" s="42">
        <v>25105666</v>
      </c>
      <c r="P103" s="42">
        <v>25689788</v>
      </c>
      <c r="Q103" s="42">
        <v>26430217</v>
      </c>
    </row>
    <row r="104" spans="1:17" ht="11.4" customHeight="1" x14ac:dyDescent="0.3">
      <c r="A104" s="62" t="s">
        <v>58</v>
      </c>
      <c r="B104" s="42">
        <v>151939</v>
      </c>
      <c r="C104" s="42">
        <v>182110</v>
      </c>
      <c r="D104" s="42">
        <v>226935</v>
      </c>
      <c r="E104" s="42">
        <v>250547</v>
      </c>
      <c r="F104" s="42">
        <v>261558</v>
      </c>
      <c r="G104" s="42">
        <v>275825</v>
      </c>
      <c r="H104" s="42">
        <v>300756</v>
      </c>
      <c r="I104" s="42">
        <v>304964</v>
      </c>
      <c r="J104" s="42">
        <v>315874</v>
      </c>
      <c r="K104" s="42">
        <v>313737</v>
      </c>
      <c r="L104" s="42">
        <v>320139</v>
      </c>
      <c r="M104" s="42">
        <v>325834</v>
      </c>
      <c r="N104" s="42">
        <v>320541</v>
      </c>
      <c r="O104" s="42">
        <v>312457</v>
      </c>
      <c r="P104" s="42">
        <v>324103</v>
      </c>
      <c r="Q104" s="42">
        <v>320764</v>
      </c>
    </row>
    <row r="105" spans="1:17" ht="11.4" customHeight="1" x14ac:dyDescent="0.3">
      <c r="A105" s="62" t="s">
        <v>57</v>
      </c>
      <c r="B105" s="42">
        <v>7509</v>
      </c>
      <c r="C105" s="42">
        <v>8885</v>
      </c>
      <c r="D105" s="42">
        <v>10724</v>
      </c>
      <c r="E105" s="42">
        <v>12990</v>
      </c>
      <c r="F105" s="42">
        <v>14937</v>
      </c>
      <c r="G105" s="42">
        <v>17506</v>
      </c>
      <c r="H105" s="42">
        <v>30914</v>
      </c>
      <c r="I105" s="42">
        <v>35571</v>
      </c>
      <c r="J105" s="42">
        <v>48075</v>
      </c>
      <c r="K105" s="42">
        <v>66498</v>
      </c>
      <c r="L105" s="42">
        <v>89137</v>
      </c>
      <c r="M105" s="42">
        <v>96274</v>
      </c>
      <c r="N105" s="42">
        <v>99591</v>
      </c>
      <c r="O105" s="42">
        <v>107225</v>
      </c>
      <c r="P105" s="42">
        <v>116812</v>
      </c>
      <c r="Q105" s="42">
        <v>128891</v>
      </c>
    </row>
    <row r="106" spans="1:17" ht="11.4" customHeight="1" x14ac:dyDescent="0.3">
      <c r="A106" s="62" t="s">
        <v>56</v>
      </c>
      <c r="B106" s="42">
        <v>5196</v>
      </c>
      <c r="C106" s="42">
        <v>5904</v>
      </c>
      <c r="D106" s="42">
        <v>6175</v>
      </c>
      <c r="E106" s="42">
        <v>6297</v>
      </c>
      <c r="F106" s="42">
        <v>7483</v>
      </c>
      <c r="G106" s="42">
        <v>7367</v>
      </c>
      <c r="H106" s="42">
        <v>7482</v>
      </c>
      <c r="I106" s="42">
        <v>7665</v>
      </c>
      <c r="J106" s="42">
        <v>7175</v>
      </c>
      <c r="K106" s="42">
        <v>7528</v>
      </c>
      <c r="L106" s="42">
        <v>7333</v>
      </c>
      <c r="M106" s="42">
        <v>8441</v>
      </c>
      <c r="N106" s="42">
        <v>15038</v>
      </c>
      <c r="O106" s="42">
        <v>22502</v>
      </c>
      <c r="P106" s="42">
        <v>31027</v>
      </c>
      <c r="Q106" s="42">
        <v>40504</v>
      </c>
    </row>
    <row r="107" spans="1:17" ht="11.4" customHeight="1" x14ac:dyDescent="0.3">
      <c r="A107" s="19" t="s">
        <v>25</v>
      </c>
      <c r="B107" s="38">
        <f>SUM(B108:B109)</f>
        <v>5307249.1790475631</v>
      </c>
      <c r="C107" s="38">
        <f t="shared" ref="C107" si="97">SUM(C108:C109)</f>
        <v>5399070.8808253231</v>
      </c>
      <c r="D107" s="38">
        <f t="shared" ref="D107" si="98">SUM(D108:D109)</f>
        <v>5496200.2109272266</v>
      </c>
      <c r="E107" s="38">
        <f t="shared" ref="E107" si="99">SUM(E108:E109)</f>
        <v>5535757.2413833458</v>
      </c>
      <c r="F107" s="38">
        <f t="shared" ref="F107" si="100">SUM(F108:F109)</f>
        <v>5570354.8567542015</v>
      </c>
      <c r="G107" s="38">
        <f t="shared" ref="G107" si="101">SUM(G108:G109)</f>
        <v>5606555.3385081002</v>
      </c>
      <c r="H107" s="38">
        <f t="shared" ref="H107" si="102">SUM(H108:H109)</f>
        <v>5729865.7334556961</v>
      </c>
      <c r="I107" s="38">
        <f t="shared" ref="I107" si="103">SUM(I108:I109)</f>
        <v>5743355.6949166423</v>
      </c>
      <c r="J107" s="38">
        <f t="shared" ref="J107" si="104">SUM(J108:J109)</f>
        <v>5820958.9032716565</v>
      </c>
      <c r="K107" s="38">
        <f t="shared" ref="K107" si="105">SUM(K108:K109)</f>
        <v>5765022.5566806216</v>
      </c>
      <c r="L107" s="38">
        <f t="shared" ref="L107" si="106">SUM(L108:L109)</f>
        <v>5736413.9660989251</v>
      </c>
      <c r="M107" s="38">
        <f t="shared" ref="M107" si="107">SUM(M108:M109)</f>
        <v>5773948.4529881692</v>
      </c>
      <c r="N107" s="38">
        <f t="shared" ref="N107" si="108">SUM(N108:N109)</f>
        <v>5703689.3117266577</v>
      </c>
      <c r="O107" s="38">
        <f t="shared" ref="O107" si="109">SUM(O108:O109)</f>
        <v>5720321.4703767998</v>
      </c>
      <c r="P107" s="38">
        <f t="shared" ref="P107" si="110">SUM(P108:P109)</f>
        <v>5799867.5814942904</v>
      </c>
      <c r="Q107" s="38">
        <f t="shared" ref="Q107" si="111">SUM(Q108:Q109)</f>
        <v>5936930.9914684212</v>
      </c>
    </row>
    <row r="108" spans="1:17" ht="11.4" customHeight="1" x14ac:dyDescent="0.3">
      <c r="A108" s="17" t="s">
        <v>24</v>
      </c>
      <c r="B108" s="37">
        <v>4977186</v>
      </c>
      <c r="C108" s="37">
        <v>5048061</v>
      </c>
      <c r="D108" s="37">
        <v>5128284</v>
      </c>
      <c r="E108" s="37">
        <v>5160718</v>
      </c>
      <c r="F108" s="37">
        <v>5133236</v>
      </c>
      <c r="G108" s="37">
        <v>5155639</v>
      </c>
      <c r="H108" s="37">
        <v>5258476</v>
      </c>
      <c r="I108" s="37">
        <v>5256191</v>
      </c>
      <c r="J108" s="37">
        <v>5335821</v>
      </c>
      <c r="K108" s="37">
        <v>5331542</v>
      </c>
      <c r="L108" s="37">
        <v>5287311</v>
      </c>
      <c r="M108" s="37">
        <v>5325523</v>
      </c>
      <c r="N108" s="37">
        <v>5253452</v>
      </c>
      <c r="O108" s="37">
        <v>5244760</v>
      </c>
      <c r="P108" s="37">
        <v>5321019</v>
      </c>
      <c r="Q108" s="37">
        <v>5446891</v>
      </c>
    </row>
    <row r="109" spans="1:17" ht="11.4" customHeight="1" x14ac:dyDescent="0.3">
      <c r="A109" s="15" t="s">
        <v>23</v>
      </c>
      <c r="B109" s="36">
        <v>330063.1790475634</v>
      </c>
      <c r="C109" s="36">
        <v>351009.88082532288</v>
      </c>
      <c r="D109" s="36">
        <v>367916.21092722681</v>
      </c>
      <c r="E109" s="36">
        <v>375039.24138334551</v>
      </c>
      <c r="F109" s="36">
        <v>437118.85675420141</v>
      </c>
      <c r="G109" s="36">
        <v>450916.33850810013</v>
      </c>
      <c r="H109" s="36">
        <v>471389.73345569643</v>
      </c>
      <c r="I109" s="36">
        <v>487164.69491664221</v>
      </c>
      <c r="J109" s="36">
        <v>485137.90327165648</v>
      </c>
      <c r="K109" s="36">
        <v>433480.55668062117</v>
      </c>
      <c r="L109" s="36">
        <v>449102.96609892522</v>
      </c>
      <c r="M109" s="36">
        <v>448425.45298816875</v>
      </c>
      <c r="N109" s="36">
        <v>450237.31172665808</v>
      </c>
      <c r="O109" s="36">
        <v>475561.47037679993</v>
      </c>
      <c r="P109" s="36">
        <v>478848.58149429015</v>
      </c>
      <c r="Q109" s="36">
        <v>490039.99146842147</v>
      </c>
    </row>
    <row r="110" spans="1:17" ht="11.4" customHeight="1" x14ac:dyDescent="0.3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" customHeight="1" x14ac:dyDescent="0.3">
      <c r="A111" s="27" t="s">
        <v>166</v>
      </c>
      <c r="B111" s="41"/>
      <c r="C111" s="41">
        <f t="shared" ref="C111:Q111" si="112">C112+C127</f>
        <v>23595931</v>
      </c>
      <c r="D111" s="41">
        <f t="shared" si="112"/>
        <v>22607966</v>
      </c>
      <c r="E111" s="41">
        <f t="shared" si="112"/>
        <v>22640849</v>
      </c>
      <c r="F111" s="41">
        <f t="shared" si="112"/>
        <v>23621252</v>
      </c>
      <c r="G111" s="41">
        <f t="shared" si="112"/>
        <v>24119132</v>
      </c>
      <c r="H111" s="41">
        <f t="shared" si="112"/>
        <v>25514376</v>
      </c>
      <c r="I111" s="41">
        <f t="shared" si="112"/>
        <v>27056237</v>
      </c>
      <c r="J111" s="41">
        <f t="shared" si="112"/>
        <v>24937718</v>
      </c>
      <c r="K111" s="41">
        <f t="shared" si="112"/>
        <v>22319667</v>
      </c>
      <c r="L111" s="41">
        <f t="shared" si="112"/>
        <v>21816463</v>
      </c>
      <c r="M111" s="41">
        <f t="shared" si="112"/>
        <v>21677952</v>
      </c>
      <c r="N111" s="41">
        <f t="shared" si="112"/>
        <v>20132311</v>
      </c>
      <c r="O111" s="41">
        <f t="shared" si="112"/>
        <v>20817568</v>
      </c>
      <c r="P111" s="41">
        <f t="shared" si="112"/>
        <v>22045070</v>
      </c>
      <c r="Q111" s="41">
        <f t="shared" si="112"/>
        <v>24382696</v>
      </c>
    </row>
    <row r="112" spans="1:17" ht="11.4" customHeight="1" x14ac:dyDescent="0.3">
      <c r="A112" s="25" t="s">
        <v>40</v>
      </c>
      <c r="B112" s="40"/>
      <c r="C112" s="40">
        <f t="shared" ref="C112:Q112" si="113">C113+C114+C121</f>
        <v>20869836</v>
      </c>
      <c r="D112" s="40">
        <f t="shared" si="113"/>
        <v>20074109</v>
      </c>
      <c r="E112" s="40">
        <f t="shared" si="113"/>
        <v>20009882</v>
      </c>
      <c r="F112" s="40">
        <f t="shared" si="113"/>
        <v>20720340</v>
      </c>
      <c r="G112" s="40">
        <f t="shared" si="113"/>
        <v>21388661</v>
      </c>
      <c r="H112" s="40">
        <f t="shared" si="113"/>
        <v>22443420</v>
      </c>
      <c r="I112" s="40">
        <f t="shared" si="113"/>
        <v>23268492</v>
      </c>
      <c r="J112" s="40">
        <f t="shared" si="113"/>
        <v>22058854</v>
      </c>
      <c r="K112" s="40">
        <f t="shared" si="113"/>
        <v>19841083</v>
      </c>
      <c r="L112" s="40">
        <f t="shared" si="113"/>
        <v>19107234</v>
      </c>
      <c r="M112" s="40">
        <f t="shared" si="113"/>
        <v>18892430</v>
      </c>
      <c r="N112" s="40">
        <f t="shared" si="113"/>
        <v>17623362</v>
      </c>
      <c r="O112" s="40">
        <f t="shared" si="113"/>
        <v>17903058</v>
      </c>
      <c r="P112" s="40">
        <f t="shared" si="113"/>
        <v>18707667</v>
      </c>
      <c r="Q112" s="40">
        <f t="shared" si="113"/>
        <v>20815237</v>
      </c>
    </row>
    <row r="113" spans="1:17" ht="11.4" customHeight="1" x14ac:dyDescent="0.3">
      <c r="A113" s="23" t="s">
        <v>31</v>
      </c>
      <c r="B113" s="39"/>
      <c r="C113" s="39">
        <v>2289402</v>
      </c>
      <c r="D113" s="39">
        <v>2632014</v>
      </c>
      <c r="E113" s="39">
        <v>2307391</v>
      </c>
      <c r="F113" s="39">
        <v>2341697</v>
      </c>
      <c r="G113" s="39">
        <v>2823246</v>
      </c>
      <c r="H113" s="39">
        <v>3046514</v>
      </c>
      <c r="I113" s="39">
        <v>3061977</v>
      </c>
      <c r="J113" s="39">
        <v>3366691</v>
      </c>
      <c r="K113" s="39">
        <v>2473581</v>
      </c>
      <c r="L113" s="39">
        <v>2062910</v>
      </c>
      <c r="M113" s="39">
        <v>2071624</v>
      </c>
      <c r="N113" s="39">
        <v>1731038</v>
      </c>
      <c r="O113" s="39">
        <v>1870592</v>
      </c>
      <c r="P113" s="39">
        <v>2084896</v>
      </c>
      <c r="Q113" s="39">
        <v>2031962</v>
      </c>
    </row>
    <row r="114" spans="1:17" ht="11.4" customHeight="1" x14ac:dyDescent="0.3">
      <c r="A114" s="19" t="s">
        <v>30</v>
      </c>
      <c r="B114" s="38"/>
      <c r="C114" s="38">
        <f t="shared" ref="C114" si="114">SUM(C115:C120)</f>
        <v>18521813</v>
      </c>
      <c r="D114" s="38">
        <f t="shared" ref="D114" si="115">SUM(D115:D120)</f>
        <v>17388835</v>
      </c>
      <c r="E114" s="38">
        <f t="shared" ref="E114" si="116">SUM(E115:E120)</f>
        <v>17649925</v>
      </c>
      <c r="F114" s="38">
        <f t="shared" ref="F114" si="117">SUM(F115:F120)</f>
        <v>18320580</v>
      </c>
      <c r="G114" s="38">
        <f t="shared" ref="G114" si="118">SUM(G115:G120)</f>
        <v>18511686</v>
      </c>
      <c r="H114" s="38">
        <f t="shared" ref="H114" si="119">SUM(H115:H120)</f>
        <v>19334425</v>
      </c>
      <c r="I114" s="38">
        <f t="shared" ref="I114" si="120">SUM(I115:I120)</f>
        <v>20144889</v>
      </c>
      <c r="J114" s="38">
        <f t="shared" ref="J114" si="121">SUM(J115:J120)</f>
        <v>18629316</v>
      </c>
      <c r="K114" s="38">
        <f t="shared" ref="K114" si="122">SUM(K115:K120)</f>
        <v>17316596</v>
      </c>
      <c r="L114" s="38">
        <f t="shared" ref="L114" si="123">SUM(L115:L120)</f>
        <v>16996810</v>
      </c>
      <c r="M114" s="38">
        <f t="shared" ref="M114" si="124">SUM(M115:M120)</f>
        <v>16771608</v>
      </c>
      <c r="N114" s="38">
        <f t="shared" ref="N114" si="125">SUM(N115:N120)</f>
        <v>15847684</v>
      </c>
      <c r="O114" s="38">
        <f t="shared" ref="O114" si="126">SUM(O115:O120)</f>
        <v>15983455</v>
      </c>
      <c r="P114" s="38">
        <f t="shared" ref="P114" si="127">SUM(P115:P120)</f>
        <v>16565850</v>
      </c>
      <c r="Q114" s="38">
        <f t="shared" ref="Q114" si="128">SUM(Q115:Q120)</f>
        <v>18714984</v>
      </c>
    </row>
    <row r="115" spans="1:17" ht="11.4" customHeight="1" x14ac:dyDescent="0.3">
      <c r="A115" s="62" t="s">
        <v>60</v>
      </c>
      <c r="B115" s="42"/>
      <c r="C115" s="42">
        <v>11416459</v>
      </c>
      <c r="D115" s="42">
        <v>10095773</v>
      </c>
      <c r="E115" s="42">
        <v>9732128</v>
      </c>
      <c r="F115" s="42">
        <v>9621405</v>
      </c>
      <c r="G115" s="42">
        <v>9516072</v>
      </c>
      <c r="H115" s="42">
        <v>9543702</v>
      </c>
      <c r="I115" s="42">
        <v>10316915</v>
      </c>
      <c r="J115" s="42">
        <v>9401713</v>
      </c>
      <c r="K115" s="42">
        <v>8789435</v>
      </c>
      <c r="L115" s="42">
        <v>8056954</v>
      </c>
      <c r="M115" s="42">
        <v>7652723</v>
      </c>
      <c r="N115" s="42">
        <v>7142763</v>
      </c>
      <c r="O115" s="42">
        <v>6922148</v>
      </c>
      <c r="P115" s="42">
        <v>7579810</v>
      </c>
      <c r="Q115" s="42">
        <v>9118346</v>
      </c>
    </row>
    <row r="116" spans="1:17" ht="11.4" customHeight="1" x14ac:dyDescent="0.3">
      <c r="A116" s="62" t="s">
        <v>59</v>
      </c>
      <c r="B116" s="42"/>
      <c r="C116" s="42">
        <v>6397363</v>
      </c>
      <c r="D116" s="42">
        <v>6586835</v>
      </c>
      <c r="E116" s="42">
        <v>7177687</v>
      </c>
      <c r="F116" s="42">
        <v>8206019</v>
      </c>
      <c r="G116" s="42">
        <v>8434036</v>
      </c>
      <c r="H116" s="42">
        <v>9275168</v>
      </c>
      <c r="I116" s="42">
        <v>9280698</v>
      </c>
      <c r="J116" s="42">
        <v>8670770</v>
      </c>
      <c r="K116" s="42">
        <v>7669112</v>
      </c>
      <c r="L116" s="42">
        <v>8226770</v>
      </c>
      <c r="M116" s="42">
        <v>8710890</v>
      </c>
      <c r="N116" s="42">
        <v>8056921</v>
      </c>
      <c r="O116" s="42">
        <v>8277999</v>
      </c>
      <c r="P116" s="42">
        <v>8206006</v>
      </c>
      <c r="Q116" s="42">
        <v>8794891</v>
      </c>
    </row>
    <row r="117" spans="1:17" ht="11.4" customHeight="1" x14ac:dyDescent="0.3">
      <c r="A117" s="62" t="s">
        <v>58</v>
      </c>
      <c r="B117" s="42"/>
      <c r="C117" s="42">
        <v>658931</v>
      </c>
      <c r="D117" s="42">
        <v>704885</v>
      </c>
      <c r="E117" s="42">
        <v>734401</v>
      </c>
      <c r="F117" s="42">
        <v>472051</v>
      </c>
      <c r="G117" s="42">
        <v>462183</v>
      </c>
      <c r="H117" s="42">
        <v>435549</v>
      </c>
      <c r="I117" s="42">
        <v>466049</v>
      </c>
      <c r="J117" s="42">
        <v>469847</v>
      </c>
      <c r="K117" s="42">
        <v>679618</v>
      </c>
      <c r="L117" s="42">
        <v>530929</v>
      </c>
      <c r="M117" s="42">
        <v>319648</v>
      </c>
      <c r="N117" s="42">
        <v>498328</v>
      </c>
      <c r="O117" s="42">
        <v>633744</v>
      </c>
      <c r="P117" s="42">
        <v>555069</v>
      </c>
      <c r="Q117" s="42">
        <v>557532</v>
      </c>
    </row>
    <row r="118" spans="1:17" ht="11.4" customHeight="1" x14ac:dyDescent="0.3">
      <c r="A118" s="62" t="s">
        <v>57</v>
      </c>
      <c r="B118" s="42"/>
      <c r="C118" s="42">
        <v>49060</v>
      </c>
      <c r="D118" s="42">
        <v>1342</v>
      </c>
      <c r="E118" s="42">
        <v>5700</v>
      </c>
      <c r="F118" s="42">
        <v>21101</v>
      </c>
      <c r="G118" s="42">
        <v>99393</v>
      </c>
      <c r="H118" s="42">
        <v>79971</v>
      </c>
      <c r="I118" s="42">
        <v>81200</v>
      </c>
      <c r="J118" s="42">
        <v>85863</v>
      </c>
      <c r="K118" s="42">
        <v>177336</v>
      </c>
      <c r="L118" s="42">
        <v>175770</v>
      </c>
      <c r="M118" s="42">
        <v>71498</v>
      </c>
      <c r="N118" s="42">
        <v>127541</v>
      </c>
      <c r="O118" s="42">
        <v>99242</v>
      </c>
      <c r="P118" s="42">
        <v>122987</v>
      </c>
      <c r="Q118" s="42">
        <v>94046</v>
      </c>
    </row>
    <row r="119" spans="1:17" ht="11.4" customHeight="1" x14ac:dyDescent="0.3">
      <c r="A119" s="62" t="s">
        <v>61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132</v>
      </c>
      <c r="K119" s="42">
        <v>33</v>
      </c>
      <c r="L119" s="42">
        <v>224</v>
      </c>
      <c r="M119" s="42">
        <v>224</v>
      </c>
      <c r="N119" s="42">
        <v>6219</v>
      </c>
      <c r="O119" s="42">
        <v>24367</v>
      </c>
      <c r="P119" s="42">
        <v>63358</v>
      </c>
      <c r="Q119" s="42">
        <v>92083</v>
      </c>
    </row>
    <row r="120" spans="1:17" ht="11.4" customHeight="1" x14ac:dyDescent="0.3">
      <c r="A120" s="62" t="s">
        <v>56</v>
      </c>
      <c r="B120" s="42"/>
      <c r="C120" s="42">
        <v>0</v>
      </c>
      <c r="D120" s="42">
        <v>0</v>
      </c>
      <c r="E120" s="42">
        <v>9</v>
      </c>
      <c r="F120" s="42">
        <v>4</v>
      </c>
      <c r="G120" s="42">
        <v>2</v>
      </c>
      <c r="H120" s="42">
        <v>35</v>
      </c>
      <c r="I120" s="42">
        <v>27</v>
      </c>
      <c r="J120" s="42">
        <v>991</v>
      </c>
      <c r="K120" s="42">
        <v>1062</v>
      </c>
      <c r="L120" s="42">
        <v>6163</v>
      </c>
      <c r="M120" s="42">
        <v>16625</v>
      </c>
      <c r="N120" s="42">
        <v>15912</v>
      </c>
      <c r="O120" s="42">
        <v>25955</v>
      </c>
      <c r="P120" s="42">
        <v>38620</v>
      </c>
      <c r="Q120" s="42">
        <v>58086</v>
      </c>
    </row>
    <row r="121" spans="1:17" ht="11.4" customHeight="1" x14ac:dyDescent="0.3">
      <c r="A121" s="19" t="s">
        <v>29</v>
      </c>
      <c r="B121" s="38"/>
      <c r="C121" s="38">
        <f t="shared" ref="C121" si="129">SUM(C122:C126)</f>
        <v>58621</v>
      </c>
      <c r="D121" s="38">
        <f t="shared" ref="D121" si="130">SUM(D122:D126)</f>
        <v>53260</v>
      </c>
      <c r="E121" s="38">
        <f t="shared" ref="E121" si="131">SUM(E122:E126)</f>
        <v>52566</v>
      </c>
      <c r="F121" s="38">
        <f t="shared" ref="F121" si="132">SUM(F122:F126)</f>
        <v>58063</v>
      </c>
      <c r="G121" s="38">
        <f t="shared" ref="G121" si="133">SUM(G122:G126)</f>
        <v>53729</v>
      </c>
      <c r="H121" s="38">
        <f t="shared" ref="H121" si="134">SUM(H122:H126)</f>
        <v>62481</v>
      </c>
      <c r="I121" s="38">
        <f t="shared" ref="I121" si="135">SUM(I122:I126)</f>
        <v>61626</v>
      </c>
      <c r="J121" s="38">
        <f t="shared" ref="J121" si="136">SUM(J122:J126)</f>
        <v>62847</v>
      </c>
      <c r="K121" s="38">
        <f t="shared" ref="K121" si="137">SUM(K122:K126)</f>
        <v>50906</v>
      </c>
      <c r="L121" s="38">
        <f t="shared" ref="L121" si="138">SUM(L122:L126)</f>
        <v>47514</v>
      </c>
      <c r="M121" s="38">
        <f t="shared" ref="M121" si="139">SUM(M122:M126)</f>
        <v>49198</v>
      </c>
      <c r="N121" s="38">
        <f t="shared" ref="N121" si="140">SUM(N122:N126)</f>
        <v>44640</v>
      </c>
      <c r="O121" s="38">
        <f t="shared" ref="O121" si="141">SUM(O122:O126)</f>
        <v>49011</v>
      </c>
      <c r="P121" s="38">
        <f t="shared" ref="P121" si="142">SUM(P122:P126)</f>
        <v>56921</v>
      </c>
      <c r="Q121" s="38">
        <f t="shared" ref="Q121" si="143">SUM(Q122:Q126)</f>
        <v>68291</v>
      </c>
    </row>
    <row r="122" spans="1:17" ht="11.4" customHeight="1" x14ac:dyDescent="0.3">
      <c r="A122" s="62" t="s">
        <v>60</v>
      </c>
      <c r="B122" s="37"/>
      <c r="C122" s="37">
        <v>147</v>
      </c>
      <c r="D122" s="37">
        <v>174</v>
      </c>
      <c r="E122" s="37">
        <v>92</v>
      </c>
      <c r="F122" s="37">
        <v>83</v>
      </c>
      <c r="G122" s="37">
        <v>15</v>
      </c>
      <c r="H122" s="37">
        <v>87</v>
      </c>
      <c r="I122" s="37">
        <v>213</v>
      </c>
      <c r="J122" s="37">
        <v>238</v>
      </c>
      <c r="K122" s="37">
        <v>47</v>
      </c>
      <c r="L122" s="37">
        <v>82</v>
      </c>
      <c r="M122" s="37">
        <v>83</v>
      </c>
      <c r="N122" s="37">
        <v>39</v>
      </c>
      <c r="O122" s="37">
        <v>683</v>
      </c>
      <c r="P122" s="37">
        <v>33</v>
      </c>
      <c r="Q122" s="37">
        <v>25</v>
      </c>
    </row>
    <row r="123" spans="1:17" ht="11.4" customHeight="1" x14ac:dyDescent="0.3">
      <c r="A123" s="62" t="s">
        <v>59</v>
      </c>
      <c r="B123" s="37"/>
      <c r="C123" s="37">
        <v>56011</v>
      </c>
      <c r="D123" s="37">
        <v>52007</v>
      </c>
      <c r="E123" s="37">
        <v>49809</v>
      </c>
      <c r="F123" s="37">
        <v>55827</v>
      </c>
      <c r="G123" s="37">
        <v>51636</v>
      </c>
      <c r="H123" s="37">
        <v>59724</v>
      </c>
      <c r="I123" s="37">
        <v>58966</v>
      </c>
      <c r="J123" s="37">
        <v>60065</v>
      </c>
      <c r="K123" s="37">
        <v>48853</v>
      </c>
      <c r="L123" s="37">
        <v>45745</v>
      </c>
      <c r="M123" s="37">
        <v>46120</v>
      </c>
      <c r="N123" s="37">
        <v>42527</v>
      </c>
      <c r="O123" s="37">
        <v>43896</v>
      </c>
      <c r="P123" s="37">
        <v>52620</v>
      </c>
      <c r="Q123" s="37">
        <v>57538</v>
      </c>
    </row>
    <row r="124" spans="1:17" ht="11.4" customHeight="1" x14ac:dyDescent="0.3">
      <c r="A124" s="62" t="s">
        <v>58</v>
      </c>
      <c r="B124" s="37"/>
      <c r="C124" s="37">
        <v>54</v>
      </c>
      <c r="D124" s="37">
        <v>35</v>
      </c>
      <c r="E124" s="37">
        <v>47</v>
      </c>
      <c r="F124" s="37">
        <v>1165</v>
      </c>
      <c r="G124" s="37">
        <v>147</v>
      </c>
      <c r="H124" s="37">
        <v>62</v>
      </c>
      <c r="I124" s="37">
        <v>196</v>
      </c>
      <c r="J124" s="37">
        <v>107</v>
      </c>
      <c r="K124" s="37">
        <v>212</v>
      </c>
      <c r="L124" s="37">
        <v>71</v>
      </c>
      <c r="M124" s="37">
        <v>53</v>
      </c>
      <c r="N124" s="37">
        <v>12</v>
      </c>
      <c r="O124" s="37">
        <v>54</v>
      </c>
      <c r="P124" s="37">
        <v>93</v>
      </c>
      <c r="Q124" s="37">
        <v>103</v>
      </c>
    </row>
    <row r="125" spans="1:17" ht="11.4" customHeight="1" x14ac:dyDescent="0.3">
      <c r="A125" s="62" t="s">
        <v>57</v>
      </c>
      <c r="B125" s="37"/>
      <c r="C125" s="37">
        <v>2319</v>
      </c>
      <c r="D125" s="37">
        <v>976</v>
      </c>
      <c r="E125" s="37">
        <v>2553</v>
      </c>
      <c r="F125" s="37">
        <v>929</v>
      </c>
      <c r="G125" s="37">
        <v>1391</v>
      </c>
      <c r="H125" s="37">
        <v>2526</v>
      </c>
      <c r="I125" s="37">
        <v>2186</v>
      </c>
      <c r="J125" s="37">
        <v>2321</v>
      </c>
      <c r="K125" s="37">
        <v>1666</v>
      </c>
      <c r="L125" s="37">
        <v>1200</v>
      </c>
      <c r="M125" s="37">
        <v>2750</v>
      </c>
      <c r="N125" s="37">
        <v>1992</v>
      </c>
      <c r="O125" s="37">
        <v>2974</v>
      </c>
      <c r="P125" s="37">
        <v>3736</v>
      </c>
      <c r="Q125" s="37">
        <v>10117</v>
      </c>
    </row>
    <row r="126" spans="1:17" ht="11.4" customHeight="1" x14ac:dyDescent="0.3">
      <c r="A126" s="62" t="s">
        <v>56</v>
      </c>
      <c r="B126" s="37"/>
      <c r="C126" s="37">
        <v>90</v>
      </c>
      <c r="D126" s="37">
        <v>68</v>
      </c>
      <c r="E126" s="37">
        <v>65</v>
      </c>
      <c r="F126" s="37">
        <v>59</v>
      </c>
      <c r="G126" s="37">
        <v>540</v>
      </c>
      <c r="H126" s="37">
        <v>82</v>
      </c>
      <c r="I126" s="37">
        <v>65</v>
      </c>
      <c r="J126" s="37">
        <v>116</v>
      </c>
      <c r="K126" s="37">
        <v>128</v>
      </c>
      <c r="L126" s="37">
        <v>416</v>
      </c>
      <c r="M126" s="37">
        <v>192</v>
      </c>
      <c r="N126" s="37">
        <v>70</v>
      </c>
      <c r="O126" s="37">
        <v>1404</v>
      </c>
      <c r="P126" s="37">
        <v>439</v>
      </c>
      <c r="Q126" s="37">
        <v>508</v>
      </c>
    </row>
    <row r="127" spans="1:17" ht="11.4" customHeight="1" x14ac:dyDescent="0.3">
      <c r="A127" s="25" t="s">
        <v>19</v>
      </c>
      <c r="B127" s="40"/>
      <c r="C127" s="40">
        <f t="shared" ref="C127:Q127" si="144">C128+C134</f>
        <v>2726095</v>
      </c>
      <c r="D127" s="40">
        <f t="shared" si="144"/>
        <v>2533857</v>
      </c>
      <c r="E127" s="40">
        <f t="shared" si="144"/>
        <v>2630967</v>
      </c>
      <c r="F127" s="40">
        <f t="shared" si="144"/>
        <v>2900912</v>
      </c>
      <c r="G127" s="40">
        <f t="shared" si="144"/>
        <v>2730471</v>
      </c>
      <c r="H127" s="40">
        <f t="shared" si="144"/>
        <v>3070956</v>
      </c>
      <c r="I127" s="40">
        <f t="shared" si="144"/>
        <v>3787745</v>
      </c>
      <c r="J127" s="40">
        <f t="shared" si="144"/>
        <v>2878864</v>
      </c>
      <c r="K127" s="40">
        <f t="shared" si="144"/>
        <v>2478584</v>
      </c>
      <c r="L127" s="40">
        <f t="shared" si="144"/>
        <v>2709229</v>
      </c>
      <c r="M127" s="40">
        <f t="shared" si="144"/>
        <v>2785522</v>
      </c>
      <c r="N127" s="40">
        <f t="shared" si="144"/>
        <v>2508949</v>
      </c>
      <c r="O127" s="40">
        <f t="shared" si="144"/>
        <v>2914510</v>
      </c>
      <c r="P127" s="40">
        <f t="shared" si="144"/>
        <v>3337403</v>
      </c>
      <c r="Q127" s="40">
        <f t="shared" si="144"/>
        <v>3567459</v>
      </c>
    </row>
    <row r="128" spans="1:17" ht="11.4" customHeight="1" x14ac:dyDescent="0.3">
      <c r="A128" s="23" t="s">
        <v>28</v>
      </c>
      <c r="B128" s="39"/>
      <c r="C128" s="39">
        <f t="shared" ref="C128" si="145">SUM(C129:C133)</f>
        <v>2298811</v>
      </c>
      <c r="D128" s="39">
        <f t="shared" ref="D128" si="146">SUM(D129:D133)</f>
        <v>2077203</v>
      </c>
      <c r="E128" s="39">
        <f t="shared" ref="E128" si="147">SUM(E129:E133)</f>
        <v>2229061</v>
      </c>
      <c r="F128" s="39">
        <f t="shared" ref="F128" si="148">SUM(F129:F133)</f>
        <v>2420617</v>
      </c>
      <c r="G128" s="39">
        <f t="shared" ref="G128" si="149">SUM(G129:G133)</f>
        <v>2262797</v>
      </c>
      <c r="H128" s="39">
        <f t="shared" ref="H128" si="150">SUM(H129:H133)</f>
        <v>2512771</v>
      </c>
      <c r="I128" s="39">
        <f t="shared" ref="I128" si="151">SUM(I129:I133)</f>
        <v>3259943</v>
      </c>
      <c r="J128" s="39">
        <f t="shared" ref="J128" si="152">SUM(J129:J133)</f>
        <v>2342335</v>
      </c>
      <c r="K128" s="39">
        <f t="shared" ref="K128" si="153">SUM(K129:K133)</f>
        <v>2073334</v>
      </c>
      <c r="L128" s="39">
        <f t="shared" ref="L128" si="154">SUM(L129:L133)</f>
        <v>2230347</v>
      </c>
      <c r="M128" s="39">
        <f t="shared" ref="M128" si="155">SUM(M129:M133)</f>
        <v>2247306</v>
      </c>
      <c r="N128" s="39">
        <f t="shared" ref="N128" si="156">SUM(N129:N133)</f>
        <v>2049537</v>
      </c>
      <c r="O128" s="39">
        <f t="shared" ref="O128" si="157">SUM(O129:O133)</f>
        <v>2357106</v>
      </c>
      <c r="P128" s="39">
        <f t="shared" ref="P128" si="158">SUM(P129:P133)</f>
        <v>2781653</v>
      </c>
      <c r="Q128" s="39">
        <f t="shared" ref="Q128" si="159">SUM(Q129:Q133)</f>
        <v>2926545</v>
      </c>
    </row>
    <row r="129" spans="1:17" ht="11.4" customHeight="1" x14ac:dyDescent="0.3">
      <c r="A129" s="62" t="s">
        <v>60</v>
      </c>
      <c r="B129" s="42"/>
      <c r="C129" s="42">
        <v>210137</v>
      </c>
      <c r="D129" s="42">
        <v>220974</v>
      </c>
      <c r="E129" s="42">
        <v>226231</v>
      </c>
      <c r="F129" s="42">
        <v>176047</v>
      </c>
      <c r="G129" s="42">
        <v>149850</v>
      </c>
      <c r="H129" s="42">
        <v>171498</v>
      </c>
      <c r="I129" s="42">
        <v>195849</v>
      </c>
      <c r="J129" s="42">
        <v>239140</v>
      </c>
      <c r="K129" s="42">
        <v>137287</v>
      </c>
      <c r="L129" s="42">
        <v>193091</v>
      </c>
      <c r="M129" s="42">
        <v>160772</v>
      </c>
      <c r="N129" s="42">
        <v>142374</v>
      </c>
      <c r="O129" s="42">
        <v>162708</v>
      </c>
      <c r="P129" s="42">
        <v>138057</v>
      </c>
      <c r="Q129" s="42">
        <v>201298</v>
      </c>
    </row>
    <row r="130" spans="1:17" ht="11.4" customHeight="1" x14ac:dyDescent="0.3">
      <c r="A130" s="62" t="s">
        <v>59</v>
      </c>
      <c r="B130" s="42"/>
      <c r="C130" s="42">
        <v>2050835</v>
      </c>
      <c r="D130" s="42">
        <v>1802989</v>
      </c>
      <c r="E130" s="42">
        <v>1969664</v>
      </c>
      <c r="F130" s="42">
        <v>2222320</v>
      </c>
      <c r="G130" s="42">
        <v>2086291</v>
      </c>
      <c r="H130" s="42">
        <v>2294166</v>
      </c>
      <c r="I130" s="42">
        <v>3040364</v>
      </c>
      <c r="J130" s="42">
        <v>2070336</v>
      </c>
      <c r="K130" s="42">
        <v>1902042</v>
      </c>
      <c r="L130" s="42">
        <v>1997478</v>
      </c>
      <c r="M130" s="42">
        <v>2061607</v>
      </c>
      <c r="N130" s="42">
        <v>1873404</v>
      </c>
      <c r="O130" s="42">
        <v>2161917</v>
      </c>
      <c r="P130" s="42">
        <v>2596774</v>
      </c>
      <c r="Q130" s="42">
        <v>2687171</v>
      </c>
    </row>
    <row r="131" spans="1:17" ht="11.4" customHeight="1" x14ac:dyDescent="0.3">
      <c r="A131" s="62" t="s">
        <v>58</v>
      </c>
      <c r="B131" s="42"/>
      <c r="C131" s="42">
        <v>35361</v>
      </c>
      <c r="D131" s="42">
        <v>50691</v>
      </c>
      <c r="E131" s="42">
        <v>30210</v>
      </c>
      <c r="F131" s="42">
        <v>18403</v>
      </c>
      <c r="G131" s="42">
        <v>23211</v>
      </c>
      <c r="H131" s="42">
        <v>32563</v>
      </c>
      <c r="I131" s="42">
        <v>17745</v>
      </c>
      <c r="J131" s="42">
        <v>19654</v>
      </c>
      <c r="K131" s="42">
        <v>14206</v>
      </c>
      <c r="L131" s="42">
        <v>14665</v>
      </c>
      <c r="M131" s="42">
        <v>14462</v>
      </c>
      <c r="N131" s="42">
        <v>17693</v>
      </c>
      <c r="O131" s="42">
        <v>14039</v>
      </c>
      <c r="P131" s="42">
        <v>23844</v>
      </c>
      <c r="Q131" s="42">
        <v>11205</v>
      </c>
    </row>
    <row r="132" spans="1:17" ht="11.4" customHeight="1" x14ac:dyDescent="0.3">
      <c r="A132" s="62" t="s">
        <v>57</v>
      </c>
      <c r="B132" s="42"/>
      <c r="C132" s="42">
        <v>1718</v>
      </c>
      <c r="D132" s="42">
        <v>2204</v>
      </c>
      <c r="E132" s="42">
        <v>2718</v>
      </c>
      <c r="F132" s="42">
        <v>2460</v>
      </c>
      <c r="G132" s="42">
        <v>3161</v>
      </c>
      <c r="H132" s="42">
        <v>14057</v>
      </c>
      <c r="I132" s="42">
        <v>5507</v>
      </c>
      <c r="J132" s="42">
        <v>12685</v>
      </c>
      <c r="K132" s="42">
        <v>19104</v>
      </c>
      <c r="L132" s="42">
        <v>23917</v>
      </c>
      <c r="M132" s="42">
        <v>8568</v>
      </c>
      <c r="N132" s="42">
        <v>9050</v>
      </c>
      <c r="O132" s="42">
        <v>10370</v>
      </c>
      <c r="P132" s="42">
        <v>13497</v>
      </c>
      <c r="Q132" s="42">
        <v>16637</v>
      </c>
    </row>
    <row r="133" spans="1:17" ht="11.4" customHeight="1" x14ac:dyDescent="0.3">
      <c r="A133" s="62" t="s">
        <v>56</v>
      </c>
      <c r="B133" s="42"/>
      <c r="C133" s="42">
        <v>760</v>
      </c>
      <c r="D133" s="42">
        <v>345</v>
      </c>
      <c r="E133" s="42">
        <v>238</v>
      </c>
      <c r="F133" s="42">
        <v>1387</v>
      </c>
      <c r="G133" s="42">
        <v>284</v>
      </c>
      <c r="H133" s="42">
        <v>487</v>
      </c>
      <c r="I133" s="42">
        <v>478</v>
      </c>
      <c r="J133" s="42">
        <v>520</v>
      </c>
      <c r="K133" s="42">
        <v>695</v>
      </c>
      <c r="L133" s="42">
        <v>1196</v>
      </c>
      <c r="M133" s="42">
        <v>1897</v>
      </c>
      <c r="N133" s="42">
        <v>7016</v>
      </c>
      <c r="O133" s="42">
        <v>8072</v>
      </c>
      <c r="P133" s="42">
        <v>9481</v>
      </c>
      <c r="Q133" s="42">
        <v>10234</v>
      </c>
    </row>
    <row r="134" spans="1:17" ht="11.4" customHeight="1" x14ac:dyDescent="0.3">
      <c r="A134" s="19" t="s">
        <v>25</v>
      </c>
      <c r="B134" s="38"/>
      <c r="C134" s="38">
        <f t="shared" ref="C134" si="160">SUM(C135:C136)</f>
        <v>427284</v>
      </c>
      <c r="D134" s="38">
        <f t="shared" ref="D134" si="161">SUM(D135:D136)</f>
        <v>456654</v>
      </c>
      <c r="E134" s="38">
        <f t="shared" ref="E134" si="162">SUM(E135:E136)</f>
        <v>401906</v>
      </c>
      <c r="F134" s="38">
        <f t="shared" ref="F134" si="163">SUM(F135:F136)</f>
        <v>480295</v>
      </c>
      <c r="G134" s="38">
        <f t="shared" ref="G134" si="164">SUM(G135:G136)</f>
        <v>467674</v>
      </c>
      <c r="H134" s="38">
        <f t="shared" ref="H134" si="165">SUM(H135:H136)</f>
        <v>558185</v>
      </c>
      <c r="I134" s="38">
        <f t="shared" ref="I134" si="166">SUM(I135:I136)</f>
        <v>527802</v>
      </c>
      <c r="J134" s="38">
        <f t="shared" ref="J134" si="167">SUM(J135:J136)</f>
        <v>536529</v>
      </c>
      <c r="K134" s="38">
        <f t="shared" ref="K134" si="168">SUM(K135:K136)</f>
        <v>405250</v>
      </c>
      <c r="L134" s="38">
        <f t="shared" ref="L134" si="169">SUM(L135:L136)</f>
        <v>478882</v>
      </c>
      <c r="M134" s="38">
        <f t="shared" ref="M134" si="170">SUM(M135:M136)</f>
        <v>538216</v>
      </c>
      <c r="N134" s="38">
        <f t="shared" ref="N134" si="171">SUM(N135:N136)</f>
        <v>459412</v>
      </c>
      <c r="O134" s="38">
        <f t="shared" ref="O134" si="172">SUM(O135:O136)</f>
        <v>557404</v>
      </c>
      <c r="P134" s="38">
        <f t="shared" ref="P134" si="173">SUM(P135:P136)</f>
        <v>555750</v>
      </c>
      <c r="Q134" s="38">
        <f t="shared" ref="Q134" si="174">SUM(Q135:Q136)</f>
        <v>640914</v>
      </c>
    </row>
    <row r="135" spans="1:17" ht="11.4" customHeight="1" x14ac:dyDescent="0.3">
      <c r="A135" s="17" t="s">
        <v>24</v>
      </c>
      <c r="B135" s="37"/>
      <c r="C135" s="37">
        <v>305796</v>
      </c>
      <c r="D135" s="37">
        <v>345367</v>
      </c>
      <c r="E135" s="37">
        <v>309942</v>
      </c>
      <c r="F135" s="37">
        <v>341111</v>
      </c>
      <c r="G135" s="37">
        <v>375088</v>
      </c>
      <c r="H135" s="37">
        <v>451788</v>
      </c>
      <c r="I135" s="37">
        <v>418147</v>
      </c>
      <c r="J135" s="37">
        <v>435929</v>
      </c>
      <c r="K135" s="37">
        <v>350036</v>
      </c>
      <c r="L135" s="37">
        <v>361387</v>
      </c>
      <c r="M135" s="37">
        <v>437970</v>
      </c>
      <c r="N135" s="37">
        <v>358761</v>
      </c>
      <c r="O135" s="37">
        <v>434516</v>
      </c>
      <c r="P135" s="37">
        <v>452558</v>
      </c>
      <c r="Q135" s="37">
        <v>529607</v>
      </c>
    </row>
    <row r="136" spans="1:17" ht="11.4" customHeight="1" x14ac:dyDescent="0.3">
      <c r="A136" s="15" t="s">
        <v>23</v>
      </c>
      <c r="B136" s="36"/>
      <c r="C136" s="36">
        <v>121488</v>
      </c>
      <c r="D136" s="36">
        <v>111287</v>
      </c>
      <c r="E136" s="36">
        <v>91964</v>
      </c>
      <c r="F136" s="36">
        <v>139184</v>
      </c>
      <c r="G136" s="36">
        <v>92586</v>
      </c>
      <c r="H136" s="36">
        <v>106397</v>
      </c>
      <c r="I136" s="36">
        <v>109655</v>
      </c>
      <c r="J136" s="36">
        <v>100600</v>
      </c>
      <c r="K136" s="36">
        <v>55214</v>
      </c>
      <c r="L136" s="36">
        <v>117495</v>
      </c>
      <c r="M136" s="36">
        <v>100246</v>
      </c>
      <c r="N136" s="36">
        <v>100651</v>
      </c>
      <c r="O136" s="36">
        <v>122888</v>
      </c>
      <c r="P136" s="36">
        <v>103192</v>
      </c>
      <c r="Q136" s="36">
        <v>111307</v>
      </c>
    </row>
    <row r="137" spans="1:17" ht="11.4" customHeight="1" x14ac:dyDescent="0.3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" customHeight="1" x14ac:dyDescent="0.3">
      <c r="A138" s="73" t="s">
        <v>46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" customHeight="1" x14ac:dyDescent="0.3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" customHeight="1" x14ac:dyDescent="0.3">
      <c r="A140" s="27" t="s">
        <v>69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" customHeight="1" x14ac:dyDescent="0.3">
      <c r="A141" s="25" t="s">
        <v>68</v>
      </c>
      <c r="B141" s="24">
        <f t="shared" ref="B141" si="175">IF(B4=0,0,B4/B31)</f>
        <v>1.9508047391729848</v>
      </c>
      <c r="C141" s="24">
        <f t="shared" ref="C141:Q141" si="176">IF(C4=0,0,C4/C31)</f>
        <v>1.9277174523025951</v>
      </c>
      <c r="D141" s="24">
        <f t="shared" si="176"/>
        <v>1.9203153123695187</v>
      </c>
      <c r="E141" s="24">
        <f t="shared" si="176"/>
        <v>1.9256726019269648</v>
      </c>
      <c r="F141" s="24">
        <f t="shared" si="176"/>
        <v>1.9003985270525749</v>
      </c>
      <c r="G141" s="24">
        <f t="shared" si="176"/>
        <v>1.8961519649169927</v>
      </c>
      <c r="H141" s="24">
        <f t="shared" si="176"/>
        <v>1.8712081493966415</v>
      </c>
      <c r="I141" s="24">
        <f t="shared" si="176"/>
        <v>1.8638315817716753</v>
      </c>
      <c r="J141" s="24">
        <f t="shared" si="176"/>
        <v>1.8551842257014122</v>
      </c>
      <c r="K141" s="24">
        <f t="shared" si="176"/>
        <v>1.8404760743823789</v>
      </c>
      <c r="L141" s="24">
        <f t="shared" si="176"/>
        <v>1.8367279223998716</v>
      </c>
      <c r="M141" s="24">
        <f t="shared" si="176"/>
        <v>1.8255720162393345</v>
      </c>
      <c r="N141" s="24">
        <f t="shared" si="176"/>
        <v>1.8124300590261477</v>
      </c>
      <c r="O141" s="24">
        <f t="shared" si="176"/>
        <v>1.8203025176050402</v>
      </c>
      <c r="P141" s="24">
        <f t="shared" si="176"/>
        <v>1.7778752727985112</v>
      </c>
      <c r="Q141" s="24">
        <f t="shared" si="176"/>
        <v>1.7780577172314376</v>
      </c>
    </row>
    <row r="142" spans="1:17" ht="11.4" customHeight="1" x14ac:dyDescent="0.3">
      <c r="A142" s="23" t="s">
        <v>31</v>
      </c>
      <c r="B142" s="22">
        <f t="shared" ref="B142" si="177">IF(B5=0,0,B5/B32)</f>
        <v>1.2143498204081258</v>
      </c>
      <c r="C142" s="22">
        <f t="shared" ref="C142:Q142" si="178">IF(C5=0,0,C5/C32)</f>
        <v>1.220081599423082</v>
      </c>
      <c r="D142" s="22">
        <f t="shared" si="178"/>
        <v>1.2149558758991881</v>
      </c>
      <c r="E142" s="22">
        <f t="shared" si="178"/>
        <v>1.2106843167682992</v>
      </c>
      <c r="F142" s="22">
        <f t="shared" si="178"/>
        <v>1.2235616660547088</v>
      </c>
      <c r="G142" s="22">
        <f t="shared" si="178"/>
        <v>1.2154266451719098</v>
      </c>
      <c r="H142" s="22">
        <f t="shared" si="178"/>
        <v>1.2235637593739808</v>
      </c>
      <c r="I142" s="22">
        <f t="shared" si="178"/>
        <v>1.20797732928223</v>
      </c>
      <c r="J142" s="22">
        <f t="shared" si="178"/>
        <v>1.2174531855143551</v>
      </c>
      <c r="K142" s="22">
        <f t="shared" si="178"/>
        <v>1.1952320355529915</v>
      </c>
      <c r="L142" s="22">
        <f t="shared" si="178"/>
        <v>1.1885219337730979</v>
      </c>
      <c r="M142" s="22">
        <f t="shared" si="178"/>
        <v>1.2050299564543561</v>
      </c>
      <c r="N142" s="22">
        <f t="shared" si="178"/>
        <v>1.2217795379984917</v>
      </c>
      <c r="O142" s="22">
        <f t="shared" si="178"/>
        <v>1.2224905393202261</v>
      </c>
      <c r="P142" s="22">
        <f t="shared" si="178"/>
        <v>1.2036848354241776</v>
      </c>
      <c r="Q142" s="22">
        <f t="shared" si="178"/>
        <v>1.1849439476365549</v>
      </c>
    </row>
    <row r="143" spans="1:17" ht="11.4" customHeight="1" x14ac:dyDescent="0.3">
      <c r="A143" s="19" t="s">
        <v>30</v>
      </c>
      <c r="B143" s="21">
        <f t="shared" ref="B143" si="179">IF(B6=0,0,B6/B33)</f>
        <v>1.7705606878855802</v>
      </c>
      <c r="C143" s="21">
        <f t="shared" ref="C143:Q143" si="180">IF(C6=0,0,C6/C33)</f>
        <v>1.7529683560937888</v>
      </c>
      <c r="D143" s="21">
        <f t="shared" si="180"/>
        <v>1.7523298290325084</v>
      </c>
      <c r="E143" s="21">
        <f t="shared" si="180"/>
        <v>1.7570621587026143</v>
      </c>
      <c r="F143" s="21">
        <f t="shared" si="180"/>
        <v>1.7347447082078449</v>
      </c>
      <c r="G143" s="21">
        <f t="shared" si="180"/>
        <v>1.7305711469829905</v>
      </c>
      <c r="H143" s="21">
        <f t="shared" si="180"/>
        <v>1.7085844682380309</v>
      </c>
      <c r="I143" s="21">
        <f t="shared" si="180"/>
        <v>1.6990961993720937</v>
      </c>
      <c r="J143" s="21">
        <f t="shared" si="180"/>
        <v>1.6881362030408915</v>
      </c>
      <c r="K143" s="21">
        <f t="shared" si="180"/>
        <v>1.6842500473991437</v>
      </c>
      <c r="L143" s="21">
        <f t="shared" si="180"/>
        <v>1.6813352091001101</v>
      </c>
      <c r="M143" s="21">
        <f t="shared" si="180"/>
        <v>1.6686260144220428</v>
      </c>
      <c r="N143" s="21">
        <f t="shared" si="180"/>
        <v>1.6533944223131383</v>
      </c>
      <c r="O143" s="21">
        <f t="shared" si="180"/>
        <v>1.6635939853920261</v>
      </c>
      <c r="P143" s="21">
        <f t="shared" si="180"/>
        <v>1.6281660824534891</v>
      </c>
      <c r="Q143" s="21">
        <f t="shared" si="180"/>
        <v>1.6292668452964092</v>
      </c>
    </row>
    <row r="144" spans="1:17" ht="11.4" customHeight="1" x14ac:dyDescent="0.3">
      <c r="A144" s="62" t="s">
        <v>60</v>
      </c>
      <c r="B144" s="70">
        <v>1.7577919126344164</v>
      </c>
      <c r="C144" s="70">
        <v>1.7413378642800748</v>
      </c>
      <c r="D144" s="70">
        <v>1.7409941622673832</v>
      </c>
      <c r="E144" s="70">
        <v>1.7469625647482756</v>
      </c>
      <c r="F144" s="70">
        <v>1.7238516893924309</v>
      </c>
      <c r="G144" s="70">
        <v>1.7210381905227197</v>
      </c>
      <c r="H144" s="70">
        <v>1.6980129610009671</v>
      </c>
      <c r="I144" s="70">
        <v>1.6938107732889687</v>
      </c>
      <c r="J144" s="70">
        <v>1.6842788850151345</v>
      </c>
      <c r="K144" s="70">
        <v>1.682573268230356</v>
      </c>
      <c r="L144" s="70">
        <v>1.676157988835576</v>
      </c>
      <c r="M144" s="70">
        <v>1.6628888754118281</v>
      </c>
      <c r="N144" s="70">
        <v>1.6536696784008145</v>
      </c>
      <c r="O144" s="70">
        <v>1.6567435635131749</v>
      </c>
      <c r="P144" s="70">
        <v>1.6231820152404266</v>
      </c>
      <c r="Q144" s="70">
        <v>1.6229717118978251</v>
      </c>
    </row>
    <row r="145" spans="1:17" ht="11.4" customHeight="1" x14ac:dyDescent="0.3">
      <c r="A145" s="62" t="s">
        <v>59</v>
      </c>
      <c r="B145" s="70">
        <v>1.7948124335343871</v>
      </c>
      <c r="C145" s="70">
        <v>1.7731186310947276</v>
      </c>
      <c r="D145" s="70">
        <v>1.7691142779457922</v>
      </c>
      <c r="E145" s="70">
        <v>1.7700051457816619</v>
      </c>
      <c r="F145" s="70">
        <v>1.7483619011841725</v>
      </c>
      <c r="G145" s="70">
        <v>1.7399061851304458</v>
      </c>
      <c r="H145" s="70">
        <v>1.720028181454885</v>
      </c>
      <c r="I145" s="70">
        <v>1.7048866933639899</v>
      </c>
      <c r="J145" s="70">
        <v>1.6925700847337453</v>
      </c>
      <c r="K145" s="70">
        <v>1.6856417293170023</v>
      </c>
      <c r="L145" s="70">
        <v>1.6861930180193094</v>
      </c>
      <c r="M145" s="70">
        <v>1.6741417788766639</v>
      </c>
      <c r="N145" s="70">
        <v>1.6559803227126471</v>
      </c>
      <c r="O145" s="70">
        <v>1.6674075547255016</v>
      </c>
      <c r="P145" s="70">
        <v>1.631177690258945</v>
      </c>
      <c r="Q145" s="70">
        <v>1.6326624920124617</v>
      </c>
    </row>
    <row r="146" spans="1:17" ht="11.4" customHeight="1" x14ac:dyDescent="0.3">
      <c r="A146" s="62" t="s">
        <v>58</v>
      </c>
      <c r="B146" s="70">
        <v>1.8668219776276027</v>
      </c>
      <c r="C146" s="70">
        <v>1.8309163969880289</v>
      </c>
      <c r="D146" s="70">
        <v>1.8377593634533853</v>
      </c>
      <c r="E146" s="70">
        <v>1.8313686956038517</v>
      </c>
      <c r="F146" s="70">
        <v>1.7819575186322871</v>
      </c>
      <c r="G146" s="70">
        <v>1.7965169543006525</v>
      </c>
      <c r="H146" s="70">
        <v>1.7315442129066172</v>
      </c>
      <c r="I146" s="70">
        <v>1.6914810331142538</v>
      </c>
      <c r="J146" s="70">
        <v>1.6658058070214865</v>
      </c>
      <c r="K146" s="70">
        <v>1.6719148465991567</v>
      </c>
      <c r="L146" s="70">
        <v>1.6602121919806587</v>
      </c>
      <c r="M146" s="70">
        <v>1.6436652873691213</v>
      </c>
      <c r="N146" s="70">
        <v>1.5976640760730128</v>
      </c>
      <c r="O146" s="70">
        <v>1.6862759565141476</v>
      </c>
      <c r="P146" s="70">
        <v>1.6412459344608663</v>
      </c>
      <c r="Q146" s="70">
        <v>1.6445564975020517</v>
      </c>
    </row>
    <row r="147" spans="1:17" ht="11.4" customHeight="1" x14ac:dyDescent="0.3">
      <c r="A147" s="62" t="s">
        <v>57</v>
      </c>
      <c r="B147" s="70">
        <v>1.9702592368822414</v>
      </c>
      <c r="C147" s="70">
        <v>1.8972225318005933</v>
      </c>
      <c r="D147" s="70">
        <v>1.8918971360223662</v>
      </c>
      <c r="E147" s="70">
        <v>1.8906968481510358</v>
      </c>
      <c r="F147" s="70">
        <v>1.8737627844577529</v>
      </c>
      <c r="G147" s="70">
        <v>1.8253473713378479</v>
      </c>
      <c r="H147" s="70">
        <v>1.8036062671748705</v>
      </c>
      <c r="I147" s="70">
        <v>1.8144070876766651</v>
      </c>
      <c r="J147" s="70">
        <v>1.819399437757427</v>
      </c>
      <c r="K147" s="70">
        <v>1.8198334865938015</v>
      </c>
      <c r="L147" s="70">
        <v>1.8290081931766813</v>
      </c>
      <c r="M147" s="70">
        <v>1.7797029589581865</v>
      </c>
      <c r="N147" s="70">
        <v>1.656107811905966</v>
      </c>
      <c r="O147" s="70">
        <v>1.718207448863732</v>
      </c>
      <c r="P147" s="70">
        <v>1.6519590283924803</v>
      </c>
      <c r="Q147" s="70">
        <v>1.701609303733975</v>
      </c>
    </row>
    <row r="148" spans="1:17" ht="11.4" customHeight="1" x14ac:dyDescent="0.3">
      <c r="A148" s="62" t="s">
        <v>61</v>
      </c>
      <c r="B148" s="70" t="s">
        <v>182</v>
      </c>
      <c r="C148" s="70" t="s">
        <v>182</v>
      </c>
      <c r="D148" s="70" t="s">
        <v>182</v>
      </c>
      <c r="E148" s="70" t="s">
        <v>182</v>
      </c>
      <c r="F148" s="70" t="s">
        <v>182</v>
      </c>
      <c r="G148" s="70" t="s">
        <v>182</v>
      </c>
      <c r="H148" s="70" t="s">
        <v>182</v>
      </c>
      <c r="I148" s="70" t="s">
        <v>182</v>
      </c>
      <c r="J148" s="70">
        <v>1.830497767033139</v>
      </c>
      <c r="K148" s="70">
        <v>1.8265689649149806</v>
      </c>
      <c r="L148" s="70">
        <v>1.4188790443962924</v>
      </c>
      <c r="M148" s="70">
        <v>1.511671617599506</v>
      </c>
      <c r="N148" s="70">
        <v>1.4177435742861846</v>
      </c>
      <c r="O148" s="70">
        <v>1.5805667460594761</v>
      </c>
      <c r="P148" s="70">
        <v>1.552294899123928</v>
      </c>
      <c r="Q148" s="70">
        <v>1.5209511168437631</v>
      </c>
    </row>
    <row r="149" spans="1:17" ht="11.4" customHeight="1" x14ac:dyDescent="0.3">
      <c r="A149" s="62" t="s">
        <v>56</v>
      </c>
      <c r="B149" s="70" t="s">
        <v>182</v>
      </c>
      <c r="C149" s="70" t="s">
        <v>182</v>
      </c>
      <c r="D149" s="70" t="s">
        <v>182</v>
      </c>
      <c r="E149" s="70">
        <v>1.1792734394639639</v>
      </c>
      <c r="F149" s="70">
        <v>1.2389500640300508</v>
      </c>
      <c r="G149" s="70">
        <v>1.1459158718759619</v>
      </c>
      <c r="H149" s="70">
        <v>1.4552271403069033</v>
      </c>
      <c r="I149" s="70">
        <v>1.4698652274600017</v>
      </c>
      <c r="J149" s="70">
        <v>1.5618727058084809</v>
      </c>
      <c r="K149" s="70">
        <v>1.567893025148265</v>
      </c>
      <c r="L149" s="70">
        <v>1.5994966463536173</v>
      </c>
      <c r="M149" s="70">
        <v>1.5348834818511503</v>
      </c>
      <c r="N149" s="70">
        <v>1.4852117944569327</v>
      </c>
      <c r="O149" s="70">
        <v>1.4995925561010779</v>
      </c>
      <c r="P149" s="70">
        <v>1.4569139854836732</v>
      </c>
      <c r="Q149" s="70">
        <v>1.4589264898336516</v>
      </c>
    </row>
    <row r="150" spans="1:17" ht="11.4" customHeight="1" x14ac:dyDescent="0.3">
      <c r="A150" s="19" t="s">
        <v>29</v>
      </c>
      <c r="B150" s="21">
        <f t="shared" ref="B150" si="181">IF(B13=0,0,B13/B40)</f>
        <v>21.405873542079249</v>
      </c>
      <c r="C150" s="21">
        <f t="shared" ref="C150:Q150" si="182">IF(C13=0,0,C13/C40)</f>
        <v>21.15118153530813</v>
      </c>
      <c r="D150" s="21">
        <f t="shared" si="182"/>
        <v>20.785890116458049</v>
      </c>
      <c r="E150" s="21">
        <f t="shared" si="182"/>
        <v>20.975665791217459</v>
      </c>
      <c r="F150" s="21">
        <f t="shared" si="182"/>
        <v>20.798812350319089</v>
      </c>
      <c r="G150" s="21">
        <f t="shared" si="182"/>
        <v>20.829339370358092</v>
      </c>
      <c r="H150" s="21">
        <f t="shared" si="182"/>
        <v>20.439483307044753</v>
      </c>
      <c r="I150" s="21">
        <f t="shared" si="182"/>
        <v>20.658832008184874</v>
      </c>
      <c r="J150" s="21">
        <f t="shared" si="182"/>
        <v>20.875720629265491</v>
      </c>
      <c r="K150" s="21">
        <f t="shared" si="182"/>
        <v>20.234876559790255</v>
      </c>
      <c r="L150" s="21">
        <f t="shared" si="182"/>
        <v>20.040241818564695</v>
      </c>
      <c r="M150" s="21">
        <f t="shared" si="182"/>
        <v>20.047717025840097</v>
      </c>
      <c r="N150" s="21">
        <f t="shared" si="182"/>
        <v>20.288066015451225</v>
      </c>
      <c r="O150" s="21">
        <f t="shared" si="182"/>
        <v>19.993610244359502</v>
      </c>
      <c r="P150" s="21">
        <f t="shared" si="182"/>
        <v>19.507098855935926</v>
      </c>
      <c r="Q150" s="21">
        <f t="shared" si="182"/>
        <v>19.287545409771859</v>
      </c>
    </row>
    <row r="151" spans="1:17" ht="11.4" customHeight="1" x14ac:dyDescent="0.3">
      <c r="A151" s="62" t="s">
        <v>60</v>
      </c>
      <c r="B151" s="20">
        <v>7.7563870725162714</v>
      </c>
      <c r="C151" s="20">
        <v>7.7182393799027347</v>
      </c>
      <c r="D151" s="20">
        <v>7.7393271620810449</v>
      </c>
      <c r="E151" s="20">
        <v>7.9875348105962161</v>
      </c>
      <c r="F151" s="20">
        <v>8.1156354167686242</v>
      </c>
      <c r="G151" s="20">
        <v>8.2473417111481968</v>
      </c>
      <c r="H151" s="20">
        <v>8.0616464889919737</v>
      </c>
      <c r="I151" s="20">
        <v>8.3570835903250931</v>
      </c>
      <c r="J151" s="20">
        <v>8.4513210052901506</v>
      </c>
      <c r="K151" s="20">
        <v>8.382444772948995</v>
      </c>
      <c r="L151" s="20">
        <v>8.4284295695397304</v>
      </c>
      <c r="M151" s="20">
        <v>8.5938361563461143</v>
      </c>
      <c r="N151" s="20">
        <v>8.7432025531388877</v>
      </c>
      <c r="O151" s="20">
        <v>8.8536538666319977</v>
      </c>
      <c r="P151" s="20">
        <v>8.5085562602604874</v>
      </c>
      <c r="Q151" s="20">
        <v>8.5213862890703336</v>
      </c>
    </row>
    <row r="152" spans="1:17" ht="11.4" customHeight="1" x14ac:dyDescent="0.3">
      <c r="A152" s="62" t="s">
        <v>59</v>
      </c>
      <c r="B152" s="20">
        <v>21.569793646961582</v>
      </c>
      <c r="C152" s="20">
        <v>21.305821233042746</v>
      </c>
      <c r="D152" s="20">
        <v>20.933675157883041</v>
      </c>
      <c r="E152" s="20">
        <v>21.089682749357404</v>
      </c>
      <c r="F152" s="20">
        <v>20.878606372525759</v>
      </c>
      <c r="G152" s="20">
        <v>20.888413441621914</v>
      </c>
      <c r="H152" s="20">
        <v>20.492786689964298</v>
      </c>
      <c r="I152" s="20">
        <v>20.6927502479613</v>
      </c>
      <c r="J152" s="20">
        <v>20.92098888940059</v>
      </c>
      <c r="K152" s="20">
        <v>20.25829063448213</v>
      </c>
      <c r="L152" s="20">
        <v>20.053274474697545</v>
      </c>
      <c r="M152" s="20">
        <v>20.095729627161205</v>
      </c>
      <c r="N152" s="20">
        <v>20.32406192124721</v>
      </c>
      <c r="O152" s="20">
        <v>20.02251341107047</v>
      </c>
      <c r="P152" s="20">
        <v>19.530965145201549</v>
      </c>
      <c r="Q152" s="20">
        <v>19.230428411379332</v>
      </c>
    </row>
    <row r="153" spans="1:17" ht="11.4" customHeight="1" x14ac:dyDescent="0.3">
      <c r="A153" s="62" t="s">
        <v>58</v>
      </c>
      <c r="B153" s="20">
        <v>28.421465566247655</v>
      </c>
      <c r="C153" s="20">
        <v>26.938944396612694</v>
      </c>
      <c r="D153" s="20">
        <v>25.62771400287086</v>
      </c>
      <c r="E153" s="20">
        <v>25.729365154047052</v>
      </c>
      <c r="F153" s="20">
        <v>27.589935693484186</v>
      </c>
      <c r="G153" s="20">
        <v>25.998730468924183</v>
      </c>
      <c r="H153" s="20">
        <v>26.617095672798921</v>
      </c>
      <c r="I153" s="20">
        <v>25.100765029851868</v>
      </c>
      <c r="J153" s="20">
        <v>25.149845340132359</v>
      </c>
      <c r="K153" s="20">
        <v>23.399291438350048</v>
      </c>
      <c r="L153" s="20">
        <v>22.463286916474477</v>
      </c>
      <c r="M153" s="20">
        <v>21.616282683459357</v>
      </c>
      <c r="N153" s="20">
        <v>21.775324933649333</v>
      </c>
      <c r="O153" s="20">
        <v>21.195679522803722</v>
      </c>
      <c r="P153" s="20">
        <v>21.570344937391852</v>
      </c>
      <c r="Q153" s="20">
        <v>19.843943588649299</v>
      </c>
    </row>
    <row r="154" spans="1:17" ht="11.4" customHeight="1" x14ac:dyDescent="0.3">
      <c r="A154" s="62" t="s">
        <v>57</v>
      </c>
      <c r="B154" s="20">
        <v>20.672425718524295</v>
      </c>
      <c r="C154" s="20">
        <v>20.567231897853517</v>
      </c>
      <c r="D154" s="20">
        <v>19.850169012605644</v>
      </c>
      <c r="E154" s="20">
        <v>20.76936127094908</v>
      </c>
      <c r="F154" s="20">
        <v>21.176495719848123</v>
      </c>
      <c r="G154" s="20">
        <v>21.449329398512024</v>
      </c>
      <c r="H154" s="20">
        <v>20.569564808137795</v>
      </c>
      <c r="I154" s="20">
        <v>21.354359999506574</v>
      </c>
      <c r="J154" s="20">
        <v>20.858849576179722</v>
      </c>
      <c r="K154" s="20">
        <v>20.809605670916216</v>
      </c>
      <c r="L154" s="20">
        <v>20.804831909854734</v>
      </c>
      <c r="M154" s="20">
        <v>19.712671609192878</v>
      </c>
      <c r="N154" s="20">
        <v>20.213206744860329</v>
      </c>
      <c r="O154" s="20">
        <v>19.869048085282024</v>
      </c>
      <c r="P154" s="20">
        <v>19.257686351724224</v>
      </c>
      <c r="Q154" s="20">
        <v>20.43861105407435</v>
      </c>
    </row>
    <row r="155" spans="1:17" ht="11.4" customHeight="1" x14ac:dyDescent="0.3">
      <c r="A155" s="62" t="s">
        <v>56</v>
      </c>
      <c r="B155" s="20">
        <v>24.254097249867932</v>
      </c>
      <c r="C155" s="20">
        <v>23.659582476357485</v>
      </c>
      <c r="D155" s="20">
        <v>23.115717258223203</v>
      </c>
      <c r="E155" s="20">
        <v>23.533819387893942</v>
      </c>
      <c r="F155" s="20">
        <v>23.026498914927579</v>
      </c>
      <c r="G155" s="20">
        <v>24.420182456682085</v>
      </c>
      <c r="H155" s="20">
        <v>24.677817818146522</v>
      </c>
      <c r="I155" s="20">
        <v>24.410601075624001</v>
      </c>
      <c r="J155" s="20">
        <v>24.430479611487016</v>
      </c>
      <c r="K155" s="20">
        <v>22.758070968055339</v>
      </c>
      <c r="L155" s="20">
        <v>21.673182209626152</v>
      </c>
      <c r="M155" s="20">
        <v>21.260379537870797</v>
      </c>
      <c r="N155" s="20">
        <v>21.29114688417685</v>
      </c>
      <c r="O155" s="20">
        <v>22.295623490864664</v>
      </c>
      <c r="P155" s="20">
        <v>22.378552491530083</v>
      </c>
      <c r="Q155" s="20">
        <v>21.519262305581297</v>
      </c>
    </row>
    <row r="156" spans="1:17" ht="11.4" customHeight="1" x14ac:dyDescent="0.3">
      <c r="A156" s="25" t="s">
        <v>67</v>
      </c>
      <c r="B156" s="24">
        <f t="shared" ref="B156" si="183">IF(B19=0,0,B19/B46)</f>
        <v>3.2769885977462394</v>
      </c>
      <c r="C156" s="24">
        <f t="shared" ref="C156:Q156" si="184">IF(C19=0,0,C19/C46)</f>
        <v>3.2583100546938488</v>
      </c>
      <c r="D156" s="24">
        <f t="shared" si="184"/>
        <v>3.2893777315785111</v>
      </c>
      <c r="E156" s="24">
        <f t="shared" si="184"/>
        <v>3.1874494620841753</v>
      </c>
      <c r="F156" s="24">
        <f t="shared" si="184"/>
        <v>3.2932208265773801</v>
      </c>
      <c r="G156" s="24">
        <f t="shared" si="184"/>
        <v>3.2669390207449243</v>
      </c>
      <c r="H156" s="24">
        <f t="shared" si="184"/>
        <v>3.3295285798790215</v>
      </c>
      <c r="I156" s="24">
        <f t="shared" si="184"/>
        <v>3.2909967509658427</v>
      </c>
      <c r="J156" s="24">
        <f t="shared" si="184"/>
        <v>3.26395300508731</v>
      </c>
      <c r="K156" s="24">
        <f t="shared" si="184"/>
        <v>3.0358728857100052</v>
      </c>
      <c r="L156" s="24">
        <f t="shared" si="184"/>
        <v>3.0529993575595102</v>
      </c>
      <c r="M156" s="24">
        <f t="shared" si="184"/>
        <v>3.0109054117284368</v>
      </c>
      <c r="N156" s="24">
        <f t="shared" si="184"/>
        <v>3.0127397835397458</v>
      </c>
      <c r="O156" s="24">
        <f t="shared" si="184"/>
        <v>3.0634945720944393</v>
      </c>
      <c r="P156" s="24">
        <f t="shared" si="184"/>
        <v>3.0020582709298633</v>
      </c>
      <c r="Q156" s="24">
        <f t="shared" si="184"/>
        <v>3.0342085024802525</v>
      </c>
    </row>
    <row r="157" spans="1:17" ht="11.4" customHeight="1" x14ac:dyDescent="0.3">
      <c r="A157" s="23" t="s">
        <v>28</v>
      </c>
      <c r="B157" s="22">
        <f t="shared" ref="B157" si="185">IF(B20=0,0,B20/B47)</f>
        <v>0.25203191085691001</v>
      </c>
      <c r="C157" s="22">
        <f t="shared" ref="C157:Q157" si="186">IF(C20=0,0,C20/C47)</f>
        <v>0.25433462408720425</v>
      </c>
      <c r="D157" s="22">
        <f t="shared" si="186"/>
        <v>0.2538669223284396</v>
      </c>
      <c r="E157" s="22">
        <f t="shared" si="186"/>
        <v>0.25335562730317063</v>
      </c>
      <c r="F157" s="22">
        <f t="shared" si="186"/>
        <v>0.2537214626348967</v>
      </c>
      <c r="G157" s="22">
        <f t="shared" si="186"/>
        <v>0.25299066931130643</v>
      </c>
      <c r="H157" s="22">
        <f t="shared" si="186"/>
        <v>0.25590404596558985</v>
      </c>
      <c r="I157" s="22">
        <f t="shared" si="186"/>
        <v>0.25675444469155867</v>
      </c>
      <c r="J157" s="22">
        <f t="shared" si="186"/>
        <v>0.25648833205432964</v>
      </c>
      <c r="K157" s="22">
        <f t="shared" si="186"/>
        <v>0.25551201207658641</v>
      </c>
      <c r="L157" s="22">
        <f t="shared" si="186"/>
        <v>0.25342829191844596</v>
      </c>
      <c r="M157" s="22">
        <f t="shared" si="186"/>
        <v>0.25346052719387097</v>
      </c>
      <c r="N157" s="22">
        <f t="shared" si="186"/>
        <v>0.2558709394688693</v>
      </c>
      <c r="O157" s="22">
        <f t="shared" si="186"/>
        <v>0.25836284132931048</v>
      </c>
      <c r="P157" s="22">
        <f t="shared" si="186"/>
        <v>0.25819735228445873</v>
      </c>
      <c r="Q157" s="22">
        <f t="shared" si="186"/>
        <v>0.26069981911413037</v>
      </c>
    </row>
    <row r="158" spans="1:17" ht="11.4" customHeight="1" x14ac:dyDescent="0.3">
      <c r="A158" s="62" t="s">
        <v>60</v>
      </c>
      <c r="B158" s="70">
        <v>0.19400375744823881</v>
      </c>
      <c r="C158" s="70">
        <v>0.19415267126164545</v>
      </c>
      <c r="D158" s="70">
        <v>0.19412070230549586</v>
      </c>
      <c r="E158" s="70">
        <v>0.19359189095281076</v>
      </c>
      <c r="F158" s="70">
        <v>0.19371630646169857</v>
      </c>
      <c r="G158" s="70">
        <v>0.193828574384454</v>
      </c>
      <c r="H158" s="70">
        <v>0.19319151690170672</v>
      </c>
      <c r="I158" s="70">
        <v>0.19367510566798452</v>
      </c>
      <c r="J158" s="70">
        <v>0.19366387515145378</v>
      </c>
      <c r="K158" s="70">
        <v>0.19327062780694679</v>
      </c>
      <c r="L158" s="70">
        <v>0.19416127446768122</v>
      </c>
      <c r="M158" s="70">
        <v>0.19556283374461153</v>
      </c>
      <c r="N158" s="70">
        <v>0.19720623420421496</v>
      </c>
      <c r="O158" s="70">
        <v>0.19802792745952064</v>
      </c>
      <c r="P158" s="70">
        <v>0.19885323558581808</v>
      </c>
      <c r="Q158" s="70">
        <v>0.200547354644764</v>
      </c>
    </row>
    <row r="159" spans="1:17" ht="11.4" customHeight="1" x14ac:dyDescent="0.3">
      <c r="A159" s="62" t="s">
        <v>59</v>
      </c>
      <c r="B159" s="70">
        <v>0.26276737490577551</v>
      </c>
      <c r="C159" s="70">
        <v>0.26451600367572925</v>
      </c>
      <c r="D159" s="70">
        <v>0.26312130110318899</v>
      </c>
      <c r="E159" s="70">
        <v>0.26169043320437257</v>
      </c>
      <c r="F159" s="70">
        <v>0.26112383044376064</v>
      </c>
      <c r="G159" s="70">
        <v>0.25956012968198866</v>
      </c>
      <c r="H159" s="70">
        <v>0.2624018769720376</v>
      </c>
      <c r="I159" s="70">
        <v>0.26256421253611789</v>
      </c>
      <c r="J159" s="70">
        <v>0.26190235018928243</v>
      </c>
      <c r="K159" s="70">
        <v>0.26058639721527915</v>
      </c>
      <c r="L159" s="70">
        <v>0.25791706564246775</v>
      </c>
      <c r="M159" s="70">
        <v>0.25756670337390264</v>
      </c>
      <c r="N159" s="70">
        <v>0.25989176149075427</v>
      </c>
      <c r="O159" s="70">
        <v>0.26240713650571107</v>
      </c>
      <c r="P159" s="70">
        <v>0.26199691677767878</v>
      </c>
      <c r="Q159" s="70">
        <v>0.26452492606374295</v>
      </c>
    </row>
    <row r="160" spans="1:17" ht="11.4" customHeight="1" x14ac:dyDescent="0.3">
      <c r="A160" s="62" t="s">
        <v>58</v>
      </c>
      <c r="B160" s="70">
        <v>0.16252619763561771</v>
      </c>
      <c r="C160" s="70">
        <v>0.18016671153399172</v>
      </c>
      <c r="D160" s="70">
        <v>0.19118265716375318</v>
      </c>
      <c r="E160" s="70">
        <v>0.19585569826529597</v>
      </c>
      <c r="F160" s="70">
        <v>0.19779654157843701</v>
      </c>
      <c r="G160" s="70">
        <v>0.19963480209195755</v>
      </c>
      <c r="H160" s="70">
        <v>0.20021996258211402</v>
      </c>
      <c r="I160" s="70">
        <v>0.20074905282447406</v>
      </c>
      <c r="J160" s="70">
        <v>0.20227494474301608</v>
      </c>
      <c r="K160" s="70">
        <v>0.19991011015248422</v>
      </c>
      <c r="L160" s="70">
        <v>0.19967297543516133</v>
      </c>
      <c r="M160" s="70">
        <v>0.19865656373813137</v>
      </c>
      <c r="N160" s="70">
        <v>0.19913179684076737</v>
      </c>
      <c r="O160" s="70">
        <v>0.2006366697543561</v>
      </c>
      <c r="P160" s="70">
        <v>0.19788168318097216</v>
      </c>
      <c r="Q160" s="70">
        <v>0.19583233581610679</v>
      </c>
    </row>
    <row r="161" spans="1:17" ht="11.4" customHeight="1" x14ac:dyDescent="0.3">
      <c r="A161" s="62" t="s">
        <v>57</v>
      </c>
      <c r="B161" s="70">
        <v>0.16573964243322356</v>
      </c>
      <c r="C161" s="70">
        <v>0.16558968096261384</v>
      </c>
      <c r="D161" s="70">
        <v>0.16554077879973977</v>
      </c>
      <c r="E161" s="70">
        <v>0.16582860646857622</v>
      </c>
      <c r="F161" s="70">
        <v>0.16569115765637615</v>
      </c>
      <c r="G161" s="70">
        <v>0.16573068836195826</v>
      </c>
      <c r="H161" s="70">
        <v>0.22813977954115935</v>
      </c>
      <c r="I161" s="70">
        <v>0.2404603255342791</v>
      </c>
      <c r="J161" s="70">
        <v>0.23645978247912272</v>
      </c>
      <c r="K161" s="70">
        <v>0.23191390540624976</v>
      </c>
      <c r="L161" s="70">
        <v>0.22058966289357243</v>
      </c>
      <c r="M161" s="70">
        <v>0.21839893025039867</v>
      </c>
      <c r="N161" s="70">
        <v>0.21834075100653649</v>
      </c>
      <c r="O161" s="70">
        <v>0.21596008667779548</v>
      </c>
      <c r="P161" s="70">
        <v>0.21274518032845047</v>
      </c>
      <c r="Q161" s="70">
        <v>0.208836232593577</v>
      </c>
    </row>
    <row r="162" spans="1:17" ht="11.4" customHeight="1" x14ac:dyDescent="0.3">
      <c r="A162" s="62" t="s">
        <v>56</v>
      </c>
      <c r="B162" s="70">
        <v>0.23014071122083718</v>
      </c>
      <c r="C162" s="70">
        <v>0.22519705996574937</v>
      </c>
      <c r="D162" s="70">
        <v>0.22261545597193524</v>
      </c>
      <c r="E162" s="70">
        <v>0.22017142056490424</v>
      </c>
      <c r="F162" s="70">
        <v>0.22441673160860984</v>
      </c>
      <c r="G162" s="70">
        <v>0.22344478462238279</v>
      </c>
      <c r="H162" s="70">
        <v>0.2214339181359615</v>
      </c>
      <c r="I162" s="70">
        <v>0.21860777568578665</v>
      </c>
      <c r="J162" s="70">
        <v>0.22056289391116665</v>
      </c>
      <c r="K162" s="70">
        <v>0.22006424983930589</v>
      </c>
      <c r="L162" s="70">
        <v>0.22554905084620358</v>
      </c>
      <c r="M162" s="70">
        <v>0.23123797336077478</v>
      </c>
      <c r="N162" s="70">
        <v>0.22494718116061224</v>
      </c>
      <c r="O162" s="70">
        <v>0.22146793086552305</v>
      </c>
      <c r="P162" s="70">
        <v>0.22337683855646695</v>
      </c>
      <c r="Q162" s="70">
        <v>0.22477484781297979</v>
      </c>
    </row>
    <row r="163" spans="1:17" ht="11.4" customHeight="1" x14ac:dyDescent="0.3">
      <c r="A163" s="19" t="s">
        <v>25</v>
      </c>
      <c r="B163" s="21">
        <f t="shared" ref="B163" si="187">IF(B26=0,0,B26/B53)</f>
        <v>11.053879033944018</v>
      </c>
      <c r="C163" s="21">
        <f t="shared" ref="C163:Q163" si="188">IF(C26=0,0,C26/C53)</f>
        <v>10.996992876455824</v>
      </c>
      <c r="D163" s="21">
        <f t="shared" si="188"/>
        <v>11.076121822464284</v>
      </c>
      <c r="E163" s="21">
        <f t="shared" si="188"/>
        <v>10.915393605785463</v>
      </c>
      <c r="F163" s="21">
        <f t="shared" si="188"/>
        <v>10.899953809983215</v>
      </c>
      <c r="G163" s="21">
        <f t="shared" si="188"/>
        <v>10.89427705688613</v>
      </c>
      <c r="H163" s="21">
        <f t="shared" si="188"/>
        <v>11.020936130440511</v>
      </c>
      <c r="I163" s="21">
        <f t="shared" si="188"/>
        <v>11.011443013160587</v>
      </c>
      <c r="J163" s="21">
        <f t="shared" si="188"/>
        <v>11.028169395398736</v>
      </c>
      <c r="K163" s="21">
        <f t="shared" si="188"/>
        <v>10.821541257351559</v>
      </c>
      <c r="L163" s="21">
        <f t="shared" si="188"/>
        <v>11.081872928312974</v>
      </c>
      <c r="M163" s="21">
        <f t="shared" si="188"/>
        <v>11.006831598985887</v>
      </c>
      <c r="N163" s="21">
        <f t="shared" si="188"/>
        <v>11.073484881794043</v>
      </c>
      <c r="O163" s="21">
        <f t="shared" si="188"/>
        <v>11.099705436005886</v>
      </c>
      <c r="P163" s="21">
        <f t="shared" si="188"/>
        <v>11.009323235631783</v>
      </c>
      <c r="Q163" s="21">
        <f t="shared" si="188"/>
        <v>11.014140677147525</v>
      </c>
    </row>
    <row r="164" spans="1:17" ht="11.4" customHeight="1" x14ac:dyDescent="0.3">
      <c r="A164" s="17" t="s">
        <v>24</v>
      </c>
      <c r="B164" s="20">
        <f t="shared" ref="B164" si="189">IF(B27=0,0,B27/B54)</f>
        <v>10.294118890619385</v>
      </c>
      <c r="C164" s="20">
        <f t="shared" ref="C164:Q164" si="190">IF(C27=0,0,C27/C54)</f>
        <v>10.192249927297317</v>
      </c>
      <c r="D164" s="20">
        <f t="shared" si="190"/>
        <v>10.240225234967191</v>
      </c>
      <c r="E164" s="20">
        <f t="shared" si="190"/>
        <v>10.047440651971121</v>
      </c>
      <c r="F164" s="20">
        <f t="shared" si="190"/>
        <v>9.9978740379835909</v>
      </c>
      <c r="G164" s="20">
        <f t="shared" si="190"/>
        <v>9.980395345039657</v>
      </c>
      <c r="H164" s="20">
        <f t="shared" si="190"/>
        <v>10.079646602105298</v>
      </c>
      <c r="I164" s="20">
        <f t="shared" si="190"/>
        <v>10.063793601922663</v>
      </c>
      <c r="J164" s="20">
        <f t="shared" si="190"/>
        <v>10.125439027649596</v>
      </c>
      <c r="K164" s="20">
        <f t="shared" si="190"/>
        <v>9.9375456493542451</v>
      </c>
      <c r="L164" s="20">
        <f t="shared" si="190"/>
        <v>10.102192828807439</v>
      </c>
      <c r="M164" s="20">
        <f t="shared" si="190"/>
        <v>10.021300892119156</v>
      </c>
      <c r="N164" s="20">
        <f t="shared" si="190"/>
        <v>10.069387963309971</v>
      </c>
      <c r="O164" s="20">
        <f t="shared" si="190"/>
        <v>10.038933393843561</v>
      </c>
      <c r="P164" s="20">
        <f t="shared" si="190"/>
        <v>9.9120837565446802</v>
      </c>
      <c r="Q164" s="20">
        <f t="shared" si="190"/>
        <v>9.9636374468945217</v>
      </c>
    </row>
    <row r="165" spans="1:17" ht="11.4" customHeight="1" x14ac:dyDescent="0.3">
      <c r="A165" s="15" t="s">
        <v>23</v>
      </c>
      <c r="B165" s="69">
        <f t="shared" ref="B165" si="191">IF(B28=0,0,B28/B55)</f>
        <v>13.913692746975425</v>
      </c>
      <c r="C165" s="69">
        <f t="shared" ref="C165:Q165" si="192">IF(C28=0,0,C28/C55)</f>
        <v>13.919074370474085</v>
      </c>
      <c r="D165" s="69">
        <f t="shared" si="192"/>
        <v>14.024477182889742</v>
      </c>
      <c r="E165" s="69">
        <f t="shared" si="192"/>
        <v>13.97162096351955</v>
      </c>
      <c r="F165" s="69">
        <f t="shared" si="192"/>
        <v>13.81500165065426</v>
      </c>
      <c r="G165" s="69">
        <f t="shared" si="192"/>
        <v>13.82351615239809</v>
      </c>
      <c r="H165" s="69">
        <f t="shared" si="192"/>
        <v>13.939417391086476</v>
      </c>
      <c r="I165" s="69">
        <f t="shared" si="192"/>
        <v>13.963308820051857</v>
      </c>
      <c r="J165" s="69">
        <f t="shared" si="192"/>
        <v>13.787173971497717</v>
      </c>
      <c r="K165" s="69">
        <f t="shared" si="192"/>
        <v>13.619716537018856</v>
      </c>
      <c r="L165" s="69">
        <f t="shared" si="192"/>
        <v>14.06277280729255</v>
      </c>
      <c r="M165" s="69">
        <f t="shared" si="192"/>
        <v>14.01375532562386</v>
      </c>
      <c r="N165" s="69">
        <f t="shared" si="192"/>
        <v>13.96804593245797</v>
      </c>
      <c r="O165" s="69">
        <f t="shared" si="192"/>
        <v>13.989681202243821</v>
      </c>
      <c r="P165" s="69">
        <f t="shared" si="192"/>
        <v>14.017252789885671</v>
      </c>
      <c r="Q165" s="69">
        <f t="shared" si="192"/>
        <v>13.908158906450231</v>
      </c>
    </row>
    <row r="166" spans="1:17" ht="11.4" customHeight="1" x14ac:dyDescent="0.3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" customHeight="1" x14ac:dyDescent="0.3">
      <c r="A167" s="27" t="s">
        <v>66</v>
      </c>
      <c r="B167" s="68">
        <f t="shared" ref="B167:B169" si="193">IF(B30=0,"",B30*1000000/B84)</f>
        <v>11782.006156703043</v>
      </c>
      <c r="C167" s="68">
        <f t="shared" ref="C167:Q167" si="194">IF(C30=0,"",C30*1000000/C84)</f>
        <v>11812.819802143385</v>
      </c>
      <c r="D167" s="68">
        <f t="shared" si="194"/>
        <v>11786.936364991583</v>
      </c>
      <c r="E167" s="68">
        <f t="shared" si="194"/>
        <v>11700.755946127956</v>
      </c>
      <c r="F167" s="68">
        <f t="shared" si="194"/>
        <v>11841.855546776636</v>
      </c>
      <c r="G167" s="68">
        <f t="shared" si="194"/>
        <v>11593.376789362323</v>
      </c>
      <c r="H167" s="68">
        <f t="shared" si="194"/>
        <v>11544.667117741534</v>
      </c>
      <c r="I167" s="68">
        <f t="shared" si="194"/>
        <v>11487.835269178058</v>
      </c>
      <c r="J167" s="68">
        <f t="shared" si="194"/>
        <v>11364.351009077058</v>
      </c>
      <c r="K167" s="68">
        <f t="shared" si="194"/>
        <v>11402.815293792673</v>
      </c>
      <c r="L167" s="68">
        <f t="shared" si="194"/>
        <v>11205.031044223484</v>
      </c>
      <c r="M167" s="68">
        <f t="shared" si="194"/>
        <v>11103.615764512575</v>
      </c>
      <c r="N167" s="68">
        <f t="shared" si="194"/>
        <v>10887.323133084225</v>
      </c>
      <c r="O167" s="68">
        <f t="shared" si="194"/>
        <v>10771.694683438735</v>
      </c>
      <c r="P167" s="68">
        <f t="shared" si="194"/>
        <v>11011.30925436428</v>
      </c>
      <c r="Q167" s="68">
        <f t="shared" si="194"/>
        <v>11092.80943671941</v>
      </c>
    </row>
    <row r="168" spans="1:17" ht="11.4" customHeight="1" x14ac:dyDescent="0.3">
      <c r="A168" s="25" t="s">
        <v>40</v>
      </c>
      <c r="B168" s="66">
        <f t="shared" si="193"/>
        <v>11145.823926982561</v>
      </c>
      <c r="C168" s="66">
        <f t="shared" ref="C168:Q168" si="195">IF(C31=0,"",C31*1000000/C85)</f>
        <v>11168.744865370438</v>
      </c>
      <c r="D168" s="66">
        <f t="shared" si="195"/>
        <v>11132.604091990464</v>
      </c>
      <c r="E168" s="66">
        <f t="shared" si="195"/>
        <v>10996.867959521216</v>
      </c>
      <c r="F168" s="66">
        <f t="shared" si="195"/>
        <v>11092.005455960767</v>
      </c>
      <c r="G168" s="66">
        <f t="shared" si="195"/>
        <v>10788.79064138291</v>
      </c>
      <c r="H168" s="66">
        <f t="shared" si="195"/>
        <v>10761.897356501828</v>
      </c>
      <c r="I168" s="66">
        <f t="shared" si="195"/>
        <v>10664.308735795654</v>
      </c>
      <c r="J168" s="66">
        <f t="shared" si="195"/>
        <v>10571.433554201385</v>
      </c>
      <c r="K168" s="66">
        <f t="shared" si="195"/>
        <v>10663.154138227215</v>
      </c>
      <c r="L168" s="66">
        <f t="shared" si="195"/>
        <v>10409.011636733976</v>
      </c>
      <c r="M168" s="66">
        <f t="shared" si="195"/>
        <v>10291.646141480878</v>
      </c>
      <c r="N168" s="66">
        <f t="shared" si="195"/>
        <v>10109.434441937881</v>
      </c>
      <c r="O168" s="66">
        <f t="shared" si="195"/>
        <v>10003.042185946017</v>
      </c>
      <c r="P168" s="66">
        <f t="shared" si="195"/>
        <v>10250.595250754906</v>
      </c>
      <c r="Q168" s="66">
        <f t="shared" si="195"/>
        <v>10350.797078915431</v>
      </c>
    </row>
    <row r="169" spans="1:17" ht="11.4" customHeight="1" x14ac:dyDescent="0.3">
      <c r="A169" s="23" t="s">
        <v>31</v>
      </c>
      <c r="B169" s="65">
        <f t="shared" si="193"/>
        <v>3214.6954505427843</v>
      </c>
      <c r="C169" s="65">
        <f t="shared" ref="C169:Q169" si="196">IF(C32=0,"",C32*1000000/C86)</f>
        <v>3218.2150325697271</v>
      </c>
      <c r="D169" s="65">
        <f t="shared" si="196"/>
        <v>3161.6101597672468</v>
      </c>
      <c r="E169" s="65">
        <f t="shared" si="196"/>
        <v>3174.5015905350183</v>
      </c>
      <c r="F169" s="65">
        <f t="shared" si="196"/>
        <v>3170.3206766564736</v>
      </c>
      <c r="G169" s="65">
        <f t="shared" si="196"/>
        <v>3159.7228899479246</v>
      </c>
      <c r="H169" s="65">
        <f t="shared" si="196"/>
        <v>3025.6318579557205</v>
      </c>
      <c r="I169" s="65">
        <f t="shared" si="196"/>
        <v>2849.7358517049643</v>
      </c>
      <c r="J169" s="65">
        <f t="shared" si="196"/>
        <v>2849.1608267777237</v>
      </c>
      <c r="K169" s="65">
        <f t="shared" si="196"/>
        <v>2790.3575117348482</v>
      </c>
      <c r="L169" s="65">
        <f t="shared" si="196"/>
        <v>2801.9715770402458</v>
      </c>
      <c r="M169" s="65">
        <f t="shared" si="196"/>
        <v>2794.1812357693875</v>
      </c>
      <c r="N169" s="65">
        <f t="shared" si="196"/>
        <v>2782.9868509186754</v>
      </c>
      <c r="O169" s="65">
        <f t="shared" si="196"/>
        <v>2759.2801836827089</v>
      </c>
      <c r="P169" s="65">
        <f t="shared" si="196"/>
        <v>2831.3597979687838</v>
      </c>
      <c r="Q169" s="65">
        <f t="shared" si="196"/>
        <v>2838.5204712282011</v>
      </c>
    </row>
    <row r="170" spans="1:17" ht="11.4" customHeight="1" x14ac:dyDescent="0.3">
      <c r="A170" s="19" t="s">
        <v>30</v>
      </c>
      <c r="B170" s="63">
        <f t="shared" ref="B170" si="197">IF(B33=0,"",B33*1000000/B87)</f>
        <v>12109.174667930558</v>
      </c>
      <c r="C170" s="63">
        <f t="shared" ref="C170:Q170" si="198">IF(C33=0,"",C33*1000000/C87)</f>
        <v>12143.975223458729</v>
      </c>
      <c r="D170" s="63">
        <f t="shared" si="198"/>
        <v>12131.318300614408</v>
      </c>
      <c r="E170" s="63">
        <f t="shared" si="198"/>
        <v>11987.451405596361</v>
      </c>
      <c r="F170" s="63">
        <f t="shared" si="198"/>
        <v>12108.283268756157</v>
      </c>
      <c r="G170" s="63">
        <f t="shared" si="198"/>
        <v>11781.223987697989</v>
      </c>
      <c r="H170" s="63">
        <f t="shared" si="198"/>
        <v>11781.286941354361</v>
      </c>
      <c r="I170" s="63">
        <f t="shared" si="198"/>
        <v>11711.931368599986</v>
      </c>
      <c r="J170" s="63">
        <f t="shared" si="198"/>
        <v>11630.619996952953</v>
      </c>
      <c r="K170" s="63">
        <f t="shared" si="198"/>
        <v>11756.997115708216</v>
      </c>
      <c r="L170" s="63">
        <f t="shared" si="198"/>
        <v>11463.098873603334</v>
      </c>
      <c r="M170" s="63">
        <f t="shared" si="198"/>
        <v>11329.567685777269</v>
      </c>
      <c r="N170" s="63">
        <f t="shared" si="198"/>
        <v>11106.041284290586</v>
      </c>
      <c r="O170" s="63">
        <f t="shared" si="198"/>
        <v>10974.74871339353</v>
      </c>
      <c r="P170" s="63">
        <f t="shared" si="198"/>
        <v>11246.540782117791</v>
      </c>
      <c r="Q170" s="63">
        <f t="shared" si="198"/>
        <v>11360.197544533117</v>
      </c>
    </row>
    <row r="171" spans="1:17" ht="11.4" customHeight="1" x14ac:dyDescent="0.3">
      <c r="A171" s="62" t="s">
        <v>60</v>
      </c>
      <c r="B171" s="64">
        <f t="shared" ref="B171" si="199">IF(B34=0,"",B34*1000000/B88)</f>
        <v>10717.649597932224</v>
      </c>
      <c r="C171" s="64">
        <f t="shared" ref="C171:Q171" si="200">IF(C34=0,"",C34*1000000/C88)</f>
        <v>10594.236738914906</v>
      </c>
      <c r="D171" s="64">
        <f t="shared" si="200"/>
        <v>10482.503710887349</v>
      </c>
      <c r="E171" s="64">
        <f t="shared" si="200"/>
        <v>10206.521756144281</v>
      </c>
      <c r="F171" s="64">
        <f t="shared" si="200"/>
        <v>10066.618174664098</v>
      </c>
      <c r="G171" s="64">
        <f t="shared" si="200"/>
        <v>9680.1751912694181</v>
      </c>
      <c r="H171" s="64">
        <f t="shared" si="200"/>
        <v>9413.5328940994259</v>
      </c>
      <c r="I171" s="64">
        <f t="shared" si="200"/>
        <v>9201.9941842120425</v>
      </c>
      <c r="J171" s="64">
        <f t="shared" si="200"/>
        <v>9069.5110843982657</v>
      </c>
      <c r="K171" s="64">
        <f t="shared" si="200"/>
        <v>9128.0242497801082</v>
      </c>
      <c r="L171" s="64">
        <f t="shared" si="200"/>
        <v>8853.060593890059</v>
      </c>
      <c r="M171" s="64">
        <f t="shared" si="200"/>
        <v>8702.5824758076233</v>
      </c>
      <c r="N171" s="64">
        <f t="shared" si="200"/>
        <v>8344.977139752933</v>
      </c>
      <c r="O171" s="64">
        <f t="shared" si="200"/>
        <v>8214.648234277447</v>
      </c>
      <c r="P171" s="64">
        <f t="shared" si="200"/>
        <v>8311.7283218844987</v>
      </c>
      <c r="Q171" s="64">
        <f t="shared" si="200"/>
        <v>8352.5660661049533</v>
      </c>
    </row>
    <row r="172" spans="1:17" ht="11.4" customHeight="1" x14ac:dyDescent="0.3">
      <c r="A172" s="62" t="s">
        <v>59</v>
      </c>
      <c r="B172" s="64">
        <f t="shared" ref="B172" si="201">IF(B35=0,"",B35*1000000/B89)</f>
        <v>17888.860535582779</v>
      </c>
      <c r="C172" s="64">
        <f t="shared" ref="C172:Q172" si="202">IF(C35=0,"",C35*1000000/C89)</f>
        <v>18157.580954792418</v>
      </c>
      <c r="D172" s="64">
        <f t="shared" si="202"/>
        <v>17977.409367823824</v>
      </c>
      <c r="E172" s="64">
        <f t="shared" si="202"/>
        <v>17737.46036777283</v>
      </c>
      <c r="F172" s="64">
        <f t="shared" si="202"/>
        <v>17965.89729581913</v>
      </c>
      <c r="G172" s="64">
        <f t="shared" si="202"/>
        <v>17296.43342426751</v>
      </c>
      <c r="H172" s="64">
        <f t="shared" si="202"/>
        <v>17380.383013633258</v>
      </c>
      <c r="I172" s="64">
        <f t="shared" si="202"/>
        <v>17214.979387957908</v>
      </c>
      <c r="J172" s="64">
        <f t="shared" si="202"/>
        <v>16768.709144795823</v>
      </c>
      <c r="K172" s="64">
        <f t="shared" si="202"/>
        <v>16635.239282366449</v>
      </c>
      <c r="L172" s="64">
        <f t="shared" si="202"/>
        <v>15974.276858878378</v>
      </c>
      <c r="M172" s="64">
        <f t="shared" si="202"/>
        <v>15568.047875881768</v>
      </c>
      <c r="N172" s="64">
        <f t="shared" si="202"/>
        <v>15309.008229646823</v>
      </c>
      <c r="O172" s="64">
        <f t="shared" si="202"/>
        <v>14934.396161448272</v>
      </c>
      <c r="P172" s="64">
        <f t="shared" si="202"/>
        <v>15301.329780143897</v>
      </c>
      <c r="Q172" s="64">
        <f t="shared" si="202"/>
        <v>15347.108299933387</v>
      </c>
    </row>
    <row r="173" spans="1:17" ht="11.4" customHeight="1" x14ac:dyDescent="0.3">
      <c r="A173" s="62" t="s">
        <v>58</v>
      </c>
      <c r="B173" s="64">
        <f t="shared" ref="B173" si="203">IF(B36=0,"",B36*1000000/B90)</f>
        <v>12825.49698323333</v>
      </c>
      <c r="C173" s="64">
        <f t="shared" ref="C173:Q173" si="204">IF(C36=0,"",C36*1000000/C90)</f>
        <v>11836.003023571433</v>
      </c>
      <c r="D173" s="64">
        <f t="shared" si="204"/>
        <v>11123.24033886265</v>
      </c>
      <c r="E173" s="64">
        <f t="shared" si="204"/>
        <v>10407.096042264226</v>
      </c>
      <c r="F173" s="64">
        <f t="shared" si="204"/>
        <v>10678.326582481845</v>
      </c>
      <c r="G173" s="64">
        <f t="shared" si="204"/>
        <v>10260.194468039112</v>
      </c>
      <c r="H173" s="64">
        <f t="shared" si="204"/>
        <v>10220.90118286078</v>
      </c>
      <c r="I173" s="64">
        <f t="shared" si="204"/>
        <v>10178.853812392848</v>
      </c>
      <c r="J173" s="64">
        <f t="shared" si="204"/>
        <v>10136.273424677103</v>
      </c>
      <c r="K173" s="64">
        <f t="shared" si="204"/>
        <v>10392.094743668573</v>
      </c>
      <c r="L173" s="64">
        <f t="shared" si="204"/>
        <v>10456.346077000137</v>
      </c>
      <c r="M173" s="64">
        <f t="shared" si="204"/>
        <v>10363.397265273112</v>
      </c>
      <c r="N173" s="64">
        <f t="shared" si="204"/>
        <v>10081.958482831002</v>
      </c>
      <c r="O173" s="64">
        <f t="shared" si="204"/>
        <v>10128.105741955889</v>
      </c>
      <c r="P173" s="64">
        <f t="shared" si="204"/>
        <v>10092.195327480007</v>
      </c>
      <c r="Q173" s="64">
        <f t="shared" si="204"/>
        <v>10357.10809645452</v>
      </c>
    </row>
    <row r="174" spans="1:17" ht="11.4" customHeight="1" x14ac:dyDescent="0.3">
      <c r="A174" s="62" t="s">
        <v>57</v>
      </c>
      <c r="B174" s="64">
        <f t="shared" ref="B174" si="205">IF(B37=0,"",B37*1000000/B91)</f>
        <v>13305.616955050404</v>
      </c>
      <c r="C174" s="64">
        <f t="shared" ref="C174:Q174" si="206">IF(C37=0,"",C37*1000000/C91)</f>
        <v>13212.656796674855</v>
      </c>
      <c r="D174" s="64">
        <f t="shared" si="206"/>
        <v>13139.054310869638</v>
      </c>
      <c r="E174" s="64">
        <f t="shared" si="206"/>
        <v>12925.317016111294</v>
      </c>
      <c r="F174" s="64">
        <f t="shared" si="206"/>
        <v>12944.168872392924</v>
      </c>
      <c r="G174" s="64">
        <f t="shared" si="206"/>
        <v>12141.518115277231</v>
      </c>
      <c r="H174" s="64">
        <f t="shared" si="206"/>
        <v>11878.076995909823</v>
      </c>
      <c r="I174" s="64">
        <f t="shared" si="206"/>
        <v>11638.037107040131</v>
      </c>
      <c r="J174" s="64">
        <f t="shared" si="206"/>
        <v>11496.469323430922</v>
      </c>
      <c r="K174" s="64">
        <f t="shared" si="206"/>
        <v>12196.75285068204</v>
      </c>
      <c r="L174" s="64">
        <f t="shared" si="206"/>
        <v>11528.323918776054</v>
      </c>
      <c r="M174" s="64">
        <f t="shared" si="206"/>
        <v>11546.710489773932</v>
      </c>
      <c r="N174" s="64">
        <f t="shared" si="206"/>
        <v>11118.308082695219</v>
      </c>
      <c r="O174" s="64">
        <f t="shared" si="206"/>
        <v>11333.577970251212</v>
      </c>
      <c r="P174" s="64">
        <f t="shared" si="206"/>
        <v>11895.181145446038</v>
      </c>
      <c r="Q174" s="64">
        <f t="shared" si="206"/>
        <v>11821.538536437583</v>
      </c>
    </row>
    <row r="175" spans="1:17" ht="11.4" customHeight="1" x14ac:dyDescent="0.3">
      <c r="A175" s="62" t="s">
        <v>61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>
        <f t="shared" si="208"/>
        <v>12458.318250173465</v>
      </c>
      <c r="K175" s="64">
        <f t="shared" si="208"/>
        <v>12380.631736531925</v>
      </c>
      <c r="L175" s="64">
        <f t="shared" si="208"/>
        <v>13314.794513813857</v>
      </c>
      <c r="M175" s="64">
        <f t="shared" si="208"/>
        <v>12503.837302537158</v>
      </c>
      <c r="N175" s="64">
        <f t="shared" si="208"/>
        <v>11079.697877986255</v>
      </c>
      <c r="O175" s="64">
        <f t="shared" si="208"/>
        <v>9291.3338632074046</v>
      </c>
      <c r="P175" s="64">
        <f t="shared" si="208"/>
        <v>9794.4668426404041</v>
      </c>
      <c r="Q175" s="64">
        <f t="shared" si="208"/>
        <v>10492.521222140071</v>
      </c>
    </row>
    <row r="176" spans="1:17" ht="11.4" customHeight="1" x14ac:dyDescent="0.3">
      <c r="A176" s="62" t="s">
        <v>56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>
        <f t="shared" si="210"/>
        <v>9339.8505907450108</v>
      </c>
      <c r="F176" s="64">
        <f t="shared" si="210"/>
        <v>9450.8472258070669</v>
      </c>
      <c r="G176" s="64">
        <f t="shared" si="210"/>
        <v>9755.7296212883721</v>
      </c>
      <c r="H176" s="64">
        <f t="shared" si="210"/>
        <v>13360.827911551425</v>
      </c>
      <c r="I176" s="64">
        <f t="shared" si="210"/>
        <v>13249.983372179786</v>
      </c>
      <c r="J176" s="64">
        <f t="shared" si="210"/>
        <v>16221.087780010046</v>
      </c>
      <c r="K176" s="64">
        <f t="shared" si="210"/>
        <v>16309.979642814465</v>
      </c>
      <c r="L176" s="64">
        <f t="shared" si="210"/>
        <v>14455.67345249352</v>
      </c>
      <c r="M176" s="64">
        <f t="shared" si="210"/>
        <v>14278.071748001226</v>
      </c>
      <c r="N176" s="64">
        <f t="shared" si="210"/>
        <v>14286.73343161459</v>
      </c>
      <c r="O176" s="64">
        <f t="shared" si="210"/>
        <v>14265.890146615362</v>
      </c>
      <c r="P176" s="64">
        <f t="shared" si="210"/>
        <v>14197.825837434744</v>
      </c>
      <c r="Q176" s="64">
        <f t="shared" si="210"/>
        <v>14125.889143195776</v>
      </c>
    </row>
    <row r="177" spans="1:17" ht="11.4" customHeight="1" x14ac:dyDescent="0.3">
      <c r="A177" s="19" t="s">
        <v>29</v>
      </c>
      <c r="B177" s="63">
        <f t="shared" ref="B177" si="211">IF(B40=0,"",B40*1000000/B94)</f>
        <v>38785.128995966676</v>
      </c>
      <c r="C177" s="63">
        <f t="shared" ref="C177:Q177" si="212">IF(C40=0,"",C40*1000000/C94)</f>
        <v>38726.77070123476</v>
      </c>
      <c r="D177" s="63">
        <f t="shared" si="212"/>
        <v>39117.065061520989</v>
      </c>
      <c r="E177" s="63">
        <f t="shared" si="212"/>
        <v>38965.017914008815</v>
      </c>
      <c r="F177" s="63">
        <f t="shared" si="212"/>
        <v>39139.762169670816</v>
      </c>
      <c r="G177" s="63">
        <f t="shared" si="212"/>
        <v>39477.732811579619</v>
      </c>
      <c r="H177" s="63">
        <f t="shared" si="212"/>
        <v>39931.870836802867</v>
      </c>
      <c r="I177" s="63">
        <f t="shared" si="212"/>
        <v>40311.690040590591</v>
      </c>
      <c r="J177" s="63">
        <f t="shared" si="212"/>
        <v>40098.560671076208</v>
      </c>
      <c r="K177" s="63">
        <f t="shared" si="212"/>
        <v>39826.449955906603</v>
      </c>
      <c r="L177" s="63">
        <f t="shared" si="212"/>
        <v>40034.621145849866</v>
      </c>
      <c r="M177" s="63">
        <f t="shared" si="212"/>
        <v>40090.725690351734</v>
      </c>
      <c r="N177" s="63">
        <f t="shared" si="212"/>
        <v>39578.484952995452</v>
      </c>
      <c r="O177" s="63">
        <f t="shared" si="212"/>
        <v>39656.495826504586</v>
      </c>
      <c r="P177" s="63">
        <f t="shared" si="212"/>
        <v>39691.7249086015</v>
      </c>
      <c r="Q177" s="63">
        <f t="shared" si="212"/>
        <v>39678.27982434845</v>
      </c>
    </row>
    <row r="178" spans="1:17" ht="11.4" customHeight="1" x14ac:dyDescent="0.3">
      <c r="A178" s="62" t="s">
        <v>60</v>
      </c>
      <c r="B178" s="67">
        <f t="shared" ref="B178" si="213">IF(B41=0,"",B41*1000000/B95)</f>
        <v>22213.170572151379</v>
      </c>
      <c r="C178" s="67">
        <f t="shared" ref="C178:Q178" si="214">IF(C41=0,"",C41*1000000/C95)</f>
        <v>22292.714331862502</v>
      </c>
      <c r="D178" s="67">
        <f t="shared" si="214"/>
        <v>22414.445917735036</v>
      </c>
      <c r="E178" s="67">
        <f t="shared" si="214"/>
        <v>21531.582728073488</v>
      </c>
      <c r="F178" s="67">
        <f t="shared" si="214"/>
        <v>21055.504711237034</v>
      </c>
      <c r="G178" s="67">
        <f t="shared" si="214"/>
        <v>20715.65323644138</v>
      </c>
      <c r="H178" s="67">
        <f t="shared" si="214"/>
        <v>20449.215771934741</v>
      </c>
      <c r="I178" s="67">
        <f t="shared" si="214"/>
        <v>20208.645403196806</v>
      </c>
      <c r="J178" s="67">
        <f t="shared" si="214"/>
        <v>20142.766908185629</v>
      </c>
      <c r="K178" s="67">
        <f t="shared" si="214"/>
        <v>19881.328311028796</v>
      </c>
      <c r="L178" s="67">
        <f t="shared" si="214"/>
        <v>19553.198367395598</v>
      </c>
      <c r="M178" s="67">
        <f t="shared" si="214"/>
        <v>18898.383065097183</v>
      </c>
      <c r="N178" s="67">
        <f t="shared" si="214"/>
        <v>18117.314601185433</v>
      </c>
      <c r="O178" s="67">
        <f t="shared" si="214"/>
        <v>17190.18696061541</v>
      </c>
      <c r="P178" s="67">
        <f t="shared" si="214"/>
        <v>17437.68326535499</v>
      </c>
      <c r="Q178" s="67">
        <f t="shared" si="214"/>
        <v>16967.710511127287</v>
      </c>
    </row>
    <row r="179" spans="1:17" ht="11.4" customHeight="1" x14ac:dyDescent="0.3">
      <c r="A179" s="62" t="s">
        <v>59</v>
      </c>
      <c r="B179" s="67">
        <f t="shared" ref="B179" si="215">IF(B42=0,"",B42*1000000/B96)</f>
        <v>39162.589414187139</v>
      </c>
      <c r="C179" s="67">
        <f t="shared" ref="C179:Q179" si="216">IF(C42=0,"",C42*1000000/C96)</f>
        <v>39065.627754645</v>
      </c>
      <c r="D179" s="67">
        <f t="shared" si="216"/>
        <v>39423.899078181777</v>
      </c>
      <c r="E179" s="67">
        <f t="shared" si="216"/>
        <v>39222.036694235823</v>
      </c>
      <c r="F179" s="67">
        <f t="shared" si="216"/>
        <v>39403.688788724212</v>
      </c>
      <c r="G179" s="67">
        <f t="shared" si="216"/>
        <v>39734.440654929269</v>
      </c>
      <c r="H179" s="67">
        <f t="shared" si="216"/>
        <v>40125.57068569777</v>
      </c>
      <c r="I179" s="67">
        <f t="shared" si="216"/>
        <v>40515.637288233207</v>
      </c>
      <c r="J179" s="67">
        <f t="shared" si="216"/>
        <v>40293.014333294741</v>
      </c>
      <c r="K179" s="67">
        <f t="shared" si="216"/>
        <v>39903.650324098649</v>
      </c>
      <c r="L179" s="67">
        <f t="shared" si="216"/>
        <v>40051.565997313417</v>
      </c>
      <c r="M179" s="67">
        <f t="shared" si="216"/>
        <v>39985.040020365741</v>
      </c>
      <c r="N179" s="67">
        <f t="shared" si="216"/>
        <v>39367.445712329289</v>
      </c>
      <c r="O179" s="67">
        <f t="shared" si="216"/>
        <v>39533.571114450373</v>
      </c>
      <c r="P179" s="67">
        <f t="shared" si="216"/>
        <v>39604.618058627719</v>
      </c>
      <c r="Q179" s="67">
        <f t="shared" si="216"/>
        <v>39498.690049004574</v>
      </c>
    </row>
    <row r="180" spans="1:17" ht="11.4" customHeight="1" x14ac:dyDescent="0.3">
      <c r="A180" s="62" t="s">
        <v>58</v>
      </c>
      <c r="B180" s="67">
        <f t="shared" ref="B180" si="217">IF(B43=0,"",B43*1000000/B97)</f>
        <v>23756.285201169278</v>
      </c>
      <c r="C180" s="67">
        <f t="shared" ref="C180:Q180" si="218">IF(C43=0,"",C43*1000000/C97)</f>
        <v>23584.995202040947</v>
      </c>
      <c r="D180" s="67">
        <f t="shared" si="218"/>
        <v>23628.063586568631</v>
      </c>
      <c r="E180" s="67">
        <f t="shared" si="218"/>
        <v>23619.272943776406</v>
      </c>
      <c r="F180" s="67">
        <f t="shared" si="218"/>
        <v>23182.030051307211</v>
      </c>
      <c r="G180" s="67">
        <f t="shared" si="218"/>
        <v>23520.435840709164</v>
      </c>
      <c r="H180" s="67">
        <f t="shared" si="218"/>
        <v>23618.112311279096</v>
      </c>
      <c r="I180" s="67">
        <f t="shared" si="218"/>
        <v>23886.957276754438</v>
      </c>
      <c r="J180" s="67">
        <f t="shared" si="218"/>
        <v>24093.012284657798</v>
      </c>
      <c r="K180" s="67">
        <f t="shared" si="218"/>
        <v>24093.195877527232</v>
      </c>
      <c r="L180" s="67">
        <f t="shared" si="218"/>
        <v>24614.475810656473</v>
      </c>
      <c r="M180" s="67">
        <f t="shared" si="218"/>
        <v>24788.995136197613</v>
      </c>
      <c r="N180" s="67">
        <f t="shared" si="218"/>
        <v>24753.564776339976</v>
      </c>
      <c r="O180" s="67">
        <f t="shared" si="218"/>
        <v>24791.82143533523</v>
      </c>
      <c r="P180" s="67">
        <f t="shared" si="218"/>
        <v>24765.087458239002</v>
      </c>
      <c r="Q180" s="67">
        <f t="shared" si="218"/>
        <v>24720.392890790325</v>
      </c>
    </row>
    <row r="181" spans="1:17" ht="11.4" customHeight="1" x14ac:dyDescent="0.3">
      <c r="A181" s="62" t="s">
        <v>57</v>
      </c>
      <c r="B181" s="67">
        <f t="shared" ref="B181" si="219">IF(B44=0,"",B44*1000000/B98)</f>
        <v>42603.480276206508</v>
      </c>
      <c r="C181" s="67">
        <f t="shared" ref="C181:Q181" si="220">IF(C44=0,"",C44*1000000/C98)</f>
        <v>42463.400767078725</v>
      </c>
      <c r="D181" s="67">
        <f t="shared" si="220"/>
        <v>45291.876274648937</v>
      </c>
      <c r="E181" s="67">
        <f t="shared" si="220"/>
        <v>44223.558530818882</v>
      </c>
      <c r="F181" s="67">
        <f t="shared" si="220"/>
        <v>44142.988051651286</v>
      </c>
      <c r="G181" s="67">
        <f t="shared" si="220"/>
        <v>43274.637931447192</v>
      </c>
      <c r="H181" s="67">
        <f t="shared" si="220"/>
        <v>46039.341383555562</v>
      </c>
      <c r="I181" s="67">
        <f t="shared" si="220"/>
        <v>44348.607919732269</v>
      </c>
      <c r="J181" s="67">
        <f t="shared" si="220"/>
        <v>43056.71703576768</v>
      </c>
      <c r="K181" s="67">
        <f t="shared" si="220"/>
        <v>46388.252730807726</v>
      </c>
      <c r="L181" s="67">
        <f t="shared" si="220"/>
        <v>47985.876142297733</v>
      </c>
      <c r="M181" s="67">
        <f t="shared" si="220"/>
        <v>50845.52833989387</v>
      </c>
      <c r="N181" s="67">
        <f t="shared" si="220"/>
        <v>52303.681434644495</v>
      </c>
      <c r="O181" s="67">
        <f t="shared" si="220"/>
        <v>49479.948511200717</v>
      </c>
      <c r="P181" s="67">
        <f t="shared" si="220"/>
        <v>46835.655485707059</v>
      </c>
      <c r="Q181" s="67">
        <f t="shared" si="220"/>
        <v>46510.222532436135</v>
      </c>
    </row>
    <row r="182" spans="1:17" ht="11.4" customHeight="1" x14ac:dyDescent="0.3">
      <c r="A182" s="62" t="s">
        <v>56</v>
      </c>
      <c r="B182" s="67">
        <f t="shared" ref="B182:B183" si="221">IF(B45=0,"",B45*1000000/B99)</f>
        <v>41484.524968672027</v>
      </c>
      <c r="C182" s="67">
        <f t="shared" ref="C182:Q182" si="222">IF(C45=0,"",C45*1000000/C99)</f>
        <v>41442.181153981262</v>
      </c>
      <c r="D182" s="67">
        <f t="shared" si="222"/>
        <v>41557.129607624469</v>
      </c>
      <c r="E182" s="67">
        <f t="shared" si="222"/>
        <v>41670.077612275505</v>
      </c>
      <c r="F182" s="67">
        <f t="shared" si="222"/>
        <v>41862.251248666158</v>
      </c>
      <c r="G182" s="67">
        <f t="shared" si="222"/>
        <v>41583.021174907102</v>
      </c>
      <c r="H182" s="67">
        <f t="shared" si="222"/>
        <v>41468.650040150831</v>
      </c>
      <c r="I182" s="67">
        <f t="shared" si="222"/>
        <v>41477.500082967708</v>
      </c>
      <c r="J182" s="67">
        <f t="shared" si="222"/>
        <v>41464.556084893549</v>
      </c>
      <c r="K182" s="67">
        <f t="shared" si="222"/>
        <v>41491.310235428689</v>
      </c>
      <c r="L182" s="67">
        <f t="shared" si="222"/>
        <v>41921.45581319202</v>
      </c>
      <c r="M182" s="67">
        <f t="shared" si="222"/>
        <v>42002.035689775475</v>
      </c>
      <c r="N182" s="67">
        <f t="shared" si="222"/>
        <v>42078.045943763405</v>
      </c>
      <c r="O182" s="67">
        <f t="shared" si="222"/>
        <v>41402.936165364648</v>
      </c>
      <c r="P182" s="67">
        <f t="shared" si="222"/>
        <v>41302.833129880732</v>
      </c>
      <c r="Q182" s="67">
        <f t="shared" si="222"/>
        <v>41529.364391979303</v>
      </c>
    </row>
    <row r="183" spans="1:17" ht="11.4" customHeight="1" x14ac:dyDescent="0.3">
      <c r="A183" s="25" t="s">
        <v>19</v>
      </c>
      <c r="B183" s="66">
        <f t="shared" si="221"/>
        <v>16924.053724488957</v>
      </c>
      <c r="C183" s="66">
        <f t="shared" ref="C183:Q183" si="223">IF(C46=0,"",C46*1000000/C100)</f>
        <v>17009.201240767026</v>
      </c>
      <c r="D183" s="66">
        <f t="shared" si="223"/>
        <v>17087.173089063686</v>
      </c>
      <c r="E183" s="66">
        <f t="shared" si="223"/>
        <v>17394.273592460457</v>
      </c>
      <c r="F183" s="66">
        <f t="shared" si="223"/>
        <v>17864.204157467193</v>
      </c>
      <c r="G183" s="66">
        <f t="shared" si="223"/>
        <v>18052.585468320158</v>
      </c>
      <c r="H183" s="66">
        <f t="shared" si="223"/>
        <v>17823.533629644222</v>
      </c>
      <c r="I183" s="66">
        <f t="shared" si="223"/>
        <v>17994.763155489287</v>
      </c>
      <c r="J183" s="66">
        <f t="shared" si="223"/>
        <v>17678.548439940383</v>
      </c>
      <c r="K183" s="66">
        <f t="shared" si="223"/>
        <v>17411.215556103736</v>
      </c>
      <c r="L183" s="66">
        <f t="shared" si="223"/>
        <v>17750.986433607934</v>
      </c>
      <c r="M183" s="66">
        <f t="shared" si="223"/>
        <v>17831.490901943638</v>
      </c>
      <c r="N183" s="66">
        <f t="shared" si="223"/>
        <v>17437.200650070252</v>
      </c>
      <c r="O183" s="66">
        <f t="shared" si="223"/>
        <v>17312.798534390193</v>
      </c>
      <c r="P183" s="66">
        <f t="shared" si="223"/>
        <v>17446.278989414823</v>
      </c>
      <c r="Q183" s="66">
        <f t="shared" si="223"/>
        <v>17284.324496381119</v>
      </c>
    </row>
    <row r="184" spans="1:17" ht="11.4" customHeight="1" x14ac:dyDescent="0.3">
      <c r="A184" s="23" t="s">
        <v>28</v>
      </c>
      <c r="B184" s="65">
        <f t="shared" ref="B184" si="224">IF(B47=0,"",B47*1000000/B101)</f>
        <v>15009.22632156156</v>
      </c>
      <c r="C184" s="65">
        <f t="shared" ref="C184:Q184" si="225">IF(C47=0,"",C47*1000000/C101)</f>
        <v>15049.979736682169</v>
      </c>
      <c r="D184" s="65">
        <f t="shared" si="225"/>
        <v>15104.821987885742</v>
      </c>
      <c r="E184" s="65">
        <f t="shared" si="225"/>
        <v>15447.606655970176</v>
      </c>
      <c r="F184" s="65">
        <f t="shared" si="225"/>
        <v>15579.15498590194</v>
      </c>
      <c r="G184" s="65">
        <f t="shared" si="225"/>
        <v>15738.753094903244</v>
      </c>
      <c r="H184" s="65">
        <f t="shared" si="225"/>
        <v>15482.28404896193</v>
      </c>
      <c r="I184" s="65">
        <f t="shared" si="225"/>
        <v>15584.76457128037</v>
      </c>
      <c r="J184" s="65">
        <f t="shared" si="225"/>
        <v>15385.419824965247</v>
      </c>
      <c r="K184" s="65">
        <f t="shared" si="225"/>
        <v>15496.531910409938</v>
      </c>
      <c r="L184" s="65">
        <f t="shared" si="225"/>
        <v>15868.681096740653</v>
      </c>
      <c r="M184" s="65">
        <f t="shared" si="225"/>
        <v>15993.609043459499</v>
      </c>
      <c r="N184" s="65">
        <f t="shared" si="225"/>
        <v>15665.481812570022</v>
      </c>
      <c r="O184" s="65">
        <f t="shared" si="225"/>
        <v>15465.546915519819</v>
      </c>
      <c r="P184" s="65">
        <f t="shared" si="225"/>
        <v>15647.207053141736</v>
      </c>
      <c r="Q184" s="65">
        <f t="shared" si="225"/>
        <v>15438.944356348686</v>
      </c>
    </row>
    <row r="185" spans="1:17" ht="11.4" customHeight="1" x14ac:dyDescent="0.3">
      <c r="A185" s="62" t="s">
        <v>60</v>
      </c>
      <c r="B185" s="64">
        <f t="shared" ref="B185" si="226">IF(B48=0,"",B48*1000000/B102)</f>
        <v>12165.334570590579</v>
      </c>
      <c r="C185" s="64">
        <f t="shared" ref="C185:Q185" si="227">IF(C48=0,"",C48*1000000/C102)</f>
        <v>11963.551686016353</v>
      </c>
      <c r="D185" s="64">
        <f t="shared" si="227"/>
        <v>11929.831587577952</v>
      </c>
      <c r="E185" s="64">
        <f t="shared" si="227"/>
        <v>11849.589626668318</v>
      </c>
      <c r="F185" s="64">
        <f t="shared" si="227"/>
        <v>11648.860026539231</v>
      </c>
      <c r="G185" s="64">
        <f t="shared" si="227"/>
        <v>11471.262115002583</v>
      </c>
      <c r="H185" s="64">
        <f t="shared" si="227"/>
        <v>11315.125881655447</v>
      </c>
      <c r="I185" s="64">
        <f t="shared" si="227"/>
        <v>11136.238223735243</v>
      </c>
      <c r="J185" s="64">
        <f t="shared" si="227"/>
        <v>10611.017904433344</v>
      </c>
      <c r="K185" s="64">
        <f t="shared" si="227"/>
        <v>10542.509371445416</v>
      </c>
      <c r="L185" s="64">
        <f t="shared" si="227"/>
        <v>10355.122327905134</v>
      </c>
      <c r="M185" s="64">
        <f t="shared" si="227"/>
        <v>10185.401244643575</v>
      </c>
      <c r="N185" s="64">
        <f t="shared" si="227"/>
        <v>9914.6586404717273</v>
      </c>
      <c r="O185" s="64">
        <f t="shared" si="227"/>
        <v>9858.3467376806329</v>
      </c>
      <c r="P185" s="64">
        <f t="shared" si="227"/>
        <v>9922.1376796446875</v>
      </c>
      <c r="Q185" s="64">
        <f t="shared" si="227"/>
        <v>9873.0436264660511</v>
      </c>
    </row>
    <row r="186" spans="1:17" ht="11.4" customHeight="1" x14ac:dyDescent="0.3">
      <c r="A186" s="62" t="s">
        <v>59</v>
      </c>
      <c r="B186" s="64">
        <f t="shared" ref="B186" si="228">IF(B49=0,"",B49*1000000/B103)</f>
        <v>15726.862706694312</v>
      </c>
      <c r="C186" s="64">
        <f t="shared" ref="C186:Q186" si="229">IF(C49=0,"",C49*1000000/C103)</f>
        <v>15771.355127119486</v>
      </c>
      <c r="D186" s="64">
        <f t="shared" si="229"/>
        <v>15789.891391838406</v>
      </c>
      <c r="E186" s="64">
        <f t="shared" si="229"/>
        <v>16166.167020599052</v>
      </c>
      <c r="F186" s="64">
        <f t="shared" si="229"/>
        <v>16286.867647386805</v>
      </c>
      <c r="G186" s="64">
        <f t="shared" si="229"/>
        <v>16446.361996392294</v>
      </c>
      <c r="H186" s="64">
        <f t="shared" si="229"/>
        <v>16127.634899129836</v>
      </c>
      <c r="I186" s="64">
        <f t="shared" si="229"/>
        <v>16207.376449408213</v>
      </c>
      <c r="J186" s="64">
        <f t="shared" si="229"/>
        <v>16028.958973173072</v>
      </c>
      <c r="K186" s="64">
        <f t="shared" si="229"/>
        <v>16137.940300858871</v>
      </c>
      <c r="L186" s="64">
        <f t="shared" si="229"/>
        <v>16550.211897327787</v>
      </c>
      <c r="M186" s="64">
        <f t="shared" si="229"/>
        <v>16676.644449827025</v>
      </c>
      <c r="N186" s="64">
        <f t="shared" si="229"/>
        <v>16315.295798177058</v>
      </c>
      <c r="O186" s="64">
        <f t="shared" si="229"/>
        <v>16076.899090995554</v>
      </c>
      <c r="P186" s="64">
        <f t="shared" si="229"/>
        <v>16241.880543259515</v>
      </c>
      <c r="Q186" s="64">
        <f t="shared" si="229"/>
        <v>16003.014122074244</v>
      </c>
    </row>
    <row r="187" spans="1:17" ht="11.4" customHeight="1" x14ac:dyDescent="0.3">
      <c r="A187" s="62" t="s">
        <v>58</v>
      </c>
      <c r="B187" s="64">
        <f t="shared" ref="B187" si="230">IF(B50=0,"",B50*1000000/B104)</f>
        <v>7677.8073160485983</v>
      </c>
      <c r="C187" s="64">
        <f t="shared" ref="C187:Q187" si="231">IF(C50=0,"",C50*1000000/C104)</f>
        <v>8726.0694937522385</v>
      </c>
      <c r="D187" s="64">
        <f t="shared" si="231"/>
        <v>9409.8704936921858</v>
      </c>
      <c r="E187" s="64">
        <f t="shared" si="231"/>
        <v>9709.0832342552931</v>
      </c>
      <c r="F187" s="64">
        <f t="shared" si="231"/>
        <v>9865.8029725799915</v>
      </c>
      <c r="G187" s="64">
        <f t="shared" si="231"/>
        <v>9900.1302893633092</v>
      </c>
      <c r="H187" s="64">
        <f t="shared" si="231"/>
        <v>9972.3353883972613</v>
      </c>
      <c r="I187" s="64">
        <f t="shared" si="231"/>
        <v>10015.679983548815</v>
      </c>
      <c r="J187" s="64">
        <f t="shared" si="231"/>
        <v>9836.831051283385</v>
      </c>
      <c r="K187" s="64">
        <f t="shared" si="231"/>
        <v>9600.3082109898642</v>
      </c>
      <c r="L187" s="64">
        <f t="shared" si="231"/>
        <v>9659.0909254425715</v>
      </c>
      <c r="M187" s="64">
        <f t="shared" si="231"/>
        <v>9588.6875004371614</v>
      </c>
      <c r="N187" s="64">
        <f t="shared" si="231"/>
        <v>9594.8121917408662</v>
      </c>
      <c r="O187" s="64">
        <f t="shared" si="231"/>
        <v>9655.1681786102617</v>
      </c>
      <c r="P187" s="64">
        <f t="shared" si="231"/>
        <v>9622.5422301912713</v>
      </c>
      <c r="Q187" s="64">
        <f t="shared" si="231"/>
        <v>9545.9202022711052</v>
      </c>
    </row>
    <row r="188" spans="1:17" ht="11.4" customHeight="1" x14ac:dyDescent="0.3">
      <c r="A188" s="62" t="s">
        <v>57</v>
      </c>
      <c r="B188" s="64">
        <f t="shared" ref="B188" si="232">IF(B51=0,"",B51*1000000/B105)</f>
        <v>13622.333779965176</v>
      </c>
      <c r="C188" s="64">
        <f t="shared" ref="C188:Q188" si="233">IF(C51=0,"",C51*1000000/C105)</f>
        <v>13663.931087649526</v>
      </c>
      <c r="D188" s="64">
        <f t="shared" si="233"/>
        <v>13668.190121243226</v>
      </c>
      <c r="E188" s="64">
        <f t="shared" si="233"/>
        <v>13605.954744101218</v>
      </c>
      <c r="F188" s="64">
        <f t="shared" si="233"/>
        <v>13621.313447824974</v>
      </c>
      <c r="G188" s="64">
        <f t="shared" si="233"/>
        <v>13603.825490597585</v>
      </c>
      <c r="H188" s="64">
        <f t="shared" si="233"/>
        <v>13650.82662846235</v>
      </c>
      <c r="I188" s="64">
        <f t="shared" si="233"/>
        <v>14045.995094959788</v>
      </c>
      <c r="J188" s="64">
        <f t="shared" si="233"/>
        <v>13851.701534059899</v>
      </c>
      <c r="K188" s="64">
        <f t="shared" si="233"/>
        <v>13640.832537895551</v>
      </c>
      <c r="L188" s="64">
        <f t="shared" si="233"/>
        <v>13707.465484594937</v>
      </c>
      <c r="M188" s="64">
        <f t="shared" si="233"/>
        <v>13543.410413873189</v>
      </c>
      <c r="N188" s="64">
        <f t="shared" si="233"/>
        <v>13072.633183911288</v>
      </c>
      <c r="O188" s="64">
        <f t="shared" si="233"/>
        <v>12745.125171347396</v>
      </c>
      <c r="P188" s="64">
        <f t="shared" si="233"/>
        <v>12750.212695922128</v>
      </c>
      <c r="Q188" s="64">
        <f t="shared" si="233"/>
        <v>12215.10480058117</v>
      </c>
    </row>
    <row r="189" spans="1:17" ht="11.4" customHeight="1" x14ac:dyDescent="0.3">
      <c r="A189" s="62" t="s">
        <v>56</v>
      </c>
      <c r="B189" s="64">
        <f t="shared" ref="B189" si="234">IF(B52=0,"",B52*1000000/B106)</f>
        <v>9529.4044733039245</v>
      </c>
      <c r="C189" s="64">
        <f t="shared" ref="C189:Q189" si="235">IF(C52=0,"",C52*1000000/C106)</f>
        <v>9492.578709609159</v>
      </c>
      <c r="D189" s="64">
        <f t="shared" si="235"/>
        <v>9471.7332141445841</v>
      </c>
      <c r="E189" s="64">
        <f t="shared" si="235"/>
        <v>9450.3737631829899</v>
      </c>
      <c r="F189" s="64">
        <f t="shared" si="235"/>
        <v>9976.7497051581195</v>
      </c>
      <c r="G189" s="64">
        <f t="shared" si="235"/>
        <v>9986.099496635341</v>
      </c>
      <c r="H189" s="64">
        <f t="shared" si="235"/>
        <v>9942.6009747954831</v>
      </c>
      <c r="I189" s="64">
        <f t="shared" si="235"/>
        <v>9899.8814894649331</v>
      </c>
      <c r="J189" s="64">
        <f t="shared" si="235"/>
        <v>9968.6040247596411</v>
      </c>
      <c r="K189" s="64">
        <f t="shared" si="235"/>
        <v>9954.2022708970289</v>
      </c>
      <c r="L189" s="64">
        <f t="shared" si="235"/>
        <v>10128.309010481669</v>
      </c>
      <c r="M189" s="64">
        <f t="shared" si="235"/>
        <v>10322.64625609</v>
      </c>
      <c r="N189" s="64">
        <f t="shared" si="235"/>
        <v>10253.662882997674</v>
      </c>
      <c r="O189" s="64">
        <f t="shared" si="235"/>
        <v>10125.714331774772</v>
      </c>
      <c r="P189" s="64">
        <f t="shared" si="235"/>
        <v>10276.230849477726</v>
      </c>
      <c r="Q189" s="64">
        <f t="shared" si="235"/>
        <v>10317.547759055555</v>
      </c>
    </row>
    <row r="190" spans="1:17" ht="11.4" customHeight="1" x14ac:dyDescent="0.3">
      <c r="A190" s="19" t="s">
        <v>25</v>
      </c>
      <c r="B190" s="63">
        <f t="shared" ref="B190" si="236">IF(B53=0,"",B53*1000000/B107)</f>
        <v>25184.159503268362</v>
      </c>
      <c r="C190" s="63">
        <f t="shared" ref="C190:Q190" si="237">IF(C53=0,"",C53*1000000/C107)</f>
        <v>25591.809454756469</v>
      </c>
      <c r="D190" s="63">
        <f t="shared" si="237"/>
        <v>25759.225207568365</v>
      </c>
      <c r="E190" s="63">
        <f t="shared" si="237"/>
        <v>26035.826538409019</v>
      </c>
      <c r="F190" s="63">
        <f t="shared" si="237"/>
        <v>28224.570369312663</v>
      </c>
      <c r="G190" s="63">
        <f t="shared" si="237"/>
        <v>28748.34410128152</v>
      </c>
      <c r="H190" s="63">
        <f t="shared" si="237"/>
        <v>28674.304165673708</v>
      </c>
      <c r="I190" s="63">
        <f t="shared" si="237"/>
        <v>29668.250803610968</v>
      </c>
      <c r="J190" s="63">
        <f t="shared" si="237"/>
        <v>28735.479712499087</v>
      </c>
      <c r="K190" s="63">
        <f t="shared" si="237"/>
        <v>26622.042350422191</v>
      </c>
      <c r="L190" s="63">
        <f t="shared" si="237"/>
        <v>26902.885675693109</v>
      </c>
      <c r="M190" s="63">
        <f t="shared" si="237"/>
        <v>26742.751364130399</v>
      </c>
      <c r="N190" s="63">
        <f t="shared" si="237"/>
        <v>26052.178751574502</v>
      </c>
      <c r="O190" s="63">
        <f t="shared" si="237"/>
        <v>26318.576386981847</v>
      </c>
      <c r="P190" s="63">
        <f t="shared" si="237"/>
        <v>26256.006529155347</v>
      </c>
      <c r="Q190" s="63">
        <f t="shared" si="237"/>
        <v>26344.222116274821</v>
      </c>
    </row>
    <row r="191" spans="1:17" ht="11.4" customHeight="1" x14ac:dyDescent="0.3">
      <c r="A191" s="17" t="s">
        <v>24</v>
      </c>
      <c r="B191" s="67">
        <f t="shared" ref="B191" si="238">IF(B54=0,"",B54*1000000/B108)</f>
        <v>21217.45894762241</v>
      </c>
      <c r="C191" s="67">
        <f t="shared" ref="C191:Q191" si="239">IF(C54=0,"",C54*1000000/C108)</f>
        <v>21460.94378507974</v>
      </c>
      <c r="D191" s="67">
        <f t="shared" si="239"/>
        <v>21509.140502036338</v>
      </c>
      <c r="E191" s="67">
        <f t="shared" si="239"/>
        <v>21750.787347383448</v>
      </c>
      <c r="F191" s="67">
        <f t="shared" si="239"/>
        <v>23389.879174149486</v>
      </c>
      <c r="G191" s="67">
        <f t="shared" si="239"/>
        <v>23828.528979845029</v>
      </c>
      <c r="H191" s="67">
        <f t="shared" si="239"/>
        <v>23625.055153973412</v>
      </c>
      <c r="I191" s="67">
        <f t="shared" si="239"/>
        <v>24539.884137243054</v>
      </c>
      <c r="J191" s="67">
        <f t="shared" si="239"/>
        <v>23619.856193482279</v>
      </c>
      <c r="K191" s="67">
        <f t="shared" si="239"/>
        <v>21875.627602152981</v>
      </c>
      <c r="L191" s="67">
        <f t="shared" si="239"/>
        <v>21968.130302908226</v>
      </c>
      <c r="M191" s="67">
        <f t="shared" si="239"/>
        <v>21837.31144595068</v>
      </c>
      <c r="N191" s="67">
        <f t="shared" si="239"/>
        <v>21000.165604593298</v>
      </c>
      <c r="O191" s="67">
        <f t="shared" si="239"/>
        <v>20997.718216691734</v>
      </c>
      <c r="P191" s="67">
        <f t="shared" si="239"/>
        <v>20969.523255026128</v>
      </c>
      <c r="Q191" s="67">
        <f t="shared" si="239"/>
        <v>21067.142605465018</v>
      </c>
    </row>
    <row r="192" spans="1:17" ht="11.4" customHeight="1" x14ac:dyDescent="0.3">
      <c r="A192" s="15" t="s">
        <v>23</v>
      </c>
      <c r="B192" s="60">
        <f t="shared" ref="B192" si="240">IF(B55=0,"",B55*1000000/B109)</f>
        <v>85000.000000000015</v>
      </c>
      <c r="C192" s="60">
        <f t="shared" ref="C192:Q192" si="241">IF(C55=0,"",C55*1000000/C109)</f>
        <v>85000</v>
      </c>
      <c r="D192" s="60">
        <f t="shared" si="241"/>
        <v>84999.999999999985</v>
      </c>
      <c r="E192" s="60">
        <f t="shared" si="241"/>
        <v>85000</v>
      </c>
      <c r="F192" s="60">
        <f t="shared" si="241"/>
        <v>85000.000000000015</v>
      </c>
      <c r="G192" s="60">
        <f t="shared" si="241"/>
        <v>85000.000000000015</v>
      </c>
      <c r="H192" s="60">
        <f t="shared" si="241"/>
        <v>85000.000000000044</v>
      </c>
      <c r="I192" s="60">
        <f t="shared" si="241"/>
        <v>84999.999999999985</v>
      </c>
      <c r="J192" s="60">
        <f t="shared" si="241"/>
        <v>84999.999999999985</v>
      </c>
      <c r="K192" s="60">
        <f t="shared" si="241"/>
        <v>85000.000000000015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" customHeight="1" x14ac:dyDescent="0.3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" customHeight="1" x14ac:dyDescent="0.3">
      <c r="A194" s="27" t="s">
        <v>65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" customHeight="1" x14ac:dyDescent="0.3">
      <c r="A195" s="25" t="s">
        <v>64</v>
      </c>
      <c r="B195" s="66">
        <f t="shared" ref="B195:B196" si="242">IF(B4=0,"",B4*1000000/B85)</f>
        <v>21743.326138745229</v>
      </c>
      <c r="C195" s="66">
        <f t="shared" ref="C195:Q195" si="243">IF(C4=0,"",C4*1000000/C85)</f>
        <v>21530.184397289588</v>
      </c>
      <c r="D195" s="66">
        <f t="shared" si="243"/>
        <v>21378.110104396852</v>
      </c>
      <c r="E195" s="66">
        <f t="shared" si="243"/>
        <v>21176.367336658492</v>
      </c>
      <c r="F195" s="66">
        <f t="shared" si="243"/>
        <v>21079.230830566969</v>
      </c>
      <c r="G195" s="66">
        <f t="shared" si="243"/>
        <v>20457.186573736264</v>
      </c>
      <c r="H195" s="66">
        <f t="shared" si="243"/>
        <v>20137.750036456393</v>
      </c>
      <c r="I195" s="66">
        <f t="shared" si="243"/>
        <v>19876.475419539511</v>
      </c>
      <c r="J195" s="66">
        <f t="shared" si="243"/>
        <v>19611.956772805024</v>
      </c>
      <c r="K195" s="66">
        <f t="shared" si="243"/>
        <v>19625.280068858647</v>
      </c>
      <c r="L195" s="66">
        <f t="shared" si="243"/>
        <v>19118.522317774481</v>
      </c>
      <c r="M195" s="66">
        <f t="shared" si="243"/>
        <v>18788.141196925011</v>
      </c>
      <c r="N195" s="66">
        <f t="shared" si="243"/>
        <v>18322.642862322446</v>
      </c>
      <c r="O195" s="66">
        <f t="shared" si="243"/>
        <v>18208.56287478696</v>
      </c>
      <c r="P195" s="66">
        <f t="shared" si="243"/>
        <v>18224.279827783004</v>
      </c>
      <c r="Q195" s="66">
        <f t="shared" si="243"/>
        <v>18404.314625662202</v>
      </c>
    </row>
    <row r="196" spans="1:17" ht="11.4" customHeight="1" x14ac:dyDescent="0.3">
      <c r="A196" s="23" t="s">
        <v>31</v>
      </c>
      <c r="B196" s="65">
        <f t="shared" si="242"/>
        <v>3903.7648430334493</v>
      </c>
      <c r="C196" s="65">
        <f t="shared" ref="C196:Q196" si="244">IF(C5=0,"",C5*1000000/C86)</f>
        <v>3926.4849442250788</v>
      </c>
      <c r="D196" s="65">
        <f t="shared" si="244"/>
        <v>3841.2168409117876</v>
      </c>
      <c r="E196" s="65">
        <f t="shared" si="244"/>
        <v>3843.3192892167676</v>
      </c>
      <c r="F196" s="65">
        <f t="shared" si="244"/>
        <v>3879.0828490574859</v>
      </c>
      <c r="G196" s="65">
        <f t="shared" si="244"/>
        <v>3840.4113918022972</v>
      </c>
      <c r="H196" s="65">
        <f t="shared" si="244"/>
        <v>3702.0534906019834</v>
      </c>
      <c r="I196" s="65">
        <f t="shared" si="244"/>
        <v>3442.4163033023829</v>
      </c>
      <c r="J196" s="65">
        <f t="shared" si="244"/>
        <v>3468.7199246032537</v>
      </c>
      <c r="K196" s="65">
        <f t="shared" si="244"/>
        <v>3335.1246886714225</v>
      </c>
      <c r="L196" s="65">
        <f t="shared" si="244"/>
        <v>3330.2046771211299</v>
      </c>
      <c r="M196" s="65">
        <f t="shared" si="244"/>
        <v>3367.0720928647634</v>
      </c>
      <c r="N196" s="65">
        <f t="shared" si="244"/>
        <v>3400.1963889712965</v>
      </c>
      <c r="O196" s="65">
        <f t="shared" si="244"/>
        <v>3373.1939198858877</v>
      </c>
      <c r="P196" s="65">
        <f t="shared" si="244"/>
        <v>3408.0648524446879</v>
      </c>
      <c r="Q196" s="65">
        <f t="shared" si="244"/>
        <v>3363.4876526243183</v>
      </c>
    </row>
    <row r="197" spans="1:17" ht="11.4" customHeight="1" x14ac:dyDescent="0.3">
      <c r="A197" s="19" t="s">
        <v>30</v>
      </c>
      <c r="B197" s="63">
        <f t="shared" ref="B197" si="245">IF(B6=0,"",B6*1000000/B87)</f>
        <v>21440.028629777771</v>
      </c>
      <c r="C197" s="63">
        <f t="shared" ref="C197:Q197" si="246">IF(C6=0,"",C6*1000000/C87)</f>
        <v>21288.004283910148</v>
      </c>
      <c r="D197" s="63">
        <f t="shared" si="246"/>
        <v>21258.070923654584</v>
      </c>
      <c r="E197" s="63">
        <f t="shared" si="246"/>
        <v>21062.697244059829</v>
      </c>
      <c r="F197" s="63">
        <f t="shared" si="246"/>
        <v>21004.78032595633</v>
      </c>
      <c r="G197" s="63">
        <f t="shared" si="246"/>
        <v>20388.246309254031</v>
      </c>
      <c r="H197" s="63">
        <f t="shared" si="246"/>
        <v>20129.323883853598</v>
      </c>
      <c r="I197" s="63">
        <f t="shared" si="246"/>
        <v>19899.69807569504</v>
      </c>
      <c r="J197" s="63">
        <f t="shared" si="246"/>
        <v>19634.070680667628</v>
      </c>
      <c r="K197" s="63">
        <f t="shared" si="246"/>
        <v>19801.72294940316</v>
      </c>
      <c r="L197" s="63">
        <f t="shared" si="246"/>
        <v>19273.311741585105</v>
      </c>
      <c r="M197" s="63">
        <f t="shared" si="246"/>
        <v>18904.811372643289</v>
      </c>
      <c r="N197" s="63">
        <f t="shared" si="246"/>
        <v>18362.666713425497</v>
      </c>
      <c r="O197" s="63">
        <f t="shared" si="246"/>
        <v>18257.525950790354</v>
      </c>
      <c r="P197" s="63">
        <f t="shared" si="246"/>
        <v>18311.236246374123</v>
      </c>
      <c r="Q197" s="63">
        <f t="shared" si="246"/>
        <v>18508.793215325488</v>
      </c>
    </row>
    <row r="198" spans="1:17" ht="11.4" customHeight="1" x14ac:dyDescent="0.3">
      <c r="A198" s="62" t="s">
        <v>60</v>
      </c>
      <c r="B198" s="64">
        <f t="shared" ref="B198" si="247">IF(B7=0,"",B7*1000000/B88)</f>
        <v>18839.397785694768</v>
      </c>
      <c r="C198" s="64">
        <f t="shared" ref="C198:Q198" si="248">IF(C7=0,"",C7*1000000/C88)</f>
        <v>18448.145576619587</v>
      </c>
      <c r="D198" s="64">
        <f t="shared" si="248"/>
        <v>18249.977766601056</v>
      </c>
      <c r="E198" s="64">
        <f t="shared" si="248"/>
        <v>17830.41142427289</v>
      </c>
      <c r="F198" s="64">
        <f t="shared" si="248"/>
        <v>17353.356746863254</v>
      </c>
      <c r="G198" s="64">
        <f t="shared" si="248"/>
        <v>16659.951195125239</v>
      </c>
      <c r="H198" s="64">
        <f t="shared" si="248"/>
        <v>15984.300862989767</v>
      </c>
      <c r="I198" s="64">
        <f t="shared" si="248"/>
        <v>15586.436884960794</v>
      </c>
      <c r="J198" s="64">
        <f t="shared" si="248"/>
        <v>15275.586016862711</v>
      </c>
      <c r="K198" s="64">
        <f t="shared" si="248"/>
        <v>15358.569594438457</v>
      </c>
      <c r="L198" s="64">
        <f t="shared" si="248"/>
        <v>14839.128240094251</v>
      </c>
      <c r="M198" s="64">
        <f t="shared" si="248"/>
        <v>14471.427586374422</v>
      </c>
      <c r="N198" s="64">
        <f t="shared" si="248"/>
        <v>13799.835662957381</v>
      </c>
      <c r="O198" s="64">
        <f t="shared" si="248"/>
        <v>13609.565588664027</v>
      </c>
      <c r="P198" s="64">
        <f t="shared" si="248"/>
        <v>13491.44792764741</v>
      </c>
      <c r="Q198" s="64">
        <f t="shared" si="248"/>
        <v>13555.978447046038</v>
      </c>
    </row>
    <row r="199" spans="1:17" ht="11.4" customHeight="1" x14ac:dyDescent="0.3">
      <c r="A199" s="62" t="s">
        <v>59</v>
      </c>
      <c r="B199" s="64">
        <f t="shared" ref="B199" si="249">IF(B8=0,"",B8*1000000/B89)</f>
        <v>32107.14931102658</v>
      </c>
      <c r="C199" s="64">
        <f t="shared" ref="C199:Q199" si="250">IF(C8=0,"",C8*1000000/C89)</f>
        <v>32195.545086553229</v>
      </c>
      <c r="D199" s="64">
        <f t="shared" si="250"/>
        <v>31804.091593093573</v>
      </c>
      <c r="E199" s="64">
        <f t="shared" si="250"/>
        <v>31395.396124056202</v>
      </c>
      <c r="F199" s="64">
        <f t="shared" si="250"/>
        <v>31410.890352597915</v>
      </c>
      <c r="G199" s="64">
        <f t="shared" si="250"/>
        <v>30094.171495580013</v>
      </c>
      <c r="H199" s="64">
        <f t="shared" si="250"/>
        <v>29894.748587928985</v>
      </c>
      <c r="I199" s="64">
        <f t="shared" si="250"/>
        <v>29349.589285064798</v>
      </c>
      <c r="J199" s="64">
        <f t="shared" si="250"/>
        <v>28382.215458082595</v>
      </c>
      <c r="K199" s="64">
        <f t="shared" si="250"/>
        <v>28041.053511530306</v>
      </c>
      <c r="L199" s="64">
        <f t="shared" si="250"/>
        <v>26935.714107348147</v>
      </c>
      <c r="M199" s="64">
        <f t="shared" si="250"/>
        <v>26063.11936456577</v>
      </c>
      <c r="N199" s="64">
        <f t="shared" si="250"/>
        <v>25351.416388541114</v>
      </c>
      <c r="O199" s="64">
        <f t="shared" si="250"/>
        <v>24901.72498486238</v>
      </c>
      <c r="P199" s="64">
        <f t="shared" si="250"/>
        <v>24959.187768665532</v>
      </c>
      <c r="Q199" s="64">
        <f t="shared" si="250"/>
        <v>25056.648082154381</v>
      </c>
    </row>
    <row r="200" spans="1:17" ht="11.4" customHeight="1" x14ac:dyDescent="0.3">
      <c r="A200" s="62" t="s">
        <v>58</v>
      </c>
      <c r="B200" s="64">
        <f t="shared" ref="B200" si="251">IF(B9=0,"",B9*1000000/B90)</f>
        <v>23942.9196422965</v>
      </c>
      <c r="C200" s="64">
        <f t="shared" ref="C200:Q200" si="252">IF(C9=0,"",C9*1000000/C90)</f>
        <v>21670.732010656826</v>
      </c>
      <c r="D200" s="64">
        <f t="shared" si="252"/>
        <v>20441.839084687243</v>
      </c>
      <c r="E200" s="64">
        <f t="shared" si="252"/>
        <v>19059.229903945441</v>
      </c>
      <c r="F200" s="64">
        <f t="shared" si="252"/>
        <v>19028.324340064537</v>
      </c>
      <c r="G200" s="64">
        <f t="shared" si="252"/>
        <v>18432.613316254028</v>
      </c>
      <c r="H200" s="64">
        <f t="shared" si="252"/>
        <v>17697.94229387298</v>
      </c>
      <c r="I200" s="64">
        <f t="shared" si="252"/>
        <v>17217.338162505217</v>
      </c>
      <c r="J200" s="64">
        <f t="shared" si="252"/>
        <v>16885.06313238469</v>
      </c>
      <c r="K200" s="64">
        <f t="shared" si="252"/>
        <v>17374.697489204544</v>
      </c>
      <c r="L200" s="64">
        <f t="shared" si="252"/>
        <v>17359.753240604758</v>
      </c>
      <c r="M200" s="64">
        <f t="shared" si="252"/>
        <v>17033.956344145496</v>
      </c>
      <c r="N200" s="64">
        <f t="shared" si="252"/>
        <v>16107.582884478667</v>
      </c>
      <c r="O200" s="64">
        <f t="shared" si="252"/>
        <v>17078.781197693097</v>
      </c>
      <c r="P200" s="64">
        <f t="shared" si="252"/>
        <v>16563.774551011513</v>
      </c>
      <c r="Q200" s="64">
        <f t="shared" si="252"/>
        <v>17032.849415355387</v>
      </c>
    </row>
    <row r="201" spans="1:17" ht="11.4" customHeight="1" x14ac:dyDescent="0.3">
      <c r="A201" s="62" t="s">
        <v>57</v>
      </c>
      <c r="B201" s="64">
        <f t="shared" ref="B201" si="253">IF(B10=0,"",B10*1000000/B91)</f>
        <v>26215.51470810502</v>
      </c>
      <c r="C201" s="64">
        <f t="shared" ref="C201:Q201" si="254">IF(C10=0,"",C10*1000000/C91)</f>
        <v>25067.350179599787</v>
      </c>
      <c r="D201" s="64">
        <f t="shared" si="254"/>
        <v>24857.739220776592</v>
      </c>
      <c r="E201" s="64">
        <f t="shared" si="254"/>
        <v>24437.856143714573</v>
      </c>
      <c r="F201" s="64">
        <f t="shared" si="254"/>
        <v>24254.301908826339</v>
      </c>
      <c r="G201" s="64">
        <f t="shared" si="254"/>
        <v>22162.488175772152</v>
      </c>
      <c r="H201" s="64">
        <f t="shared" si="254"/>
        <v>21423.374111808615</v>
      </c>
      <c r="I201" s="64">
        <f t="shared" si="254"/>
        <v>21116.137013657644</v>
      </c>
      <c r="J201" s="64">
        <f t="shared" si="254"/>
        <v>20916.669823245727</v>
      </c>
      <c r="K201" s="64">
        <f t="shared" si="254"/>
        <v>22196.059265379587</v>
      </c>
      <c r="L201" s="64">
        <f t="shared" si="254"/>
        <v>21085.398901036111</v>
      </c>
      <c r="M201" s="64">
        <f t="shared" si="254"/>
        <v>20549.714824884199</v>
      </c>
      <c r="N201" s="64">
        <f t="shared" si="254"/>
        <v>18413.116870928796</v>
      </c>
      <c r="O201" s="64">
        <f t="shared" si="254"/>
        <v>19473.438090763528</v>
      </c>
      <c r="P201" s="64">
        <f t="shared" si="254"/>
        <v>19650.351887583591</v>
      </c>
      <c r="Q201" s="64">
        <f t="shared" si="254"/>
        <v>20115.63995805191</v>
      </c>
    </row>
    <row r="202" spans="1:17" ht="11.4" customHeight="1" x14ac:dyDescent="0.3">
      <c r="A202" s="62" t="s">
        <v>61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>
        <f t="shared" si="256"/>
        <v>22804.923737930734</v>
      </c>
      <c r="K202" s="64">
        <f t="shared" si="256"/>
        <v>22614.077695990673</v>
      </c>
      <c r="L202" s="64">
        <f t="shared" si="256"/>
        <v>18892.082916093201</v>
      </c>
      <c r="M202" s="64">
        <f t="shared" si="256"/>
        <v>18901.69596132739</v>
      </c>
      <c r="N202" s="64">
        <f t="shared" si="256"/>
        <v>15708.170471547286</v>
      </c>
      <c r="O202" s="64">
        <f t="shared" si="256"/>
        <v>14685.573330721949</v>
      </c>
      <c r="P202" s="64">
        <f t="shared" si="256"/>
        <v>15203.900919469148</v>
      </c>
      <c r="Q202" s="64">
        <f t="shared" si="256"/>
        <v>15958.611871320825</v>
      </c>
    </row>
    <row r="203" spans="1:17" ht="11.4" customHeight="1" x14ac:dyDescent="0.3">
      <c r="A203" s="62" t="s">
        <v>56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>
        <f t="shared" si="258"/>
        <v>11014.237730227404</v>
      </c>
      <c r="F203" s="64">
        <f t="shared" si="258"/>
        <v>11709.127775551893</v>
      </c>
      <c r="G203" s="64">
        <f t="shared" si="258"/>
        <v>11179.245414764815</v>
      </c>
      <c r="H203" s="64">
        <f t="shared" si="258"/>
        <v>19443.039393859635</v>
      </c>
      <c r="I203" s="64">
        <f t="shared" si="258"/>
        <v>19475.689823190285</v>
      </c>
      <c r="J203" s="64">
        <f t="shared" si="258"/>
        <v>25335.27426212118</v>
      </c>
      <c r="K203" s="64">
        <f t="shared" si="258"/>
        <v>25572.303322278989</v>
      </c>
      <c r="L203" s="64">
        <f t="shared" si="258"/>
        <v>23121.8012080464</v>
      </c>
      <c r="M203" s="64">
        <f t="shared" si="258"/>
        <v>21915.176478692665</v>
      </c>
      <c r="N203" s="64">
        <f t="shared" si="258"/>
        <v>21218.824996896157</v>
      </c>
      <c r="O203" s="64">
        <f t="shared" si="258"/>
        <v>21393.022670020109</v>
      </c>
      <c r="P203" s="64">
        <f t="shared" si="258"/>
        <v>20685.011026020125</v>
      </c>
      <c r="Q203" s="64">
        <f t="shared" si="258"/>
        <v>20608.633863461906</v>
      </c>
    </row>
    <row r="204" spans="1:17" ht="11.4" customHeight="1" x14ac:dyDescent="0.3">
      <c r="A204" s="19" t="s">
        <v>29</v>
      </c>
      <c r="B204" s="63">
        <f t="shared" ref="B204" si="259">IF(B13=0,"",B13*1000000/B94)</f>
        <v>830229.56660089374</v>
      </c>
      <c r="C204" s="63">
        <f t="shared" ref="C204:Q204" si="260">IF(C13=0,"",C13*1000000/C94)</f>
        <v>819116.95737806847</v>
      </c>
      <c r="D204" s="63">
        <f t="shared" si="260"/>
        <v>813083.01604711544</v>
      </c>
      <c r="E204" s="63">
        <f t="shared" si="260"/>
        <v>817317.1933130502</v>
      </c>
      <c r="F204" s="63">
        <f t="shared" si="260"/>
        <v>814060.56880310108</v>
      </c>
      <c r="G204" s="63">
        <f t="shared" si="260"/>
        <v>822295.09430471284</v>
      </c>
      <c r="H204" s="63">
        <f t="shared" si="260"/>
        <v>816186.80738789937</v>
      </c>
      <c r="I204" s="63">
        <f t="shared" si="260"/>
        <v>832792.4325145802</v>
      </c>
      <c r="J204" s="63">
        <f t="shared" si="260"/>
        <v>837086.35020503961</v>
      </c>
      <c r="K204" s="63">
        <f t="shared" si="260"/>
        <v>805883.29867243406</v>
      </c>
      <c r="L204" s="63">
        <f t="shared" si="260"/>
        <v>802303.48887745477</v>
      </c>
      <c r="M204" s="63">
        <f t="shared" si="260"/>
        <v>803727.52400074934</v>
      </c>
      <c r="N204" s="63">
        <f t="shared" si="260"/>
        <v>802970.91551791481</v>
      </c>
      <c r="O204" s="63">
        <f t="shared" si="260"/>
        <v>792876.52121220203</v>
      </c>
      <c r="P204" s="63">
        <f t="shared" si="260"/>
        <v>774270.40155470383</v>
      </c>
      <c r="Q204" s="63">
        <f t="shared" si="260"/>
        <v>765296.62389375537</v>
      </c>
    </row>
    <row r="205" spans="1:17" ht="11.4" customHeight="1" x14ac:dyDescent="0.3">
      <c r="A205" s="62" t="s">
        <v>60</v>
      </c>
      <c r="B205" s="67">
        <f t="shared" ref="B205" si="261">IF(B14=0,"",B14*1000000/B95)</f>
        <v>172293.94906543382</v>
      </c>
      <c r="C205" s="67">
        <f t="shared" ref="C205:Q205" si="262">IF(C14=0,"",C14*1000000/C95)</f>
        <v>172060.50564110326</v>
      </c>
      <c r="D205" s="67">
        <f t="shared" si="262"/>
        <v>173472.73011412335</v>
      </c>
      <c r="E205" s="67">
        <f t="shared" si="262"/>
        <v>171984.26656771923</v>
      </c>
      <c r="F205" s="67">
        <f t="shared" si="262"/>
        <v>170878.7997524539</v>
      </c>
      <c r="G205" s="67">
        <f t="shared" si="262"/>
        <v>170849.07101058515</v>
      </c>
      <c r="H205" s="67">
        <f t="shared" si="262"/>
        <v>164854.34853045701</v>
      </c>
      <c r="I205" s="67">
        <f t="shared" si="262"/>
        <v>168885.33888175464</v>
      </c>
      <c r="J205" s="67">
        <f t="shared" si="262"/>
        <v>170232.98907581251</v>
      </c>
      <c r="K205" s="67">
        <f t="shared" si="262"/>
        <v>166654.1365800662</v>
      </c>
      <c r="L205" s="67">
        <f t="shared" si="262"/>
        <v>164802.75529883304</v>
      </c>
      <c r="M205" s="67">
        <f t="shared" si="262"/>
        <v>162409.60768131126</v>
      </c>
      <c r="N205" s="67">
        <f t="shared" si="262"/>
        <v>158403.35127710496</v>
      </c>
      <c r="O205" s="67">
        <f t="shared" si="262"/>
        <v>152195.96525197959</v>
      </c>
      <c r="P205" s="67">
        <f t="shared" si="262"/>
        <v>148369.50911187573</v>
      </c>
      <c r="Q205" s="67">
        <f t="shared" si="262"/>
        <v>144588.41570643464</v>
      </c>
    </row>
    <row r="206" spans="1:17" ht="11.4" customHeight="1" x14ac:dyDescent="0.3">
      <c r="A206" s="62" t="s">
        <v>59</v>
      </c>
      <c r="B206" s="67">
        <f t="shared" ref="B206" si="263">IF(B15=0,"",B15*1000000/B96)</f>
        <v>844728.97234469862</v>
      </c>
      <c r="C206" s="67">
        <f t="shared" ref="C206:Q206" si="264">IF(C15=0,"",C15*1000000/C96)</f>
        <v>832325.2812970595</v>
      </c>
      <c r="D206" s="67">
        <f t="shared" si="264"/>
        <v>825287.09675982199</v>
      </c>
      <c r="E206" s="67">
        <f t="shared" si="264"/>
        <v>827180.31066508824</v>
      </c>
      <c r="F206" s="67">
        <f t="shared" si="264"/>
        <v>822694.10784527904</v>
      </c>
      <c r="G206" s="67">
        <f t="shared" si="264"/>
        <v>829989.42427175259</v>
      </c>
      <c r="H206" s="67">
        <f t="shared" si="264"/>
        <v>822284.76087508886</v>
      </c>
      <c r="I206" s="67">
        <f t="shared" si="264"/>
        <v>838379.96354239783</v>
      </c>
      <c r="J206" s="67">
        <f t="shared" si="264"/>
        <v>842969.70518731815</v>
      </c>
      <c r="K206" s="67">
        <f t="shared" si="264"/>
        <v>808379.74564233737</v>
      </c>
      <c r="L206" s="67">
        <f t="shared" si="264"/>
        <v>803165.04608558922</v>
      </c>
      <c r="M206" s="67">
        <f t="shared" si="264"/>
        <v>803528.55338049028</v>
      </c>
      <c r="N206" s="67">
        <f t="shared" si="264"/>
        <v>800106.40433871851</v>
      </c>
      <c r="O206" s="67">
        <f t="shared" si="264"/>
        <v>791561.45782659063</v>
      </c>
      <c r="P206" s="67">
        <f t="shared" si="264"/>
        <v>773516.4148920778</v>
      </c>
      <c r="Q206" s="67">
        <f t="shared" si="264"/>
        <v>759576.73133064364</v>
      </c>
    </row>
    <row r="207" spans="1:17" ht="11.4" customHeight="1" x14ac:dyDescent="0.3">
      <c r="A207" s="62" t="s">
        <v>58</v>
      </c>
      <c r="B207" s="67">
        <f t="shared" ref="B207" si="265">IF(B16=0,"",B16*1000000/B97)</f>
        <v>675188.44182699139</v>
      </c>
      <c r="C207" s="67">
        <f t="shared" ref="C207:Q207" si="266">IF(C16=0,"",C16*1000000/C97)</f>
        <v>635354.87434215832</v>
      </c>
      <c r="D207" s="67">
        <f t="shared" si="266"/>
        <v>605533.25603822793</v>
      </c>
      <c r="E207" s="67">
        <f t="shared" si="266"/>
        <v>607708.89824352704</v>
      </c>
      <c r="F207" s="67">
        <f t="shared" si="266"/>
        <v>639590.71835998388</v>
      </c>
      <c r="G207" s="67">
        <f t="shared" si="266"/>
        <v>611501.47193422168</v>
      </c>
      <c r="H207" s="67">
        <f t="shared" si="266"/>
        <v>628645.55500022578</v>
      </c>
      <c r="I207" s="67">
        <f t="shared" si="266"/>
        <v>599580.90188192332</v>
      </c>
      <c r="J207" s="67">
        <f t="shared" si="266"/>
        <v>605935.53273705265</v>
      </c>
      <c r="K207" s="67">
        <f t="shared" si="266"/>
        <v>563763.71201951371</v>
      </c>
      <c r="L207" s="67">
        <f t="shared" si="266"/>
        <v>552922.03243339702</v>
      </c>
      <c r="M207" s="67">
        <f t="shared" si="266"/>
        <v>535845.92630294664</v>
      </c>
      <c r="N207" s="67">
        <f t="shared" si="266"/>
        <v>539016.91627093975</v>
      </c>
      <c r="O207" s="67">
        <f t="shared" si="266"/>
        <v>525479.50192994135</v>
      </c>
      <c r="P207" s="67">
        <f t="shared" si="266"/>
        <v>534191.47887889214</v>
      </c>
      <c r="Q207" s="67">
        <f t="shared" si="266"/>
        <v>490550.08201409038</v>
      </c>
    </row>
    <row r="208" spans="1:17" ht="11.4" customHeight="1" x14ac:dyDescent="0.3">
      <c r="A208" s="62" t="s">
        <v>57</v>
      </c>
      <c r="B208" s="67">
        <f t="shared" ref="B208" si="267">IF(B17=0,"",B17*1000000/B98)</f>
        <v>880717.28136049397</v>
      </c>
      <c r="C208" s="67">
        <f t="shared" ref="C208:Q208" si="268">IF(C17=0,"",C17*1000000/C98)</f>
        <v>873354.61074799916</v>
      </c>
      <c r="D208" s="67">
        <f t="shared" si="268"/>
        <v>899051.39894980507</v>
      </c>
      <c r="E208" s="67">
        <f t="shared" si="268"/>
        <v>918495.06381353945</v>
      </c>
      <c r="F208" s="67">
        <f t="shared" si="268"/>
        <v>934793.79753710038</v>
      </c>
      <c r="G208" s="67">
        <f t="shared" si="268"/>
        <v>928211.96359295398</v>
      </c>
      <c r="H208" s="67">
        <f t="shared" si="268"/>
        <v>947009.21631302638</v>
      </c>
      <c r="I208" s="67">
        <f t="shared" si="268"/>
        <v>947036.13899493124</v>
      </c>
      <c r="J208" s="67">
        <f t="shared" si="268"/>
        <v>898113.58389321284</v>
      </c>
      <c r="K208" s="67">
        <f t="shared" si="268"/>
        <v>965321.24709091114</v>
      </c>
      <c r="L208" s="67">
        <f t="shared" si="268"/>
        <v>998338.08718761278</v>
      </c>
      <c r="M208" s="67">
        <f t="shared" si="268"/>
        <v>1002301.2029602379</v>
      </c>
      <c r="N208" s="67">
        <f t="shared" si="268"/>
        <v>1057225.1263557822</v>
      </c>
      <c r="O208" s="67">
        <f t="shared" si="268"/>
        <v>983119.47622632573</v>
      </c>
      <c r="P208" s="67">
        <f t="shared" si="268"/>
        <v>901946.36342115875</v>
      </c>
      <c r="Q208" s="67">
        <f t="shared" si="268"/>
        <v>950604.34837890707</v>
      </c>
    </row>
    <row r="209" spans="1:17" ht="11.4" customHeight="1" x14ac:dyDescent="0.3">
      <c r="A209" s="62" t="s">
        <v>56</v>
      </c>
      <c r="B209" s="67">
        <f t="shared" ref="B209:B210" si="269">IF(B18=0,"",B18*1000000/B99)</f>
        <v>1006169.7029547456</v>
      </c>
      <c r="C209" s="67">
        <f t="shared" ref="C209:Q209" si="270">IF(C18=0,"",C18*1000000/C99)</f>
        <v>980504.70301276748</v>
      </c>
      <c r="D209" s="67">
        <f t="shared" si="270"/>
        <v>960622.85807318345</v>
      </c>
      <c r="E209" s="67">
        <f t="shared" si="270"/>
        <v>980656.08040681458</v>
      </c>
      <c r="F209" s="67">
        <f t="shared" si="270"/>
        <v>963941.08295383712</v>
      </c>
      <c r="G209" s="67">
        <f t="shared" si="270"/>
        <v>1015464.964191306</v>
      </c>
      <c r="H209" s="67">
        <f t="shared" si="270"/>
        <v>1023355.7908553166</v>
      </c>
      <c r="I209" s="67">
        <f t="shared" si="270"/>
        <v>1012490.7081394861</v>
      </c>
      <c r="J209" s="67">
        <f t="shared" si="270"/>
        <v>1012998.9920313517</v>
      </c>
      <c r="K209" s="67">
        <f t="shared" si="270"/>
        <v>944262.18289548683</v>
      </c>
      <c r="L209" s="67">
        <f t="shared" si="270"/>
        <v>908571.35033210204</v>
      </c>
      <c r="M209" s="67">
        <f t="shared" si="270"/>
        <v>892979.22012782132</v>
      </c>
      <c r="N209" s="67">
        <f t="shared" si="270"/>
        <v>895889.85678780859</v>
      </c>
      <c r="O209" s="67">
        <f t="shared" si="270"/>
        <v>923104.27615927416</v>
      </c>
      <c r="P209" s="67">
        <f t="shared" si="270"/>
        <v>924297.61924594361</v>
      </c>
      <c r="Q209" s="67">
        <f t="shared" si="270"/>
        <v>893681.28573507036</v>
      </c>
    </row>
    <row r="210" spans="1:17" ht="11.4" customHeight="1" x14ac:dyDescent="0.3">
      <c r="A210" s="25" t="s">
        <v>63</v>
      </c>
      <c r="B210" s="66">
        <f t="shared" si="269"/>
        <v>55459.931082795083</v>
      </c>
      <c r="C210" s="66">
        <f t="shared" ref="C210:Q210" si="271">IF(C19=0,"",C19*1000000/C100)</f>
        <v>55421.251425102295</v>
      </c>
      <c r="D210" s="66">
        <f t="shared" si="271"/>
        <v>56206.166654793684</v>
      </c>
      <c r="E210" s="66">
        <f t="shared" si="271"/>
        <v>55443.368005633063</v>
      </c>
      <c r="F210" s="66">
        <f t="shared" si="271"/>
        <v>58830.769181601179</v>
      </c>
      <c r="G210" s="66">
        <f t="shared" si="271"/>
        <v>58976.695891787909</v>
      </c>
      <c r="H210" s="66">
        <f t="shared" si="271"/>
        <v>59343.964614335317</v>
      </c>
      <c r="I210" s="66">
        <f t="shared" si="271"/>
        <v>59220.707079115098</v>
      </c>
      <c r="J210" s="66">
        <f t="shared" si="271"/>
        <v>57701.951306124996</v>
      </c>
      <c r="K210" s="66">
        <f t="shared" si="271"/>
        <v>52858.237214027591</v>
      </c>
      <c r="L210" s="66">
        <f t="shared" si="271"/>
        <v>54193.750177852606</v>
      </c>
      <c r="M210" s="66">
        <f t="shared" si="271"/>
        <v>53688.932455848473</v>
      </c>
      <c r="N210" s="66">
        <f t="shared" si="271"/>
        <v>52533.748112031768</v>
      </c>
      <c r="O210" s="66">
        <f t="shared" si="271"/>
        <v>53037.664337868919</v>
      </c>
      <c r="P210" s="66">
        <f t="shared" si="271"/>
        <v>52374.746137122667</v>
      </c>
      <c r="Q210" s="66">
        <f t="shared" si="271"/>
        <v>52444.244346547304</v>
      </c>
    </row>
    <row r="211" spans="1:17" ht="11.4" customHeight="1" x14ac:dyDescent="0.3">
      <c r="A211" s="23" t="s">
        <v>28</v>
      </c>
      <c r="B211" s="65">
        <f t="shared" ref="B211" si="272">IF(B20=0,"",B20*1000000/B101)</f>
        <v>3782.8039903069903</v>
      </c>
      <c r="C211" s="65">
        <f t="shared" ref="C211:Q211" si="273">IF(C20=0,"",C20*1000000/C101)</f>
        <v>3827.7309388491012</v>
      </c>
      <c r="D211" s="65">
        <f t="shared" si="273"/>
        <v>3834.6146703834961</v>
      </c>
      <c r="E211" s="65">
        <f t="shared" si="273"/>
        <v>3913.7380746559579</v>
      </c>
      <c r="F211" s="65">
        <f t="shared" si="273"/>
        <v>3952.765989638784</v>
      </c>
      <c r="G211" s="65">
        <f t="shared" si="273"/>
        <v>3981.7576796049666</v>
      </c>
      <c r="H211" s="65">
        <f t="shared" si="273"/>
        <v>3961.9791289178729</v>
      </c>
      <c r="I211" s="65">
        <f t="shared" si="273"/>
        <v>4001.4575731477694</v>
      </c>
      <c r="J211" s="65">
        <f t="shared" si="273"/>
        <v>3946.1806688609527</v>
      </c>
      <c r="K211" s="65">
        <f t="shared" si="273"/>
        <v>3959.5500486378705</v>
      </c>
      <c r="L211" s="65">
        <f t="shared" si="273"/>
        <v>4021.5727453455156</v>
      </c>
      <c r="M211" s="65">
        <f t="shared" si="273"/>
        <v>4053.748579887907</v>
      </c>
      <c r="N211" s="65">
        <f t="shared" si="273"/>
        <v>4008.3415486147774</v>
      </c>
      <c r="O211" s="65">
        <f t="shared" si="273"/>
        <v>3995.7226438054545</v>
      </c>
      <c r="P211" s="65">
        <f t="shared" si="273"/>
        <v>4040.0674317679041</v>
      </c>
      <c r="Q211" s="65">
        <f t="shared" si="273"/>
        <v>4024.930001013226</v>
      </c>
    </row>
    <row r="212" spans="1:17" ht="11.4" customHeight="1" x14ac:dyDescent="0.3">
      <c r="A212" s="62" t="s">
        <v>60</v>
      </c>
      <c r="B212" s="64">
        <f t="shared" ref="B212" si="274">IF(B21=0,"",B21*1000000/B102)</f>
        <v>2360.1206173095293</v>
      </c>
      <c r="C212" s="64">
        <f t="shared" ref="C212:Q212" si="275">IF(C21=0,"",C21*1000000/C102)</f>
        <v>2322.7555176168371</v>
      </c>
      <c r="D212" s="64">
        <f t="shared" si="275"/>
        <v>2315.8272861669211</v>
      </c>
      <c r="E212" s="64">
        <f t="shared" si="275"/>
        <v>2293.9844628415308</v>
      </c>
      <c r="F212" s="64">
        <f t="shared" si="275"/>
        <v>2256.5741388305037</v>
      </c>
      <c r="G212" s="64">
        <f t="shared" si="275"/>
        <v>2223.4583821413471</v>
      </c>
      <c r="H212" s="64">
        <f t="shared" si="275"/>
        <v>2185.9863330107773</v>
      </c>
      <c r="I212" s="64">
        <f t="shared" si="275"/>
        <v>2156.8121147257712</v>
      </c>
      <c r="J212" s="64">
        <f t="shared" si="275"/>
        <v>2054.9708466740199</v>
      </c>
      <c r="K212" s="64">
        <f t="shared" si="275"/>
        <v>2037.5574048798755</v>
      </c>
      <c r="L212" s="64">
        <f t="shared" si="275"/>
        <v>2010.5637484548031</v>
      </c>
      <c r="M212" s="64">
        <f t="shared" si="275"/>
        <v>1991.8859302283911</v>
      </c>
      <c r="N212" s="64">
        <f t="shared" si="275"/>
        <v>1955.2324939077109</v>
      </c>
      <c r="O212" s="64">
        <f t="shared" si="275"/>
        <v>1952.2279726402223</v>
      </c>
      <c r="P212" s="64">
        <f t="shared" si="275"/>
        <v>1973.0491815253072</v>
      </c>
      <c r="Q212" s="64">
        <f t="shared" si="275"/>
        <v>1980.0127815801141</v>
      </c>
    </row>
    <row r="213" spans="1:17" ht="11.4" customHeight="1" x14ac:dyDescent="0.3">
      <c r="A213" s="62" t="s">
        <v>59</v>
      </c>
      <c r="B213" s="64">
        <f t="shared" ref="B213" si="276">IF(B22=0,"",B22*1000000/B103)</f>
        <v>4132.5064289416041</v>
      </c>
      <c r="C213" s="64">
        <f t="shared" ref="C213:Q213" si="277">IF(C22=0,"",C22*1000000/C103)</f>
        <v>4171.7758307763697</v>
      </c>
      <c r="D213" s="64">
        <f t="shared" si="277"/>
        <v>4154.6567672985648</v>
      </c>
      <c r="E213" s="64">
        <f t="shared" si="277"/>
        <v>4230.5312508748066</v>
      </c>
      <c r="F213" s="64">
        <f t="shared" si="277"/>
        <v>4252.8892660162037</v>
      </c>
      <c r="G213" s="64">
        <f t="shared" si="277"/>
        <v>4268.8198525805128</v>
      </c>
      <c r="H213" s="64">
        <f t="shared" si="277"/>
        <v>4231.9216686514073</v>
      </c>
      <c r="I213" s="64">
        <f t="shared" si="277"/>
        <v>4255.4770347152898</v>
      </c>
      <c r="J213" s="64">
        <f t="shared" si="277"/>
        <v>4198.022026161615</v>
      </c>
      <c r="K213" s="64">
        <f t="shared" si="277"/>
        <v>4205.3277214760719</v>
      </c>
      <c r="L213" s="64">
        <f t="shared" si="277"/>
        <v>4268.5820883198412</v>
      </c>
      <c r="M213" s="64">
        <f t="shared" si="277"/>
        <v>4295.3483342806376</v>
      </c>
      <c r="N213" s="64">
        <f t="shared" si="277"/>
        <v>4240.210964230937</v>
      </c>
      <c r="O213" s="64">
        <f t="shared" si="277"/>
        <v>4218.6930543594126</v>
      </c>
      <c r="P213" s="64">
        <f t="shared" si="277"/>
        <v>4255.3226250053631</v>
      </c>
      <c r="Q213" s="64">
        <f t="shared" si="277"/>
        <v>4233.196127438724</v>
      </c>
    </row>
    <row r="214" spans="1:17" ht="11.4" customHeight="1" x14ac:dyDescent="0.3">
      <c r="A214" s="62" t="s">
        <v>58</v>
      </c>
      <c r="B214" s="64">
        <f t="shared" ref="B214" si="278">IF(B23=0,"",B23*1000000/B104)</f>
        <v>1247.844829256306</v>
      </c>
      <c r="C214" s="64">
        <f t="shared" ref="C214:Q214" si="279">IF(C23=0,"",C23*1000000/C104)</f>
        <v>1572.1472453064246</v>
      </c>
      <c r="D214" s="64">
        <f t="shared" si="279"/>
        <v>1799.0040445508698</v>
      </c>
      <c r="E214" s="64">
        <f t="shared" si="279"/>
        <v>1901.5792763609488</v>
      </c>
      <c r="F214" s="64">
        <f t="shared" si="279"/>
        <v>1951.4217078705856</v>
      </c>
      <c r="G214" s="64">
        <f t="shared" si="279"/>
        <v>1976.4105510016386</v>
      </c>
      <c r="H214" s="64">
        <f t="shared" si="279"/>
        <v>1996.6606183211914</v>
      </c>
      <c r="I214" s="64">
        <f t="shared" si="279"/>
        <v>2010.6382700904687</v>
      </c>
      <c r="J214" s="64">
        <f t="shared" si="279"/>
        <v>1989.744457344731</v>
      </c>
      <c r="K214" s="64">
        <f t="shared" si="279"/>
        <v>1919.1986719567828</v>
      </c>
      <c r="L214" s="64">
        <f t="shared" si="279"/>
        <v>1928.6594250818841</v>
      </c>
      <c r="M214" s="64">
        <f t="shared" si="279"/>
        <v>1904.8557095956187</v>
      </c>
      <c r="N214" s="64">
        <f t="shared" si="279"/>
        <v>1910.63219209106</v>
      </c>
      <c r="O214" s="64">
        <f t="shared" si="279"/>
        <v>1937.1807892745949</v>
      </c>
      <c r="P214" s="64">
        <f t="shared" si="279"/>
        <v>1904.1248529902341</v>
      </c>
      <c r="Q214" s="64">
        <f t="shared" si="279"/>
        <v>1869.399850724913</v>
      </c>
    </row>
    <row r="215" spans="1:17" ht="11.4" customHeight="1" x14ac:dyDescent="0.3">
      <c r="A215" s="62" t="s">
        <v>57</v>
      </c>
      <c r="B215" s="64">
        <f t="shared" ref="B215" si="280">IF(B24=0,"",B24*1000000/B105)</f>
        <v>2257.7607297974509</v>
      </c>
      <c r="C215" s="64">
        <f t="shared" ref="C215:Q215" si="281">IF(C24=0,"",C24*1000000/C105)</f>
        <v>2262.6059894990262</v>
      </c>
      <c r="D215" s="64">
        <f t="shared" si="281"/>
        <v>2262.6428374535135</v>
      </c>
      <c r="E215" s="64">
        <f t="shared" si="281"/>
        <v>2256.2565148888184</v>
      </c>
      <c r="F215" s="64">
        <f t="shared" si="281"/>
        <v>2256.9311939704849</v>
      </c>
      <c r="G215" s="64">
        <f t="shared" si="281"/>
        <v>2254.5713629126917</v>
      </c>
      <c r="H215" s="64">
        <f t="shared" si="281"/>
        <v>3114.2965775719881</v>
      </c>
      <c r="I215" s="64">
        <f t="shared" si="281"/>
        <v>3377.5045529869176</v>
      </c>
      <c r="J215" s="64">
        <f t="shared" si="281"/>
        <v>3275.3703317095342</v>
      </c>
      <c r="K215" s="64">
        <f t="shared" si="281"/>
        <v>3163.4987468560025</v>
      </c>
      <c r="L215" s="64">
        <f t="shared" si="281"/>
        <v>3023.7251903720771</v>
      </c>
      <c r="M215" s="64">
        <f t="shared" si="281"/>
        <v>2957.8663463320136</v>
      </c>
      <c r="N215" s="64">
        <f t="shared" si="281"/>
        <v>2854.288547008161</v>
      </c>
      <c r="O215" s="64">
        <f t="shared" si="281"/>
        <v>2752.4383367235368</v>
      </c>
      <c r="P215" s="64">
        <f t="shared" si="281"/>
        <v>2712.5462992200519</v>
      </c>
      <c r="Q215" s="64">
        <f t="shared" si="281"/>
        <v>2550.9564672890879</v>
      </c>
    </row>
    <row r="216" spans="1:17" ht="11.4" customHeight="1" x14ac:dyDescent="0.3">
      <c r="A216" s="62" t="s">
        <v>56</v>
      </c>
      <c r="B216" s="64">
        <f t="shared" ref="B216" si="282">IF(B25=0,"",B25*1000000/B106)</f>
        <v>2193.1039229971925</v>
      </c>
      <c r="C216" s="64">
        <f t="shared" ref="C216:Q216" si="283">IF(C25=0,"",C25*1000000/C106)</f>
        <v>2137.7008168974494</v>
      </c>
      <c r="D216" s="64">
        <f t="shared" si="283"/>
        <v>2108.5542083113205</v>
      </c>
      <c r="E216" s="64">
        <f t="shared" si="283"/>
        <v>2080.7022163092988</v>
      </c>
      <c r="F216" s="64">
        <f t="shared" si="283"/>
        <v>2238.9495609087471</v>
      </c>
      <c r="G216" s="64">
        <f t="shared" si="283"/>
        <v>2231.3418512433691</v>
      </c>
      <c r="H216" s="64">
        <f t="shared" si="283"/>
        <v>2201.6290903113941</v>
      </c>
      <c r="I216" s="64">
        <f t="shared" si="283"/>
        <v>2164.1910719648213</v>
      </c>
      <c r="J216" s="64">
        <f t="shared" si="283"/>
        <v>2198.7041519554896</v>
      </c>
      <c r="K216" s="64">
        <f t="shared" si="283"/>
        <v>2190.5640554936695</v>
      </c>
      <c r="L216" s="64">
        <f t="shared" si="283"/>
        <v>2284.430483991192</v>
      </c>
      <c r="M216" s="64">
        <f t="shared" si="283"/>
        <v>2386.9877999784408</v>
      </c>
      <c r="N216" s="64">
        <f t="shared" si="283"/>
        <v>2306.5325621015231</v>
      </c>
      <c r="O216" s="64">
        <f t="shared" si="283"/>
        <v>2242.5210015935313</v>
      </c>
      <c r="P216" s="64">
        <f t="shared" si="283"/>
        <v>2295.4719594327707</v>
      </c>
      <c r="Q216" s="64">
        <f t="shared" si="283"/>
        <v>2319.1252273448631</v>
      </c>
    </row>
    <row r="217" spans="1:17" ht="11.4" customHeight="1" x14ac:dyDescent="0.3">
      <c r="A217" s="19" t="s">
        <v>25</v>
      </c>
      <c r="B217" s="63">
        <f t="shared" ref="B217" si="284">IF(B26=0,"",B26*1000000/B107)</f>
        <v>278382.65272068011</v>
      </c>
      <c r="C217" s="63">
        <f t="shared" ref="C217:Q217" si="285">IF(C26=0,"",C26*1000000/C107)</f>
        <v>281432.94626957172</v>
      </c>
      <c r="D217" s="63">
        <f t="shared" si="285"/>
        <v>285312.31645132008</v>
      </c>
      <c r="E217" s="63">
        <f t="shared" si="285"/>
        <v>284191.29451868922</v>
      </c>
      <c r="F217" s="63">
        <f t="shared" si="285"/>
        <v>307646.51333212893</v>
      </c>
      <c r="G217" s="63">
        <f t="shared" si="285"/>
        <v>313192.42556605901</v>
      </c>
      <c r="H217" s="63">
        <f t="shared" si="285"/>
        <v>316017.6747947142</v>
      </c>
      <c r="I217" s="63">
        <f t="shared" si="285"/>
        <v>326690.25302411796</v>
      </c>
      <c r="J217" s="63">
        <f t="shared" si="285"/>
        <v>316899.73792748369</v>
      </c>
      <c r="K217" s="63">
        <f t="shared" si="285"/>
        <v>288091.52965005423</v>
      </c>
      <c r="L217" s="63">
        <f t="shared" si="285"/>
        <v>298134.3604629623</v>
      </c>
      <c r="M217" s="63">
        <f t="shared" si="285"/>
        <v>294352.96075853339</v>
      </c>
      <c r="N217" s="63">
        <f t="shared" si="285"/>
        <v>288488.40754335624</v>
      </c>
      <c r="O217" s="63">
        <f t="shared" si="285"/>
        <v>292128.44539051852</v>
      </c>
      <c r="P217" s="63">
        <f t="shared" si="285"/>
        <v>289060.86275632976</v>
      </c>
      <c r="Q217" s="63">
        <f t="shared" si="285"/>
        <v>290158.96841867198</v>
      </c>
    </row>
    <row r="218" spans="1:17" ht="11.4" customHeight="1" x14ac:dyDescent="0.3">
      <c r="A218" s="62" t="s">
        <v>24</v>
      </c>
      <c r="B218" s="61">
        <f t="shared" ref="B218" si="286">IF(B27=0,"",B27*1000000/B108)</f>
        <v>218415.04496366117</v>
      </c>
      <c r="C218" s="61">
        <f t="shared" ref="C218:Q218" si="287">IF(C27=0,"",C27*1000000/C108)</f>
        <v>218735.30273321079</v>
      </c>
      <c r="D218" s="61">
        <f t="shared" si="287"/>
        <v>220258.44335140739</v>
      </c>
      <c r="E218" s="61">
        <f t="shared" si="287"/>
        <v>218539.74500647956</v>
      </c>
      <c r="F218" s="61">
        <f t="shared" si="287"/>
        <v>233849.06574680223</v>
      </c>
      <c r="G218" s="61">
        <f t="shared" si="287"/>
        <v>237818.13970958788</v>
      </c>
      <c r="H218" s="61">
        <f t="shared" si="287"/>
        <v>238132.20690729833</v>
      </c>
      <c r="I218" s="61">
        <f t="shared" si="287"/>
        <v>246964.32897231015</v>
      </c>
      <c r="J218" s="61">
        <f t="shared" si="287"/>
        <v>239161.41372895654</v>
      </c>
      <c r="K218" s="61">
        <f t="shared" si="287"/>
        <v>217390.04790466902</v>
      </c>
      <c r="L218" s="61">
        <f t="shared" si="287"/>
        <v>221926.28840834685</v>
      </c>
      <c r="M218" s="61">
        <f t="shared" si="287"/>
        <v>218838.26867478937</v>
      </c>
      <c r="N218" s="61">
        <f t="shared" si="287"/>
        <v>211458.8147664078</v>
      </c>
      <c r="O218" s="61">
        <f t="shared" si="287"/>
        <v>210794.6946000639</v>
      </c>
      <c r="P218" s="61">
        <f t="shared" si="287"/>
        <v>207851.67083863041</v>
      </c>
      <c r="Q218" s="61">
        <f t="shared" si="287"/>
        <v>209905.37096287828</v>
      </c>
    </row>
    <row r="219" spans="1:17" ht="11.4" customHeight="1" x14ac:dyDescent="0.3">
      <c r="A219" s="15" t="s">
        <v>23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1192080.5605456277</v>
      </c>
      <c r="E219" s="60">
        <f t="shared" si="289"/>
        <v>1187587.7818991619</v>
      </c>
      <c r="F219" s="60">
        <f t="shared" si="289"/>
        <v>1174275.1403056122</v>
      </c>
      <c r="G219" s="60">
        <f t="shared" si="289"/>
        <v>1174998.8729538375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1157675.9056466031</v>
      </c>
      <c r="L219" s="60">
        <f t="shared" si="289"/>
        <v>1195335.6886198667</v>
      </c>
      <c r="M219" s="60">
        <f t="shared" si="289"/>
        <v>1191169.2026780283</v>
      </c>
      <c r="N219" s="60">
        <f t="shared" si="289"/>
        <v>1187283.9042589273</v>
      </c>
      <c r="O219" s="60">
        <f t="shared" si="289"/>
        <v>1189122.9021907249</v>
      </c>
      <c r="P219" s="60">
        <f t="shared" si="289"/>
        <v>1191466.4871402818</v>
      </c>
      <c r="Q219" s="60">
        <f t="shared" si="289"/>
        <v>1182193.5070482695</v>
      </c>
    </row>
    <row r="220" spans="1:17" ht="11.4" customHeight="1" x14ac:dyDescent="0.3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" customHeight="1" x14ac:dyDescent="0.3">
      <c r="A221" s="27" t="s">
        <v>45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" customHeight="1" x14ac:dyDescent="0.3">
      <c r="A222" s="25" t="s">
        <v>44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" customHeight="1" x14ac:dyDescent="0.3">
      <c r="A223" s="55" t="s">
        <v>31</v>
      </c>
      <c r="B223" s="54">
        <f t="shared" ref="B223:Q223" si="291">IF(B5=0,0,B5/B$4)</f>
        <v>2.1014038252386288E-2</v>
      </c>
      <c r="C223" s="54">
        <f t="shared" si="291"/>
        <v>2.1483070495110564E-2</v>
      </c>
      <c r="D223" s="54">
        <f t="shared" si="291"/>
        <v>2.1511588152508261E-2</v>
      </c>
      <c r="E223" s="54">
        <f t="shared" si="291"/>
        <v>2.1930842259673792E-2</v>
      </c>
      <c r="F223" s="54">
        <f t="shared" si="291"/>
        <v>2.2442096638256571E-2</v>
      </c>
      <c r="G223" s="54">
        <f t="shared" si="291"/>
        <v>2.3199564260678002E-2</v>
      </c>
      <c r="H223" s="54">
        <f t="shared" si="291"/>
        <v>2.2931085331114143E-2</v>
      </c>
      <c r="I223" s="54">
        <f t="shared" si="291"/>
        <v>2.1887327854223208E-2</v>
      </c>
      <c r="J223" s="54">
        <f t="shared" si="291"/>
        <v>2.2777833028066401E-2</v>
      </c>
      <c r="K223" s="54">
        <f t="shared" si="291"/>
        <v>2.2058118131847226E-2</v>
      </c>
      <c r="L223" s="54">
        <f t="shared" si="291"/>
        <v>2.2603794828013599E-2</v>
      </c>
      <c r="M223" s="54">
        <f t="shared" si="291"/>
        <v>2.3254190244592028E-2</v>
      </c>
      <c r="N223" s="54">
        <f t="shared" si="291"/>
        <v>2.3736791137636465E-2</v>
      </c>
      <c r="O223" s="54">
        <f t="shared" si="291"/>
        <v>2.344307201937175E-2</v>
      </c>
      <c r="P223" s="54">
        <f t="shared" si="291"/>
        <v>2.3634728010962898E-2</v>
      </c>
      <c r="Q223" s="54">
        <f t="shared" si="291"/>
        <v>2.3120773977345493E-2</v>
      </c>
    </row>
    <row r="224" spans="1:17" ht="11.4" customHeight="1" x14ac:dyDescent="0.3">
      <c r="A224" s="51" t="s">
        <v>30</v>
      </c>
      <c r="B224" s="50">
        <f t="shared" ref="B224:Q224" si="292">IF(B6=0,0,B6/B$4)</f>
        <v>0.86776678858474288</v>
      </c>
      <c r="C224" s="50">
        <f t="shared" si="292"/>
        <v>0.86944332588750584</v>
      </c>
      <c r="D224" s="50">
        <f t="shared" si="292"/>
        <v>0.87256612901789155</v>
      </c>
      <c r="E224" s="50">
        <f t="shared" si="292"/>
        <v>0.87170262072809401</v>
      </c>
      <c r="F224" s="50">
        <f t="shared" si="292"/>
        <v>0.87222898561269491</v>
      </c>
      <c r="G224" s="50">
        <f t="shared" si="292"/>
        <v>0.87083930861274672</v>
      </c>
      <c r="H224" s="50">
        <f t="shared" si="292"/>
        <v>0.87231392975095767</v>
      </c>
      <c r="I224" s="50">
        <f t="shared" si="292"/>
        <v>0.87211055990202646</v>
      </c>
      <c r="J224" s="50">
        <f t="shared" si="292"/>
        <v>0.86967516816021817</v>
      </c>
      <c r="K224" s="50">
        <f t="shared" si="292"/>
        <v>0.87550738632517922</v>
      </c>
      <c r="L224" s="50">
        <f t="shared" si="292"/>
        <v>0.87481425458195283</v>
      </c>
      <c r="M224" s="50">
        <f t="shared" si="292"/>
        <v>0.87321118542695508</v>
      </c>
      <c r="N224" s="50">
        <f t="shared" si="292"/>
        <v>0.87160105082230033</v>
      </c>
      <c r="O224" s="50">
        <f t="shared" si="292"/>
        <v>0.87342784722881384</v>
      </c>
      <c r="P224" s="50">
        <f t="shared" si="292"/>
        <v>0.87539623641855646</v>
      </c>
      <c r="Q224" s="50">
        <f t="shared" si="292"/>
        <v>0.87600691967370459</v>
      </c>
    </row>
    <row r="225" spans="1:17" ht="11.4" customHeight="1" x14ac:dyDescent="0.3">
      <c r="A225" s="53" t="s">
        <v>60</v>
      </c>
      <c r="B225" s="52">
        <f t="shared" ref="B225:Q225" si="293">IF(B7=0,0,B7/B$4)</f>
        <v>0.60383540294337779</v>
      </c>
      <c r="C225" s="52">
        <f t="shared" si="293"/>
        <v>0.58525436349890503</v>
      </c>
      <c r="D225" s="52">
        <f t="shared" si="293"/>
        <v>0.56800983018387219</v>
      </c>
      <c r="E225" s="52">
        <f t="shared" si="293"/>
        <v>0.54470299668746969</v>
      </c>
      <c r="F225" s="52">
        <f t="shared" si="293"/>
        <v>0.5163523321209621</v>
      </c>
      <c r="G225" s="52">
        <f t="shared" si="293"/>
        <v>0.49683153561618848</v>
      </c>
      <c r="H225" s="52">
        <f t="shared" si="293"/>
        <v>0.46894360761629983</v>
      </c>
      <c r="I225" s="52">
        <f t="shared" si="293"/>
        <v>0.45144290906421092</v>
      </c>
      <c r="J225" s="52">
        <f t="shared" si="293"/>
        <v>0.4339918238219217</v>
      </c>
      <c r="K225" s="52">
        <f t="shared" si="293"/>
        <v>0.42381927305209044</v>
      </c>
      <c r="L225" s="52">
        <f t="shared" si="293"/>
        <v>0.40978906161450879</v>
      </c>
      <c r="M225" s="52">
        <f t="shared" si="293"/>
        <v>0.39661198205649101</v>
      </c>
      <c r="N225" s="52">
        <f t="shared" si="293"/>
        <v>0.37924769520212531</v>
      </c>
      <c r="O225" s="52">
        <f t="shared" si="293"/>
        <v>0.36808157279522874</v>
      </c>
      <c r="P225" s="52">
        <f t="shared" si="293"/>
        <v>0.35786902512964469</v>
      </c>
      <c r="Q225" s="52">
        <f t="shared" si="293"/>
        <v>0.34986499629808232</v>
      </c>
    </row>
    <row r="226" spans="1:17" ht="11.4" customHeight="1" x14ac:dyDescent="0.3">
      <c r="A226" s="53" t="s">
        <v>59</v>
      </c>
      <c r="B226" s="52">
        <f t="shared" ref="B226:Q226" si="294">IF(B8=0,0,B8/B$4)</f>
        <v>0.24438248133777191</v>
      </c>
      <c r="C226" s="52">
        <f t="shared" si="294"/>
        <v>0.26422310773661839</v>
      </c>
      <c r="D226" s="52">
        <f t="shared" si="294"/>
        <v>0.28391114387367355</v>
      </c>
      <c r="E226" s="52">
        <f t="shared" si="294"/>
        <v>0.30566080025061471</v>
      </c>
      <c r="F226" s="52">
        <f t="shared" si="294"/>
        <v>0.33373912476935247</v>
      </c>
      <c r="G226" s="52">
        <f t="shared" si="294"/>
        <v>0.35115440399895703</v>
      </c>
      <c r="H226" s="52">
        <f t="shared" si="294"/>
        <v>0.38055647457832054</v>
      </c>
      <c r="I226" s="52">
        <f t="shared" si="294"/>
        <v>0.39759060557676396</v>
      </c>
      <c r="J226" s="52">
        <f t="shared" si="294"/>
        <v>0.41219499607132398</v>
      </c>
      <c r="K226" s="52">
        <f t="shared" si="294"/>
        <v>0.42656908799087628</v>
      </c>
      <c r="L226" s="52">
        <f t="shared" si="294"/>
        <v>0.4382481172832588</v>
      </c>
      <c r="M226" s="52">
        <f t="shared" si="294"/>
        <v>0.45023190876857067</v>
      </c>
      <c r="N226" s="52">
        <f t="shared" si="294"/>
        <v>0.46605307393097595</v>
      </c>
      <c r="O226" s="52">
        <f t="shared" si="294"/>
        <v>0.47632252107307199</v>
      </c>
      <c r="P226" s="52">
        <f t="shared" si="294"/>
        <v>0.48832221749802657</v>
      </c>
      <c r="Q226" s="52">
        <f t="shared" si="294"/>
        <v>0.49580626793969429</v>
      </c>
    </row>
    <row r="227" spans="1:17" ht="11.4" customHeight="1" x14ac:dyDescent="0.3">
      <c r="A227" s="53" t="s">
        <v>58</v>
      </c>
      <c r="B227" s="52">
        <f t="shared" ref="B227:Q227" si="295">IF(B9=0,0,B9/B$4)</f>
        <v>1.8019209712401479E-2</v>
      </c>
      <c r="C227" s="52">
        <f t="shared" si="295"/>
        <v>1.8285666267664001E-2</v>
      </c>
      <c r="D227" s="52">
        <f t="shared" si="295"/>
        <v>1.8995124858095978E-2</v>
      </c>
      <c r="E227" s="52">
        <f t="shared" si="295"/>
        <v>1.9739728657807327E-2</v>
      </c>
      <c r="F227" s="52">
        <f t="shared" si="295"/>
        <v>2.0523788976331097E-2</v>
      </c>
      <c r="G227" s="52">
        <f t="shared" si="295"/>
        <v>2.0942068949087976E-2</v>
      </c>
      <c r="H227" s="52">
        <f t="shared" si="295"/>
        <v>2.0653558087678724E-2</v>
      </c>
      <c r="I227" s="52">
        <f t="shared" si="295"/>
        <v>2.0692597088194622E-2</v>
      </c>
      <c r="J227" s="52">
        <f t="shared" si="295"/>
        <v>2.0802571377699579E-2</v>
      </c>
      <c r="K227" s="52">
        <f t="shared" si="295"/>
        <v>2.1980116971630402E-2</v>
      </c>
      <c r="L227" s="52">
        <f t="shared" si="295"/>
        <v>2.304362876069381E-2</v>
      </c>
      <c r="M227" s="52">
        <f t="shared" si="295"/>
        <v>2.2487918732445576E-2</v>
      </c>
      <c r="N227" s="52">
        <f t="shared" si="295"/>
        <v>2.2229931450810363E-2</v>
      </c>
      <c r="O227" s="52">
        <f t="shared" si="295"/>
        <v>2.4274674694537098E-2</v>
      </c>
      <c r="P227" s="52">
        <f t="shared" si="295"/>
        <v>2.3921550477293135E-2</v>
      </c>
      <c r="Q227" s="52">
        <f t="shared" si="295"/>
        <v>2.4295028997447638E-2</v>
      </c>
    </row>
    <row r="228" spans="1:17" ht="11.4" customHeight="1" x14ac:dyDescent="0.3">
      <c r="A228" s="53" t="s">
        <v>57</v>
      </c>
      <c r="B228" s="52">
        <f t="shared" ref="B228:Q228" si="296">IF(B10=0,0,B10/B$4)</f>
        <v>1.5296945911917196E-3</v>
      </c>
      <c r="C228" s="52">
        <f t="shared" si="296"/>
        <v>1.6801883843184336E-3</v>
      </c>
      <c r="D228" s="52">
        <f t="shared" si="296"/>
        <v>1.6500301022498349E-3</v>
      </c>
      <c r="E228" s="52">
        <f t="shared" si="296"/>
        <v>1.5990759119077944E-3</v>
      </c>
      <c r="F228" s="52">
        <f t="shared" si="296"/>
        <v>1.6137105784095448E-3</v>
      </c>
      <c r="G228" s="52">
        <f t="shared" si="296"/>
        <v>1.9112676575982891E-3</v>
      </c>
      <c r="H228" s="52">
        <f t="shared" si="296"/>
        <v>2.1601030591904017E-3</v>
      </c>
      <c r="I228" s="52">
        <f t="shared" si="296"/>
        <v>2.3841673647975376E-3</v>
      </c>
      <c r="J228" s="52">
        <f t="shared" si="296"/>
        <v>2.6801147237136762E-3</v>
      </c>
      <c r="K228" s="52">
        <f t="shared" si="296"/>
        <v>3.1280291436122879E-3</v>
      </c>
      <c r="L228" s="52">
        <f t="shared" si="296"/>
        <v>3.6963387019004587E-3</v>
      </c>
      <c r="M228" s="52">
        <f t="shared" si="296"/>
        <v>3.7750332795207864E-3</v>
      </c>
      <c r="N228" s="52">
        <f t="shared" si="296"/>
        <v>3.8872774077052447E-3</v>
      </c>
      <c r="O228" s="52">
        <f t="shared" si="296"/>
        <v>4.39590558011437E-3</v>
      </c>
      <c r="P228" s="52">
        <f t="shared" si="296"/>
        <v>4.6175110330043496E-3</v>
      </c>
      <c r="Q228" s="52">
        <f t="shared" si="296"/>
        <v>4.9021940555712745E-3</v>
      </c>
    </row>
    <row r="229" spans="1:17" ht="11.4" customHeight="1" x14ac:dyDescent="0.3">
      <c r="A229" s="53" t="s">
        <v>61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5.6877711746248895E-7</v>
      </c>
      <c r="K229" s="52">
        <f t="shared" si="297"/>
        <v>6.987100459194172E-7</v>
      </c>
      <c r="L229" s="52">
        <f t="shared" si="297"/>
        <v>1.3900623940992665E-6</v>
      </c>
      <c r="M229" s="52">
        <f t="shared" si="297"/>
        <v>2.1860156746325284E-6</v>
      </c>
      <c r="N229" s="52">
        <f t="shared" si="297"/>
        <v>2.0721031916524315E-5</v>
      </c>
      <c r="O229" s="52">
        <f t="shared" si="297"/>
        <v>8.6991312653058507E-5</v>
      </c>
      <c r="P229" s="52">
        <f t="shared" si="297"/>
        <v>2.680533229865652E-4</v>
      </c>
      <c r="Q229" s="52">
        <f t="shared" si="297"/>
        <v>5.3777047177022859E-4</v>
      </c>
    </row>
    <row r="230" spans="1:17" ht="11.4" customHeight="1" x14ac:dyDescent="0.3">
      <c r="A230" s="53" t="s">
        <v>56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1.9220294589545381E-8</v>
      </c>
      <c r="F230" s="52">
        <f t="shared" si="298"/>
        <v>2.9167639412335438E-8</v>
      </c>
      <c r="G230" s="52">
        <f t="shared" si="298"/>
        <v>3.2390914926062108E-8</v>
      </c>
      <c r="H230" s="52">
        <f t="shared" si="298"/>
        <v>1.8640946807959623E-7</v>
      </c>
      <c r="I230" s="52">
        <f t="shared" si="298"/>
        <v>2.8080805956857313E-7</v>
      </c>
      <c r="J230" s="52">
        <f t="shared" si="298"/>
        <v>5.0933884418474185E-6</v>
      </c>
      <c r="K230" s="52">
        <f t="shared" si="298"/>
        <v>1.0180456923744433E-5</v>
      </c>
      <c r="L230" s="52">
        <f t="shared" si="298"/>
        <v>3.5718159196624768E-5</v>
      </c>
      <c r="M230" s="52">
        <f t="shared" si="298"/>
        <v>1.0215657425238778E-4</v>
      </c>
      <c r="N230" s="52">
        <f t="shared" si="298"/>
        <v>1.6235179876689481E-4</v>
      </c>
      <c r="O230" s="52">
        <f t="shared" si="298"/>
        <v>2.6618177320857864E-4</v>
      </c>
      <c r="P230" s="52">
        <f t="shared" si="298"/>
        <v>3.9787895760132219E-4</v>
      </c>
      <c r="Q230" s="52">
        <f t="shared" si="298"/>
        <v>6.0066191113892652E-4</v>
      </c>
    </row>
    <row r="231" spans="1:17" ht="11.4" customHeight="1" x14ac:dyDescent="0.3">
      <c r="A231" s="51" t="s">
        <v>29</v>
      </c>
      <c r="B231" s="50">
        <f t="shared" ref="B231:Q231" si="299">IF(B13=0,0,B13/B$4)</f>
        <v>0.11121917316287078</v>
      </c>
      <c r="C231" s="50">
        <f t="shared" si="299"/>
        <v>0.10907360361738373</v>
      </c>
      <c r="D231" s="50">
        <f t="shared" si="299"/>
        <v>0.10592228282960013</v>
      </c>
      <c r="E231" s="50">
        <f t="shared" si="299"/>
        <v>0.10636653701223213</v>
      </c>
      <c r="F231" s="50">
        <f t="shared" si="299"/>
        <v>0.10532891774904853</v>
      </c>
      <c r="G231" s="50">
        <f t="shared" si="299"/>
        <v>0.10596112712657525</v>
      </c>
      <c r="H231" s="50">
        <f t="shared" si="299"/>
        <v>0.10475498491792833</v>
      </c>
      <c r="I231" s="50">
        <f t="shared" si="299"/>
        <v>0.10600211224375032</v>
      </c>
      <c r="J231" s="50">
        <f t="shared" si="299"/>
        <v>0.10754699881171534</v>
      </c>
      <c r="K231" s="50">
        <f t="shared" si="299"/>
        <v>0.10243449554297349</v>
      </c>
      <c r="L231" s="50">
        <f t="shared" si="299"/>
        <v>0.10258195059003357</v>
      </c>
      <c r="M231" s="50">
        <f t="shared" si="299"/>
        <v>0.10353462432845292</v>
      </c>
      <c r="N231" s="50">
        <f t="shared" si="299"/>
        <v>0.10466215804006315</v>
      </c>
      <c r="O231" s="50">
        <f t="shared" si="299"/>
        <v>0.10312908075181446</v>
      </c>
      <c r="P231" s="50">
        <f t="shared" si="299"/>
        <v>0.10096903557048063</v>
      </c>
      <c r="Q231" s="50">
        <f t="shared" si="299"/>
        <v>0.10087230634894979</v>
      </c>
    </row>
    <row r="232" spans="1:17" ht="11.4" customHeight="1" x14ac:dyDescent="0.3">
      <c r="A232" s="53" t="s">
        <v>60</v>
      </c>
      <c r="B232" s="52">
        <f t="shared" ref="B232:Q232" si="300">IF(B14=0,0,B14/B$4)</f>
        <v>5.0771458584294537E-4</v>
      </c>
      <c r="C232" s="52">
        <f t="shared" si="300"/>
        <v>4.712899989265404E-4</v>
      </c>
      <c r="D232" s="52">
        <f t="shared" si="300"/>
        <v>4.4404421649668478E-4</v>
      </c>
      <c r="E232" s="52">
        <f t="shared" si="300"/>
        <v>3.7488268690928173E-4</v>
      </c>
      <c r="F232" s="52">
        <f t="shared" si="300"/>
        <v>3.3260576933116445E-4</v>
      </c>
      <c r="G232" s="52">
        <f t="shared" si="300"/>
        <v>2.9942151173737157E-4</v>
      </c>
      <c r="H232" s="52">
        <f t="shared" si="300"/>
        <v>2.672369199932507E-4</v>
      </c>
      <c r="I232" s="52">
        <f t="shared" si="300"/>
        <v>2.4103834593897127E-4</v>
      </c>
      <c r="J232" s="52">
        <f t="shared" si="300"/>
        <v>2.2277465129715761E-4</v>
      </c>
      <c r="K232" s="52">
        <f t="shared" si="300"/>
        <v>1.9301451292264729E-4</v>
      </c>
      <c r="L232" s="52">
        <f t="shared" si="300"/>
        <v>1.7656009873026973E-4</v>
      </c>
      <c r="M232" s="52">
        <f t="shared" si="300"/>
        <v>1.6212667011440048E-4</v>
      </c>
      <c r="N232" s="52">
        <f t="shared" si="300"/>
        <v>1.4987555956652216E-4</v>
      </c>
      <c r="O232" s="52">
        <f t="shared" si="300"/>
        <v>1.5547935752575299E-4</v>
      </c>
      <c r="P232" s="52">
        <f t="shared" si="300"/>
        <v>1.2711110314006068E-4</v>
      </c>
      <c r="Q232" s="52">
        <f t="shared" si="300"/>
        <v>1.1429383486545422E-4</v>
      </c>
    </row>
    <row r="233" spans="1:17" ht="11.4" customHeight="1" x14ac:dyDescent="0.3">
      <c r="A233" s="53" t="s">
        <v>59</v>
      </c>
      <c r="B233" s="52">
        <f t="shared" ref="B233:Q233" si="301">IF(B15=0,0,B15/B$4)</f>
        <v>0.10958507898414227</v>
      </c>
      <c r="C233" s="52">
        <f t="shared" si="301"/>
        <v>0.10716083210162791</v>
      </c>
      <c r="D233" s="52">
        <f t="shared" si="301"/>
        <v>0.10403376219006542</v>
      </c>
      <c r="E233" s="52">
        <f t="shared" si="301"/>
        <v>0.10412824333643127</v>
      </c>
      <c r="F233" s="52">
        <f t="shared" si="301"/>
        <v>0.10287113985214473</v>
      </c>
      <c r="G233" s="52">
        <f t="shared" si="301"/>
        <v>0.10326249803101351</v>
      </c>
      <c r="H233" s="52">
        <f t="shared" si="301"/>
        <v>0.10167166501290495</v>
      </c>
      <c r="I233" s="52">
        <f t="shared" si="301"/>
        <v>0.10268273993593074</v>
      </c>
      <c r="J233" s="52">
        <f t="shared" si="301"/>
        <v>0.10408523920984029</v>
      </c>
      <c r="K233" s="52">
        <f t="shared" si="301"/>
        <v>9.8648989962488109E-2</v>
      </c>
      <c r="L233" s="52">
        <f t="shared" si="301"/>
        <v>9.8468936157602438E-2</v>
      </c>
      <c r="M233" s="52">
        <f t="shared" si="301"/>
        <v>9.8962323603401445E-2</v>
      </c>
      <c r="N233" s="52">
        <f t="shared" si="301"/>
        <v>9.9530699596953709E-2</v>
      </c>
      <c r="O233" s="52">
        <f t="shared" si="301"/>
        <v>9.7781834778816107E-2</v>
      </c>
      <c r="P233" s="52">
        <f t="shared" si="301"/>
        <v>9.5596211277300253E-2</v>
      </c>
      <c r="Q233" s="52">
        <f t="shared" si="301"/>
        <v>9.3733737420785071E-2</v>
      </c>
    </row>
    <row r="234" spans="1:17" ht="11.4" customHeight="1" x14ac:dyDescent="0.3">
      <c r="A234" s="53" t="s">
        <v>58</v>
      </c>
      <c r="B234" s="52">
        <f t="shared" ref="B234:Q234" si="302">IF(B16=0,0,B16/B$4)</f>
        <v>1.6688186378801048E-4</v>
      </c>
      <c r="C234" s="52">
        <f t="shared" si="302"/>
        <v>1.5146703839476308E-4</v>
      </c>
      <c r="D234" s="52">
        <f t="shared" si="302"/>
        <v>1.3471095954354913E-4</v>
      </c>
      <c r="E234" s="52">
        <f t="shared" si="302"/>
        <v>1.2996732856672435E-4</v>
      </c>
      <c r="F234" s="52">
        <f t="shared" si="302"/>
        <v>2.7550649670228354E-4</v>
      </c>
      <c r="G234" s="52">
        <f t="shared" si="302"/>
        <v>2.6541168877443181E-4</v>
      </c>
      <c r="H234" s="52">
        <f t="shared" si="302"/>
        <v>2.6121527364093665E-4</v>
      </c>
      <c r="I234" s="52">
        <f t="shared" si="302"/>
        <v>2.574159611766921E-4</v>
      </c>
      <c r="J234" s="52">
        <f t="shared" si="302"/>
        <v>2.6126523301264163E-4</v>
      </c>
      <c r="K234" s="52">
        <f t="shared" si="302"/>
        <v>2.5294033831017106E-4</v>
      </c>
      <c r="L234" s="52">
        <f t="shared" si="302"/>
        <v>2.4838900039554743E-4</v>
      </c>
      <c r="M234" s="52">
        <f t="shared" si="302"/>
        <v>2.3585886662363286E-4</v>
      </c>
      <c r="N234" s="52">
        <f t="shared" si="302"/>
        <v>2.3112406225798602E-4</v>
      </c>
      <c r="O234" s="52">
        <f t="shared" si="302"/>
        <v>2.1724899453897897E-4</v>
      </c>
      <c r="P234" s="52">
        <f t="shared" si="302"/>
        <v>2.1438843642732831E-4</v>
      </c>
      <c r="Q234" s="52">
        <f t="shared" si="302"/>
        <v>1.8245792662528358E-4</v>
      </c>
    </row>
    <row r="235" spans="1:17" ht="11.4" customHeight="1" x14ac:dyDescent="0.3">
      <c r="A235" s="53" t="s">
        <v>57</v>
      </c>
      <c r="B235" s="52">
        <f t="shared" ref="B235:Q235" si="303">IF(B17=0,0,B17/B$4)</f>
        <v>6.0950699150141385E-4</v>
      </c>
      <c r="C235" s="52">
        <f t="shared" si="303"/>
        <v>9.4376149733745008E-4</v>
      </c>
      <c r="D235" s="52">
        <f t="shared" si="303"/>
        <v>9.6911195433793359E-4</v>
      </c>
      <c r="E235" s="52">
        <f t="shared" si="303"/>
        <v>1.397651533612996E-3</v>
      </c>
      <c r="F235" s="52">
        <f t="shared" si="303"/>
        <v>1.5221797274607234E-3</v>
      </c>
      <c r="G235" s="52">
        <f t="shared" si="303"/>
        <v>1.70795807149924E-3</v>
      </c>
      <c r="H235" s="52">
        <f t="shared" si="303"/>
        <v>2.1372950266454411E-3</v>
      </c>
      <c r="I235" s="52">
        <f t="shared" si="303"/>
        <v>2.4158100628488433E-3</v>
      </c>
      <c r="J235" s="52">
        <f t="shared" si="303"/>
        <v>2.5656292168611573E-3</v>
      </c>
      <c r="K235" s="52">
        <f t="shared" si="303"/>
        <v>2.9496667823029573E-3</v>
      </c>
      <c r="L235" s="52">
        <f t="shared" si="303"/>
        <v>3.2496614959490332E-3</v>
      </c>
      <c r="M235" s="52">
        <f t="shared" si="303"/>
        <v>3.7221487508144954E-3</v>
      </c>
      <c r="N235" s="52">
        <f t="shared" si="303"/>
        <v>4.2893782852933358E-3</v>
      </c>
      <c r="O235" s="52">
        <f t="shared" si="303"/>
        <v>4.3048324503385076E-3</v>
      </c>
      <c r="P235" s="52">
        <f t="shared" si="303"/>
        <v>4.3790054329201399E-3</v>
      </c>
      <c r="Q235" s="52">
        <f t="shared" si="303"/>
        <v>6.1587700357403933E-3</v>
      </c>
    </row>
    <row r="236" spans="1:17" ht="11.4" customHeight="1" x14ac:dyDescent="0.3">
      <c r="A236" s="53" t="s">
        <v>56</v>
      </c>
      <c r="B236" s="52">
        <f t="shared" ref="B236:Q236" si="304">IF(B18=0,0,B18/B$4)</f>
        <v>3.4999073759613928E-4</v>
      </c>
      <c r="C236" s="52">
        <f t="shared" si="304"/>
        <v>3.4625298109705946E-4</v>
      </c>
      <c r="D236" s="52">
        <f t="shared" si="304"/>
        <v>3.4065350915652852E-4</v>
      </c>
      <c r="E236" s="52">
        <f t="shared" si="304"/>
        <v>3.3579212671185315E-4</v>
      </c>
      <c r="F236" s="52">
        <f t="shared" si="304"/>
        <v>3.2748590340961234E-4</v>
      </c>
      <c r="G236" s="52">
        <f t="shared" si="304"/>
        <v>4.2583782355069512E-4</v>
      </c>
      <c r="H236" s="52">
        <f t="shared" si="304"/>
        <v>4.1757268474373242E-4</v>
      </c>
      <c r="I236" s="52">
        <f t="shared" si="304"/>
        <v>4.0510793785504513E-4</v>
      </c>
      <c r="J236" s="52">
        <f t="shared" si="304"/>
        <v>4.1209050070407433E-4</v>
      </c>
      <c r="K236" s="52">
        <f t="shared" si="304"/>
        <v>3.8988394694961296E-4</v>
      </c>
      <c r="L236" s="52">
        <f t="shared" si="304"/>
        <v>4.3840383735629874E-4</v>
      </c>
      <c r="M236" s="52">
        <f t="shared" si="304"/>
        <v>4.5216643749895947E-4</v>
      </c>
      <c r="N236" s="52">
        <f t="shared" si="304"/>
        <v>4.610805359915832E-4</v>
      </c>
      <c r="O236" s="52">
        <f t="shared" si="304"/>
        <v>6.6968517059511198E-4</v>
      </c>
      <c r="P236" s="52">
        <f t="shared" si="304"/>
        <v>6.5231932069282749E-4</v>
      </c>
      <c r="Q236" s="52">
        <f t="shared" si="304"/>
        <v>6.8304713093359155E-4</v>
      </c>
    </row>
    <row r="237" spans="1:17" ht="11.4" customHeight="1" x14ac:dyDescent="0.3">
      <c r="A237" s="25" t="s">
        <v>43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" customHeight="1" x14ac:dyDescent="0.3">
      <c r="A238" s="55" t="s">
        <v>28</v>
      </c>
      <c r="B238" s="54">
        <f t="shared" ref="B238:Q238" si="306">IF(B20=0,0,B20/B$19)</f>
        <v>5.5371789079080982E-2</v>
      </c>
      <c r="C238" s="54">
        <f t="shared" si="306"/>
        <v>5.6230036525613536E-2</v>
      </c>
      <c r="D238" s="54">
        <f t="shared" si="306"/>
        <v>5.5530363093509796E-2</v>
      </c>
      <c r="E238" s="54">
        <f t="shared" si="306"/>
        <v>5.7611740588519006E-2</v>
      </c>
      <c r="F238" s="54">
        <f t="shared" si="306"/>
        <v>5.5047624776284672E-2</v>
      </c>
      <c r="G238" s="54">
        <f t="shared" si="306"/>
        <v>5.5506307676013222E-2</v>
      </c>
      <c r="H238" s="54">
        <f t="shared" si="306"/>
        <v>5.4914230325523457E-2</v>
      </c>
      <c r="I238" s="54">
        <f t="shared" si="306"/>
        <v>5.6006067902219847E-2</v>
      </c>
      <c r="J238" s="54">
        <f t="shared" si="306"/>
        <v>5.6641906273941708E-2</v>
      </c>
      <c r="K238" s="54">
        <f t="shared" si="306"/>
        <v>6.2017153842316243E-2</v>
      </c>
      <c r="L238" s="54">
        <f t="shared" si="306"/>
        <v>6.1548421937598845E-2</v>
      </c>
      <c r="M238" s="54">
        <f t="shared" si="306"/>
        <v>6.2594671631182278E-2</v>
      </c>
      <c r="N238" s="54">
        <f t="shared" si="306"/>
        <v>6.3285330257223368E-2</v>
      </c>
      <c r="O238" s="54">
        <f t="shared" si="306"/>
        <v>6.2514561890835915E-2</v>
      </c>
      <c r="P238" s="54">
        <f t="shared" si="306"/>
        <v>6.4056457816351331E-2</v>
      </c>
      <c r="Q238" s="54">
        <f t="shared" si="306"/>
        <v>6.3759816428976462E-2</v>
      </c>
    </row>
    <row r="239" spans="1:17" ht="11.4" customHeight="1" x14ac:dyDescent="0.3">
      <c r="A239" s="53" t="s">
        <v>60</v>
      </c>
      <c r="B239" s="52">
        <f t="shared" ref="B239:Q239" si="307">IF(B21=0,0,B21/B$19)</f>
        <v>6.4225897796616463E-3</v>
      </c>
      <c r="C239" s="52">
        <f t="shared" si="307"/>
        <v>5.956988667932166E-3</v>
      </c>
      <c r="D239" s="52">
        <f t="shared" si="307"/>
        <v>5.4064115369725774E-3</v>
      </c>
      <c r="E239" s="52">
        <f t="shared" si="307"/>
        <v>5.0821938559114464E-3</v>
      </c>
      <c r="F239" s="52">
        <f t="shared" si="307"/>
        <v>4.3213388440791244E-3</v>
      </c>
      <c r="G239" s="52">
        <f t="shared" si="307"/>
        <v>3.9510138784777877E-3</v>
      </c>
      <c r="H239" s="52">
        <f t="shared" si="307"/>
        <v>3.594965370188078E-3</v>
      </c>
      <c r="I239" s="52">
        <f t="shared" si="307"/>
        <v>3.2754606691813835E-3</v>
      </c>
      <c r="J239" s="52">
        <f t="shared" si="307"/>
        <v>3.0954145071223683E-3</v>
      </c>
      <c r="K239" s="52">
        <f t="shared" si="307"/>
        <v>3.1927381373871664E-3</v>
      </c>
      <c r="L239" s="52">
        <f t="shared" si="307"/>
        <v>2.9387502148316095E-3</v>
      </c>
      <c r="M239" s="52">
        <f t="shared" si="307"/>
        <v>2.7853784403865968E-3</v>
      </c>
      <c r="N239" s="52">
        <f t="shared" si="307"/>
        <v>2.687402406218896E-3</v>
      </c>
      <c r="O239" s="52">
        <f t="shared" si="307"/>
        <v>2.5628518560956793E-3</v>
      </c>
      <c r="P239" s="52">
        <f t="shared" si="307"/>
        <v>2.4664157632728824E-3</v>
      </c>
      <c r="Q239" s="52">
        <f t="shared" si="307"/>
        <v>2.3964992285326007E-3</v>
      </c>
    </row>
    <row r="240" spans="1:17" ht="11.4" customHeight="1" x14ac:dyDescent="0.3">
      <c r="A240" s="53" t="s">
        <v>59</v>
      </c>
      <c r="B240" s="52">
        <f t="shared" ref="B240:Q240" si="308">IF(B22=0,0,B22/B$19)</f>
        <v>4.8809852643674746E-2</v>
      </c>
      <c r="C240" s="52">
        <f t="shared" si="308"/>
        <v>5.0074894720825866E-2</v>
      </c>
      <c r="D240" s="52">
        <f t="shared" si="308"/>
        <v>4.9855606575979088E-2</v>
      </c>
      <c r="E240" s="52">
        <f t="shared" si="308"/>
        <v>5.2218747112044397E-2</v>
      </c>
      <c r="F240" s="52">
        <f t="shared" si="308"/>
        <v>5.0417013106114773E-2</v>
      </c>
      <c r="G240" s="52">
        <f t="shared" si="308"/>
        <v>5.1231996191142666E-2</v>
      </c>
      <c r="H240" s="52">
        <f t="shared" si="308"/>
        <v>5.0946992756835854E-2</v>
      </c>
      <c r="I240" s="52">
        <f t="shared" si="308"/>
        <v>5.2353320233952547E-2</v>
      </c>
      <c r="J240" s="52">
        <f t="shared" si="308"/>
        <v>5.3136478533300412E-2</v>
      </c>
      <c r="K240" s="52">
        <f t="shared" si="308"/>
        <v>5.8356241230916039E-2</v>
      </c>
      <c r="L240" s="52">
        <f t="shared" si="308"/>
        <v>5.8113774561628834E-2</v>
      </c>
      <c r="M240" s="52">
        <f t="shared" si="308"/>
        <v>5.9298787589504298E-2</v>
      </c>
      <c r="N240" s="52">
        <f t="shared" si="308"/>
        <v>6.0067713570930104E-2</v>
      </c>
      <c r="O240" s="52">
        <f t="shared" si="308"/>
        <v>5.9418258906128195E-2</v>
      </c>
      <c r="P240" s="52">
        <f t="shared" si="308"/>
        <v>6.1028864868304236E-2</v>
      </c>
      <c r="Q240" s="52">
        <f t="shared" si="308"/>
        <v>6.0807674772282154E-2</v>
      </c>
    </row>
    <row r="241" spans="1:17" ht="11.4" customHeight="1" x14ac:dyDescent="0.3">
      <c r="A241" s="53" t="s">
        <v>58</v>
      </c>
      <c r="B241" s="52">
        <f t="shared" ref="B241:Q241" si="309">IF(B23=0,0,B23/B$19)</f>
        <v>1.2122134865515124E-4</v>
      </c>
      <c r="C241" s="52">
        <f t="shared" si="309"/>
        <v>1.778276127948191E-4</v>
      </c>
      <c r="D241" s="52">
        <f t="shared" si="309"/>
        <v>2.4588869274214516E-4</v>
      </c>
      <c r="E241" s="52">
        <f t="shared" si="309"/>
        <v>2.8539456779571676E-4</v>
      </c>
      <c r="F241" s="52">
        <f t="shared" si="309"/>
        <v>2.814454297021659E-4</v>
      </c>
      <c r="G241" s="52">
        <f t="shared" si="309"/>
        <v>2.9322600875666944E-4</v>
      </c>
      <c r="H241" s="52">
        <f t="shared" si="309"/>
        <v>3.1342523312066355E-4</v>
      </c>
      <c r="I241" s="52">
        <f t="shared" si="309"/>
        <v>3.0849620913481608E-4</v>
      </c>
      <c r="J241" s="52">
        <f t="shared" si="309"/>
        <v>3.2141885554350916E-4</v>
      </c>
      <c r="K241" s="52">
        <f t="shared" si="309"/>
        <v>3.4005492535127174E-4</v>
      </c>
      <c r="L241" s="52">
        <f t="shared" si="309"/>
        <v>3.388078626533093E-4</v>
      </c>
      <c r="M241" s="52">
        <f t="shared" si="309"/>
        <v>3.4232970890880822E-4</v>
      </c>
      <c r="N241" s="52">
        <f t="shared" si="309"/>
        <v>3.4864526615839135E-4</v>
      </c>
      <c r="O241" s="52">
        <f t="shared" si="309"/>
        <v>3.39571051390257E-4</v>
      </c>
      <c r="P241" s="52">
        <f t="shared" si="309"/>
        <v>3.4452500836010339E-4</v>
      </c>
      <c r="Q241" s="52">
        <f t="shared" si="309"/>
        <v>3.2589455319685488E-4</v>
      </c>
    </row>
    <row r="242" spans="1:17" ht="11.4" customHeight="1" x14ac:dyDescent="0.3">
      <c r="A242" s="53" t="s">
        <v>57</v>
      </c>
      <c r="B242" s="52">
        <f t="shared" ref="B242:Q242" si="310">IF(B24=0,0,B24/B$19)</f>
        <v>1.083950083624643E-5</v>
      </c>
      <c r="C242" s="52">
        <f t="shared" si="310"/>
        <v>1.2486437554600508E-5</v>
      </c>
      <c r="D242" s="52">
        <f t="shared" si="310"/>
        <v>1.4614290867341952E-5</v>
      </c>
      <c r="E242" s="52">
        <f t="shared" si="310"/>
        <v>1.7556570473352442E-5</v>
      </c>
      <c r="F242" s="52">
        <f t="shared" si="310"/>
        <v>1.8589031404632968E-5</v>
      </c>
      <c r="G242" s="52">
        <f t="shared" si="310"/>
        <v>2.122963898723493E-5</v>
      </c>
      <c r="H242" s="52">
        <f t="shared" si="310"/>
        <v>5.0249364819312332E-5</v>
      </c>
      <c r="I242" s="52">
        <f t="shared" si="310"/>
        <v>6.0444853527674231E-5</v>
      </c>
      <c r="J242" s="52">
        <f t="shared" si="310"/>
        <v>8.0526694169982897E-5</v>
      </c>
      <c r="K242" s="52">
        <f t="shared" si="310"/>
        <v>1.1880634793820075E-4</v>
      </c>
      <c r="L242" s="52">
        <f t="shared" si="310"/>
        <v>1.4789710865983896E-4</v>
      </c>
      <c r="M242" s="52">
        <f t="shared" si="310"/>
        <v>1.5706292073220423E-4</v>
      </c>
      <c r="N242" s="52">
        <f t="shared" si="310"/>
        <v>1.6182330343068456E-4</v>
      </c>
      <c r="O242" s="52">
        <f t="shared" si="310"/>
        <v>1.6557085833258483E-4</v>
      </c>
      <c r="P242" s="52">
        <f t="shared" si="310"/>
        <v>1.7689147318075647E-4</v>
      </c>
      <c r="Q242" s="52">
        <f t="shared" si="310"/>
        <v>1.7869603581026109E-4</v>
      </c>
    </row>
    <row r="243" spans="1:17" ht="11.4" customHeight="1" x14ac:dyDescent="0.3">
      <c r="A243" s="53" t="s">
        <v>56</v>
      </c>
      <c r="B243" s="52">
        <f t="shared" ref="B243:Q243" si="311">IF(B25=0,0,B25/B$4)</f>
        <v>2.2991981834583598E-6</v>
      </c>
      <c r="C243" s="52">
        <f t="shared" si="311"/>
        <v>2.5010905332276371E-6</v>
      </c>
      <c r="D243" s="52">
        <f t="shared" si="311"/>
        <v>2.5453317829014314E-6</v>
      </c>
      <c r="E243" s="52">
        <f t="shared" si="311"/>
        <v>2.5404269274821064E-6</v>
      </c>
      <c r="F243" s="52">
        <f t="shared" si="311"/>
        <v>3.2103578141441111E-6</v>
      </c>
      <c r="G243" s="52">
        <f t="shared" si="311"/>
        <v>3.1752377354214343E-6</v>
      </c>
      <c r="H243" s="52">
        <f t="shared" si="311"/>
        <v>3.1586075241751447E-6</v>
      </c>
      <c r="I243" s="52">
        <f t="shared" si="311"/>
        <v>3.1471024950273166E-6</v>
      </c>
      <c r="J243" s="52">
        <f t="shared" si="311"/>
        <v>2.9807685983260384E-6</v>
      </c>
      <c r="K243" s="52">
        <f t="shared" si="311"/>
        <v>3.0879462405117948E-6</v>
      </c>
      <c r="L243" s="52">
        <f t="shared" si="311"/>
        <v>3.1685785792424949E-6</v>
      </c>
      <c r="M243" s="52">
        <f t="shared" si="311"/>
        <v>3.8325957957564111E-6</v>
      </c>
      <c r="N243" s="52">
        <f t="shared" si="311"/>
        <v>6.7236843199484246E-6</v>
      </c>
      <c r="O243" s="52">
        <f t="shared" si="311"/>
        <v>9.6898176676334508E-6</v>
      </c>
      <c r="P243" s="52">
        <f t="shared" si="311"/>
        <v>1.3508294337367035E-5</v>
      </c>
      <c r="Q243" s="52">
        <f t="shared" si="311"/>
        <v>1.7434270505572646E-5</v>
      </c>
    </row>
    <row r="244" spans="1:17" ht="11.4" customHeight="1" x14ac:dyDescent="0.3">
      <c r="A244" s="51" t="s">
        <v>25</v>
      </c>
      <c r="B244" s="50">
        <f t="shared" ref="B244:Q244" si="312">IF(B26=0,0,B26/B$19)</f>
        <v>0.94462821092091898</v>
      </c>
      <c r="C244" s="50">
        <f t="shared" si="312"/>
        <v>0.94376996347438635</v>
      </c>
      <c r="D244" s="50">
        <f t="shared" si="312"/>
        <v>0.94446963690649022</v>
      </c>
      <c r="E244" s="50">
        <f t="shared" si="312"/>
        <v>0.94238825941148097</v>
      </c>
      <c r="F244" s="50">
        <f t="shared" si="312"/>
        <v>0.94495237522371534</v>
      </c>
      <c r="G244" s="50">
        <f t="shared" si="312"/>
        <v>0.94449369232398683</v>
      </c>
      <c r="H244" s="50">
        <f t="shared" si="312"/>
        <v>0.94508576967447655</v>
      </c>
      <c r="I244" s="50">
        <f t="shared" si="312"/>
        <v>0.94399393209778015</v>
      </c>
      <c r="J244" s="50">
        <f t="shared" si="312"/>
        <v>0.94335809372605828</v>
      </c>
      <c r="K244" s="50">
        <f t="shared" si="312"/>
        <v>0.93798284615768368</v>
      </c>
      <c r="L244" s="50">
        <f t="shared" si="312"/>
        <v>0.9384515780624012</v>
      </c>
      <c r="M244" s="50">
        <f t="shared" si="312"/>
        <v>0.93740532836881763</v>
      </c>
      <c r="N244" s="50">
        <f t="shared" si="312"/>
        <v>0.93671466974277673</v>
      </c>
      <c r="O244" s="50">
        <f t="shared" si="312"/>
        <v>0.93748543810916407</v>
      </c>
      <c r="P244" s="50">
        <f t="shared" si="312"/>
        <v>0.93594354218364861</v>
      </c>
      <c r="Q244" s="50">
        <f t="shared" si="312"/>
        <v>0.93624018357102345</v>
      </c>
    </row>
    <row r="245" spans="1:17" ht="11.4" customHeight="1" x14ac:dyDescent="0.3">
      <c r="A245" s="53" t="s">
        <v>24</v>
      </c>
      <c r="B245" s="52">
        <f t="shared" ref="B245:Q245" si="313">IF(B27=0,0,B27/B$19)</f>
        <v>0.69504941984899926</v>
      </c>
      <c r="C245" s="52">
        <f t="shared" si="313"/>
        <v>0.68582870884702585</v>
      </c>
      <c r="D245" s="52">
        <f t="shared" si="313"/>
        <v>0.68031425331532058</v>
      </c>
      <c r="E245" s="52">
        <f t="shared" si="313"/>
        <v>0.67558907836157756</v>
      </c>
      <c r="F245" s="52">
        <f t="shared" si="313"/>
        <v>0.66191455582701009</v>
      </c>
      <c r="G245" s="52">
        <f t="shared" si="313"/>
        <v>0.6595066459256349</v>
      </c>
      <c r="H245" s="52">
        <f t="shared" si="313"/>
        <v>0.65357200024875606</v>
      </c>
      <c r="I245" s="52">
        <f t="shared" si="313"/>
        <v>0.6530894665652861</v>
      </c>
      <c r="J245" s="52">
        <f t="shared" si="313"/>
        <v>0.6526082064210883</v>
      </c>
      <c r="K245" s="52">
        <f t="shared" si="313"/>
        <v>0.65456968600676513</v>
      </c>
      <c r="L245" s="52">
        <f t="shared" si="313"/>
        <v>0.6438770693700715</v>
      </c>
      <c r="M245" s="52">
        <f t="shared" si="313"/>
        <v>0.64279374462977967</v>
      </c>
      <c r="N245" s="52">
        <f t="shared" si="313"/>
        <v>0.63240261435988487</v>
      </c>
      <c r="O245" s="52">
        <f t="shared" si="313"/>
        <v>0.62023396170458356</v>
      </c>
      <c r="P245" s="52">
        <f t="shared" si="313"/>
        <v>0.61743409678837291</v>
      </c>
      <c r="Q245" s="52">
        <f t="shared" si="313"/>
        <v>0.62138607045512539</v>
      </c>
    </row>
    <row r="246" spans="1:17" ht="11.4" customHeight="1" x14ac:dyDescent="0.3">
      <c r="A246" s="47" t="s">
        <v>23</v>
      </c>
      <c r="B246" s="46">
        <f t="shared" ref="B246:Q246" si="314">IF(B28=0,0,B28/B$19)</f>
        <v>0.24957879107191963</v>
      </c>
      <c r="C246" s="46">
        <f t="shared" si="314"/>
        <v>0.25794125462736062</v>
      </c>
      <c r="D246" s="46">
        <f t="shared" si="314"/>
        <v>0.26415538359116963</v>
      </c>
      <c r="E246" s="46">
        <f t="shared" si="314"/>
        <v>0.2667991810499033</v>
      </c>
      <c r="F246" s="46">
        <f t="shared" si="314"/>
        <v>0.28303781939670519</v>
      </c>
      <c r="G246" s="46">
        <f t="shared" si="314"/>
        <v>0.28498704639835187</v>
      </c>
      <c r="H246" s="46">
        <f t="shared" si="314"/>
        <v>0.29151376942572033</v>
      </c>
      <c r="I246" s="46">
        <f t="shared" si="314"/>
        <v>0.29090446553249399</v>
      </c>
      <c r="J246" s="46">
        <f t="shared" si="314"/>
        <v>0.29074988730497003</v>
      </c>
      <c r="K246" s="46">
        <f t="shared" si="314"/>
        <v>0.28341316015091855</v>
      </c>
      <c r="L246" s="46">
        <f t="shared" si="314"/>
        <v>0.29457450869232965</v>
      </c>
      <c r="M246" s="46">
        <f t="shared" si="314"/>
        <v>0.29461158373903801</v>
      </c>
      <c r="N246" s="46">
        <f t="shared" si="314"/>
        <v>0.30431205538289186</v>
      </c>
      <c r="O246" s="46">
        <f t="shared" si="314"/>
        <v>0.31725147640458051</v>
      </c>
      <c r="P246" s="46">
        <f t="shared" si="314"/>
        <v>0.31850944539527576</v>
      </c>
      <c r="Q246" s="46">
        <f t="shared" si="314"/>
        <v>0.31485411311589806</v>
      </c>
    </row>
    <row r="247" spans="1:17" ht="11.4" customHeight="1" x14ac:dyDescent="0.3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" customHeight="1" x14ac:dyDescent="0.3">
      <c r="A248" s="27" t="s">
        <v>62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" customHeight="1" x14ac:dyDescent="0.3">
      <c r="A249" s="25" t="s">
        <v>40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" customHeight="1" x14ac:dyDescent="0.3">
      <c r="A250" s="55" t="s">
        <v>31</v>
      </c>
      <c r="B250" s="54">
        <f t="shared" ref="B250:Q250" si="316">IF(B32=0,0,B32/B$31)</f>
        <v>3.3758217544051644E-2</v>
      </c>
      <c r="C250" s="54">
        <f t="shared" si="316"/>
        <v>3.394304933543292E-2</v>
      </c>
      <c r="D250" s="54">
        <f t="shared" si="316"/>
        <v>3.4000438157538476E-2</v>
      </c>
      <c r="E250" s="54">
        <f t="shared" si="316"/>
        <v>3.4882439205428432E-2</v>
      </c>
      <c r="F250" s="54">
        <f t="shared" si="316"/>
        <v>3.4856377556214957E-2</v>
      </c>
      <c r="G250" s="54">
        <f t="shared" si="316"/>
        <v>3.6192969384738732E-2</v>
      </c>
      <c r="H250" s="54">
        <f t="shared" si="316"/>
        <v>3.5068735419267624E-2</v>
      </c>
      <c r="I250" s="54">
        <f t="shared" si="316"/>
        <v>3.3770743793289329E-2</v>
      </c>
      <c r="J250" s="54">
        <f t="shared" si="316"/>
        <v>3.4709405693884206E-2</v>
      </c>
      <c r="K250" s="54">
        <f t="shared" si="316"/>
        <v>3.3966156746109942E-2</v>
      </c>
      <c r="L250" s="54">
        <f t="shared" si="316"/>
        <v>3.4931640664812871E-2</v>
      </c>
      <c r="M250" s="54">
        <f t="shared" si="316"/>
        <v>3.5229164838144776E-2</v>
      </c>
      <c r="N250" s="54">
        <f t="shared" si="316"/>
        <v>3.5211977631541339E-2</v>
      </c>
      <c r="O250" s="54">
        <f t="shared" si="316"/>
        <v>3.490700471268067E-2</v>
      </c>
      <c r="P250" s="54">
        <f t="shared" si="316"/>
        <v>3.490913673860617E-2</v>
      </c>
      <c r="Q250" s="54">
        <f t="shared" si="316"/>
        <v>3.4693683765193765E-2</v>
      </c>
    </row>
    <row r="251" spans="1:17" ht="11.4" customHeight="1" x14ac:dyDescent="0.3">
      <c r="A251" s="51" t="s">
        <v>30</v>
      </c>
      <c r="B251" s="50">
        <f t="shared" ref="B251:Q251" si="317">IF(B33=0,0,B33/B$31)</f>
        <v>0.95610592466595834</v>
      </c>
      <c r="C251" s="50">
        <f t="shared" si="317"/>
        <v>0.95611598878838211</v>
      </c>
      <c r="D251" s="50">
        <f t="shared" si="317"/>
        <v>0.95621387643283051</v>
      </c>
      <c r="E251" s="50">
        <f t="shared" si="317"/>
        <v>0.95535257273054219</v>
      </c>
      <c r="F251" s="50">
        <f t="shared" si="317"/>
        <v>0.95551966330732685</v>
      </c>
      <c r="G251" s="50">
        <f t="shared" si="317"/>
        <v>0.95416109821993056</v>
      </c>
      <c r="H251" s="50">
        <f t="shared" si="317"/>
        <v>0.95534108177015264</v>
      </c>
      <c r="I251" s="50">
        <f t="shared" si="317"/>
        <v>0.95666578793047263</v>
      </c>
      <c r="J251" s="50">
        <f t="shared" si="317"/>
        <v>0.95573310408767909</v>
      </c>
      <c r="K251" s="50">
        <f t="shared" si="317"/>
        <v>0.95671684852544658</v>
      </c>
      <c r="L251" s="50">
        <f t="shared" si="317"/>
        <v>0.95566652004159069</v>
      </c>
      <c r="M251" s="50">
        <f t="shared" si="317"/>
        <v>0.95534283332791803</v>
      </c>
      <c r="N251" s="50">
        <f t="shared" si="317"/>
        <v>0.95543805075806032</v>
      </c>
      <c r="O251" s="50">
        <f t="shared" si="317"/>
        <v>0.95570368925221827</v>
      </c>
      <c r="P251" s="50">
        <f t="shared" si="317"/>
        <v>0.95588855424636332</v>
      </c>
      <c r="Q251" s="50">
        <f t="shared" si="317"/>
        <v>0.95600721782968656</v>
      </c>
    </row>
    <row r="252" spans="1:17" ht="11.4" customHeight="1" x14ac:dyDescent="0.3">
      <c r="A252" s="53" t="s">
        <v>60</v>
      </c>
      <c r="B252" s="52">
        <f t="shared" ref="B252:Q252" si="318">IF(B34=0,0,B34/B$31)</f>
        <v>0.67013902912828005</v>
      </c>
      <c r="C252" s="52">
        <f t="shared" si="318"/>
        <v>0.64789554841473707</v>
      </c>
      <c r="D252" s="52">
        <f t="shared" si="318"/>
        <v>0.62651443532582074</v>
      </c>
      <c r="E252" s="52">
        <f t="shared" si="318"/>
        <v>0.60042479333821108</v>
      </c>
      <c r="F252" s="52">
        <f t="shared" si="318"/>
        <v>0.56923412695014819</v>
      </c>
      <c r="G252" s="52">
        <f t="shared" si="318"/>
        <v>0.54738360698738153</v>
      </c>
      <c r="H252" s="52">
        <f t="shared" si="318"/>
        <v>0.51677526634532067</v>
      </c>
      <c r="I252" s="52">
        <f t="shared" si="318"/>
        <v>0.49675770431364907</v>
      </c>
      <c r="J252" s="52">
        <f t="shared" si="318"/>
        <v>0.47802937672675322</v>
      </c>
      <c r="K252" s="52">
        <f t="shared" si="318"/>
        <v>0.46359302542283914</v>
      </c>
      <c r="L252" s="52">
        <f t="shared" si="318"/>
        <v>0.44904538639838409</v>
      </c>
      <c r="M252" s="52">
        <f t="shared" si="318"/>
        <v>0.43541318151414754</v>
      </c>
      <c r="N252" s="52">
        <f t="shared" si="318"/>
        <v>0.41565732962185753</v>
      </c>
      <c r="O252" s="52">
        <f t="shared" si="318"/>
        <v>0.40441974750901127</v>
      </c>
      <c r="P252" s="52">
        <f t="shared" si="318"/>
        <v>0.39197482765619673</v>
      </c>
      <c r="Q252" s="52">
        <f t="shared" si="318"/>
        <v>0.38329698053056205</v>
      </c>
    </row>
    <row r="253" spans="1:17" ht="11.4" customHeight="1" x14ac:dyDescent="0.3">
      <c r="A253" s="53" t="s">
        <v>59</v>
      </c>
      <c r="B253" s="52">
        <f t="shared" ref="B253:Q253" si="319">IF(B35=0,0,B35/B$31)</f>
        <v>0.26562246497577818</v>
      </c>
      <c r="C253" s="52">
        <f t="shared" si="319"/>
        <v>0.28726081106656454</v>
      </c>
      <c r="D253" s="52">
        <f t="shared" si="319"/>
        <v>0.30817620078563757</v>
      </c>
      <c r="E253" s="52">
        <f t="shared" si="319"/>
        <v>0.33254289114834373</v>
      </c>
      <c r="F253" s="52">
        <f t="shared" si="319"/>
        <v>0.36276090247786885</v>
      </c>
      <c r="G253" s="52">
        <f t="shared" si="319"/>
        <v>0.38268851437065143</v>
      </c>
      <c r="H253" s="52">
        <f t="shared" si="319"/>
        <v>0.41400506352999372</v>
      </c>
      <c r="I253" s="52">
        <f t="shared" si="319"/>
        <v>0.43465758174668756</v>
      </c>
      <c r="J253" s="52">
        <f t="shared" si="319"/>
        <v>0.45179674479764237</v>
      </c>
      <c r="K253" s="52">
        <f t="shared" si="319"/>
        <v>0.46575152172842016</v>
      </c>
      <c r="L253" s="52">
        <f t="shared" si="319"/>
        <v>0.47737272385273122</v>
      </c>
      <c r="M253" s="52">
        <f t="shared" si="319"/>
        <v>0.49095649116255419</v>
      </c>
      <c r="N253" s="52">
        <f t="shared" si="319"/>
        <v>0.5100837182113126</v>
      </c>
      <c r="O253" s="52">
        <f t="shared" si="319"/>
        <v>0.51999949373147214</v>
      </c>
      <c r="P253" s="52">
        <f t="shared" si="319"/>
        <v>0.53223876272489801</v>
      </c>
      <c r="Q253" s="52">
        <f t="shared" si="319"/>
        <v>0.53995982958807542</v>
      </c>
    </row>
    <row r="254" spans="1:17" ht="11.4" customHeight="1" x14ac:dyDescent="0.3">
      <c r="A254" s="53" t="s">
        <v>58</v>
      </c>
      <c r="B254" s="52">
        <f t="shared" ref="B254:Q254" si="320">IF(B36=0,0,B36/B$31)</f>
        <v>1.8829840297775229E-2</v>
      </c>
      <c r="C254" s="52">
        <f t="shared" si="320"/>
        <v>1.9252434490807185E-2</v>
      </c>
      <c r="D254" s="52">
        <f t="shared" si="320"/>
        <v>1.9848425126142915E-2</v>
      </c>
      <c r="E254" s="52">
        <f t="shared" si="320"/>
        <v>2.0756199850450342E-2</v>
      </c>
      <c r="F254" s="52">
        <f t="shared" si="320"/>
        <v>2.1887939489205057E-2</v>
      </c>
      <c r="G254" s="52">
        <f t="shared" si="320"/>
        <v>2.2103518195127941E-2</v>
      </c>
      <c r="H254" s="52">
        <f t="shared" si="320"/>
        <v>2.2319445220995694E-2</v>
      </c>
      <c r="I254" s="52">
        <f t="shared" si="320"/>
        <v>2.2801033654421498E-2</v>
      </c>
      <c r="J254" s="52">
        <f t="shared" si="320"/>
        <v>2.3167527758196943E-2</v>
      </c>
      <c r="K254" s="52">
        <f t="shared" si="320"/>
        <v>2.4196136233073769E-2</v>
      </c>
      <c r="L254" s="52">
        <f t="shared" si="320"/>
        <v>2.5493654716322034E-2</v>
      </c>
      <c r="M254" s="52">
        <f t="shared" si="320"/>
        <v>2.4976688050112442E-2</v>
      </c>
      <c r="N254" s="52">
        <f t="shared" si="320"/>
        <v>2.5218189840364284E-2</v>
      </c>
      <c r="O254" s="52">
        <f t="shared" si="320"/>
        <v>2.6204045245270931E-2</v>
      </c>
      <c r="P254" s="52">
        <f t="shared" si="320"/>
        <v>2.5912955631814821E-2</v>
      </c>
      <c r="Q254" s="52">
        <f t="shared" si="320"/>
        <v>2.6267242180422225E-2</v>
      </c>
    </row>
    <row r="255" spans="1:17" ht="11.4" customHeight="1" x14ac:dyDescent="0.3">
      <c r="A255" s="53" t="s">
        <v>57</v>
      </c>
      <c r="B255" s="52">
        <f t="shared" ref="B255:Q255" si="321">IF(B37=0,0,B37/B$31)</f>
        <v>1.5145902641249458E-3</v>
      </c>
      <c r="C255" s="52">
        <f t="shared" si="321"/>
        <v>1.7071948162732291E-3</v>
      </c>
      <c r="D255" s="52">
        <f t="shared" si="321"/>
        <v>1.6748151952292725E-3</v>
      </c>
      <c r="E255" s="52">
        <f t="shared" si="321"/>
        <v>1.6286570081150476E-3</v>
      </c>
      <c r="F255" s="52">
        <f t="shared" si="321"/>
        <v>1.6366496504978492E-3</v>
      </c>
      <c r="G255" s="52">
        <f t="shared" si="321"/>
        <v>1.9854050693820123E-3</v>
      </c>
      <c r="H255" s="52">
        <f t="shared" si="321"/>
        <v>2.2410669786732335E-3</v>
      </c>
      <c r="I255" s="52">
        <f t="shared" si="321"/>
        <v>2.4491121429806081E-3</v>
      </c>
      <c r="J255" s="52">
        <f t="shared" si="321"/>
        <v>2.732828457192599E-3</v>
      </c>
      <c r="K255" s="52">
        <f t="shared" si="321"/>
        <v>3.1635107504064909E-3</v>
      </c>
      <c r="L255" s="52">
        <f t="shared" si="321"/>
        <v>3.7119399080636252E-3</v>
      </c>
      <c r="M255" s="52">
        <f t="shared" si="321"/>
        <v>3.8723288517200612E-3</v>
      </c>
      <c r="N255" s="52">
        <f t="shared" si="321"/>
        <v>4.2542027583275886E-3</v>
      </c>
      <c r="O255" s="52">
        <f t="shared" si="321"/>
        <v>4.657108197224937E-3</v>
      </c>
      <c r="P255" s="52">
        <f t="shared" si="321"/>
        <v>4.9694687013159527E-3</v>
      </c>
      <c r="Q255" s="52">
        <f t="shared" si="321"/>
        <v>5.1224355395492593E-3</v>
      </c>
    </row>
    <row r="256" spans="1:17" ht="11.4" customHeight="1" x14ac:dyDescent="0.3">
      <c r="A256" s="53" t="s">
        <v>61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5.7644775932536042E-7</v>
      </c>
      <c r="K256" s="52">
        <f t="shared" si="322"/>
        <v>7.0402987631247587E-7</v>
      </c>
      <c r="L256" s="52">
        <f t="shared" si="322"/>
        <v>1.7994249920059001E-6</v>
      </c>
      <c r="M256" s="52">
        <f t="shared" si="322"/>
        <v>2.6399444139904305E-6</v>
      </c>
      <c r="N256" s="52">
        <f t="shared" si="322"/>
        <v>2.6489572430936616E-5</v>
      </c>
      <c r="O256" s="52">
        <f t="shared" si="322"/>
        <v>1.001859021942063E-4</v>
      </c>
      <c r="P256" s="52">
        <f t="shared" si="322"/>
        <v>3.0700698365899884E-4</v>
      </c>
      <c r="Q256" s="52">
        <f t="shared" si="322"/>
        <v>6.2867696853696352E-4</v>
      </c>
    </row>
    <row r="257" spans="1:17" ht="11.4" customHeight="1" x14ac:dyDescent="0.3">
      <c r="A257" s="53" t="s">
        <v>56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3.1385422119636934E-8</v>
      </c>
      <c r="F257" s="52">
        <f t="shared" si="323"/>
        <v>4.4739607015717821E-8</v>
      </c>
      <c r="G257" s="52">
        <f t="shared" si="323"/>
        <v>5.3597387460883274E-8</v>
      </c>
      <c r="H257" s="52">
        <f t="shared" si="323"/>
        <v>2.3969516932021372E-7</v>
      </c>
      <c r="I257" s="52">
        <f t="shared" si="323"/>
        <v>3.5607273378686057E-7</v>
      </c>
      <c r="J257" s="52">
        <f t="shared" si="323"/>
        <v>6.0499001343352092E-6</v>
      </c>
      <c r="K257" s="52">
        <f t="shared" si="323"/>
        <v>1.1950360830682466E-5</v>
      </c>
      <c r="L257" s="52">
        <f t="shared" si="323"/>
        <v>4.1015741097503121E-5</v>
      </c>
      <c r="M257" s="52">
        <f t="shared" si="323"/>
        <v>1.2150380496968605E-4</v>
      </c>
      <c r="N257" s="52">
        <f t="shared" si="323"/>
        <v>1.9812075376742972E-4</v>
      </c>
      <c r="O257" s="52">
        <f t="shared" si="323"/>
        <v>3.2310866704481718E-4</v>
      </c>
      <c r="P257" s="52">
        <f t="shared" si="323"/>
        <v>4.8553254847876203E-4</v>
      </c>
      <c r="Q257" s="52">
        <f t="shared" si="323"/>
        <v>7.3205302254079169E-4</v>
      </c>
    </row>
    <row r="258" spans="1:17" ht="11.4" customHeight="1" x14ac:dyDescent="0.3">
      <c r="A258" s="51" t="s">
        <v>29</v>
      </c>
      <c r="B258" s="50">
        <f t="shared" ref="B258:Q258" si="324">IF(B40=0,0,B40/B$31)</f>
        <v>1.0135857789990203E-2</v>
      </c>
      <c r="C258" s="50">
        <f t="shared" si="324"/>
        <v>9.9409618761849925E-3</v>
      </c>
      <c r="D258" s="50">
        <f t="shared" si="324"/>
        <v>9.7856854096309686E-3</v>
      </c>
      <c r="E258" s="50">
        <f t="shared" si="324"/>
        <v>9.7649880640292824E-3</v>
      </c>
      <c r="F258" s="50">
        <f t="shared" si="324"/>
        <v>9.6239591364582298E-3</v>
      </c>
      <c r="G258" s="50">
        <f t="shared" si="324"/>
        <v>9.6459323953307311E-3</v>
      </c>
      <c r="H258" s="50">
        <f t="shared" si="324"/>
        <v>9.5901828105796234E-3</v>
      </c>
      <c r="I258" s="50">
        <f t="shared" si="324"/>
        <v>9.5634682762380779E-3</v>
      </c>
      <c r="J258" s="50">
        <f t="shared" si="324"/>
        <v>9.5574902184367323E-3</v>
      </c>
      <c r="K258" s="50">
        <f t="shared" si="324"/>
        <v>9.3169947284435194E-3</v>
      </c>
      <c r="L258" s="50">
        <f t="shared" si="324"/>
        <v>9.4018392935965641E-3</v>
      </c>
      <c r="M258" s="50">
        <f t="shared" si="324"/>
        <v>9.42800183393727E-3</v>
      </c>
      <c r="N258" s="50">
        <f t="shared" si="324"/>
        <v>9.3499716103983069E-3</v>
      </c>
      <c r="O258" s="50">
        <f t="shared" si="324"/>
        <v>9.3893060351009743E-3</v>
      </c>
      <c r="P258" s="50">
        <f t="shared" si="324"/>
        <v>9.202309015030526E-3</v>
      </c>
      <c r="Q258" s="50">
        <f t="shared" si="324"/>
        <v>9.2990984051197333E-3</v>
      </c>
    </row>
    <row r="259" spans="1:17" ht="11.4" customHeight="1" x14ac:dyDescent="0.3">
      <c r="A259" s="53" t="s">
        <v>60</v>
      </c>
      <c r="B259" s="52">
        <f t="shared" ref="B259:Q259" si="325">IF(B41=0,0,B41/B$31)</f>
        <v>1.2769502230222657E-4</v>
      </c>
      <c r="C259" s="52">
        <f t="shared" si="325"/>
        <v>1.1770999982094521E-4</v>
      </c>
      <c r="D259" s="52">
        <f t="shared" si="325"/>
        <v>1.1017817058898227E-4</v>
      </c>
      <c r="E259" s="52">
        <f t="shared" si="325"/>
        <v>9.0378488011131811E-5</v>
      </c>
      <c r="F259" s="52">
        <f t="shared" si="325"/>
        <v>7.7884661109851598E-5</v>
      </c>
      <c r="G259" s="52">
        <f t="shared" si="325"/>
        <v>6.8840204238389857E-5</v>
      </c>
      <c r="H259" s="52">
        <f t="shared" si="325"/>
        <v>6.2029004024654997E-5</v>
      </c>
      <c r="I259" s="52">
        <f t="shared" si="325"/>
        <v>5.3757375611171188E-5</v>
      </c>
      <c r="J259" s="52">
        <f t="shared" si="325"/>
        <v>4.8902179755557695E-5</v>
      </c>
      <c r="K259" s="52">
        <f t="shared" si="325"/>
        <v>4.2378876648145901E-5</v>
      </c>
      <c r="L259" s="52">
        <f t="shared" si="325"/>
        <v>3.8476072042122304E-5</v>
      </c>
      <c r="M259" s="52">
        <f t="shared" si="325"/>
        <v>3.4440255394949989E-5</v>
      </c>
      <c r="N259" s="52">
        <f t="shared" si="325"/>
        <v>3.1068589297889229E-5</v>
      </c>
      <c r="O259" s="52">
        <f t="shared" si="325"/>
        <v>3.1966402821144535E-5</v>
      </c>
      <c r="P259" s="52">
        <f t="shared" si="325"/>
        <v>2.6560050878001305E-5</v>
      </c>
      <c r="Q259" s="52">
        <f t="shared" si="325"/>
        <v>2.3848353803083774E-5</v>
      </c>
    </row>
    <row r="260" spans="1:17" ht="11.4" customHeight="1" x14ac:dyDescent="0.3">
      <c r="A260" s="53" t="s">
        <v>59</v>
      </c>
      <c r="B260" s="52">
        <f t="shared" ref="B260:Q260" si="326">IF(B42=0,0,B42/B$31)</f>
        <v>9.9110401760855275E-3</v>
      </c>
      <c r="C260" s="52">
        <f t="shared" si="326"/>
        <v>9.6957448382793271E-3</v>
      </c>
      <c r="D260" s="52">
        <f t="shared" si="326"/>
        <v>9.5433613558181633E-3</v>
      </c>
      <c r="E260" s="52">
        <f t="shared" si="326"/>
        <v>9.5078198976634391E-3</v>
      </c>
      <c r="F260" s="52">
        <f t="shared" si="326"/>
        <v>9.3634679998799864E-3</v>
      </c>
      <c r="G260" s="52">
        <f t="shared" si="326"/>
        <v>9.373684080457384E-3</v>
      </c>
      <c r="H260" s="52">
        <f t="shared" si="326"/>
        <v>9.2836982599365844E-3</v>
      </c>
      <c r="I260" s="52">
        <f t="shared" si="326"/>
        <v>9.24881087830705E-3</v>
      </c>
      <c r="J260" s="52">
        <f t="shared" si="326"/>
        <v>9.2298358806683668E-3</v>
      </c>
      <c r="K260" s="52">
        <f t="shared" si="326"/>
        <v>8.9623112366108149E-3</v>
      </c>
      <c r="L260" s="52">
        <f t="shared" si="326"/>
        <v>9.0190080805946059E-3</v>
      </c>
      <c r="M260" s="52">
        <f t="shared" si="326"/>
        <v>8.9901114308489107E-3</v>
      </c>
      <c r="N260" s="52">
        <f t="shared" si="326"/>
        <v>8.8758060492245636E-3</v>
      </c>
      <c r="O260" s="52">
        <f t="shared" si="326"/>
        <v>8.8896192186095277E-3</v>
      </c>
      <c r="P260" s="52">
        <f t="shared" si="326"/>
        <v>8.7019836930531998E-3</v>
      </c>
      <c r="Q260" s="52">
        <f t="shared" si="326"/>
        <v>8.6666813458690824E-3</v>
      </c>
    </row>
    <row r="261" spans="1:17" ht="11.4" customHeight="1" x14ac:dyDescent="0.3">
      <c r="A261" s="53" t="s">
        <v>58</v>
      </c>
      <c r="B261" s="52">
        <f t="shared" ref="B261:Q261" si="327">IF(B43=0,0,B43/B$31)</f>
        <v>1.1454508916890194E-5</v>
      </c>
      <c r="C261" s="52">
        <f t="shared" si="327"/>
        <v>1.0838793423504981E-5</v>
      </c>
      <c r="D261" s="52">
        <f t="shared" si="327"/>
        <v>1.0094053583026935E-5</v>
      </c>
      <c r="E261" s="52">
        <f t="shared" si="327"/>
        <v>9.7271938995826475E-6</v>
      </c>
      <c r="F261" s="52">
        <f t="shared" si="327"/>
        <v>1.8976925004217563E-5</v>
      </c>
      <c r="G261" s="52">
        <f t="shared" si="327"/>
        <v>1.9357133448616464E-5</v>
      </c>
      <c r="H261" s="52">
        <f t="shared" si="327"/>
        <v>1.8363692071908001E-5</v>
      </c>
      <c r="I261" s="52">
        <f t="shared" si="327"/>
        <v>1.9114158374162577E-5</v>
      </c>
      <c r="J261" s="52">
        <f t="shared" si="327"/>
        <v>1.9272291040128745E-5</v>
      </c>
      <c r="K261" s="52">
        <f t="shared" si="327"/>
        <v>1.9895074264645355E-5</v>
      </c>
      <c r="L261" s="52">
        <f t="shared" si="327"/>
        <v>2.0309717555577441E-5</v>
      </c>
      <c r="M261" s="52">
        <f t="shared" si="327"/>
        <v>1.9919120831053195E-5</v>
      </c>
      <c r="N261" s="52">
        <f t="shared" si="327"/>
        <v>1.9237196187749456E-5</v>
      </c>
      <c r="O261" s="52">
        <f t="shared" si="327"/>
        <v>1.8657523637352891E-5</v>
      </c>
      <c r="P261" s="52">
        <f t="shared" si="327"/>
        <v>1.7670366468611952E-5</v>
      </c>
      <c r="Q261" s="52">
        <f t="shared" si="327"/>
        <v>1.6348601428785605E-5</v>
      </c>
    </row>
    <row r="262" spans="1:17" ht="11.4" customHeight="1" x14ac:dyDescent="0.3">
      <c r="A262" s="53" t="s">
        <v>57</v>
      </c>
      <c r="B262" s="52">
        <f t="shared" ref="B262:Q262" si="328">IF(B44=0,0,B44/B$31)</f>
        <v>5.7517639379618259E-5</v>
      </c>
      <c r="C262" s="52">
        <f t="shared" si="328"/>
        <v>8.8456507820991782E-5</v>
      </c>
      <c r="D262" s="52">
        <f t="shared" si="328"/>
        <v>9.3752376825289227E-5</v>
      </c>
      <c r="E262" s="52">
        <f t="shared" si="328"/>
        <v>1.2958603927239418E-4</v>
      </c>
      <c r="F262" s="52">
        <f t="shared" si="328"/>
        <v>1.3660183206158887E-4</v>
      </c>
      <c r="G262" s="52">
        <f t="shared" si="328"/>
        <v>1.5098598157077046E-4</v>
      </c>
      <c r="H262" s="52">
        <f t="shared" si="328"/>
        <v>1.9442919229587378E-4</v>
      </c>
      <c r="I262" s="52">
        <f t="shared" si="328"/>
        <v>2.1085450890607495E-4</v>
      </c>
      <c r="J262" s="52">
        <f t="shared" si="328"/>
        <v>2.2818683430916349E-4</v>
      </c>
      <c r="K262" s="52">
        <f t="shared" si="328"/>
        <v>2.6087909718618075E-4</v>
      </c>
      <c r="L262" s="52">
        <f t="shared" si="328"/>
        <v>2.8689220051473141E-4</v>
      </c>
      <c r="M262" s="52">
        <f t="shared" si="328"/>
        <v>3.4470470235999415E-4</v>
      </c>
      <c r="N262" s="52">
        <f t="shared" si="328"/>
        <v>3.8460983637722128E-4</v>
      </c>
      <c r="O262" s="52">
        <f t="shared" si="328"/>
        <v>3.943871550154253E-4</v>
      </c>
      <c r="P262" s="52">
        <f t="shared" si="328"/>
        <v>4.042710705973255E-4</v>
      </c>
      <c r="Q262" s="52">
        <f t="shared" si="328"/>
        <v>5.3578242482964504E-4</v>
      </c>
    </row>
    <row r="263" spans="1:17" ht="11.4" customHeight="1" x14ac:dyDescent="0.3">
      <c r="A263" s="53" t="s">
        <v>56</v>
      </c>
      <c r="B263" s="52">
        <f t="shared" ref="B263:Q263" si="329">IF(B45=0,0,B45/B$31)</f>
        <v>2.8150443305941424E-5</v>
      </c>
      <c r="C263" s="52">
        <f t="shared" si="329"/>
        <v>2.8211736840225243E-5</v>
      </c>
      <c r="D263" s="52">
        <f t="shared" si="329"/>
        <v>2.8299452815507148E-5</v>
      </c>
      <c r="E263" s="52">
        <f t="shared" si="329"/>
        <v>2.7476445182732843E-5</v>
      </c>
      <c r="F263" s="52">
        <f t="shared" si="329"/>
        <v>2.7027718402585759E-5</v>
      </c>
      <c r="G263" s="52">
        <f t="shared" si="329"/>
        <v>3.3064995615570558E-5</v>
      </c>
      <c r="H263" s="52">
        <f t="shared" si="329"/>
        <v>3.1662662250603846E-5</v>
      </c>
      <c r="I263" s="52">
        <f t="shared" si="329"/>
        <v>3.0931355039618953E-5</v>
      </c>
      <c r="J263" s="52">
        <f t="shared" si="329"/>
        <v>3.1293032663514797E-5</v>
      </c>
      <c r="K263" s="52">
        <f t="shared" si="329"/>
        <v>3.1530443733731242E-5</v>
      </c>
      <c r="L263" s="52">
        <f t="shared" si="329"/>
        <v>3.7153222889526722E-5</v>
      </c>
      <c r="M263" s="52">
        <f t="shared" si="329"/>
        <v>3.8826324502361238E-5</v>
      </c>
      <c r="N263" s="52">
        <f t="shared" si="329"/>
        <v>3.9249939310882808E-5</v>
      </c>
      <c r="O263" s="52">
        <f t="shared" si="329"/>
        <v>5.467573501752595E-5</v>
      </c>
      <c r="P263" s="52">
        <f t="shared" si="329"/>
        <v>5.1823834033387264E-5</v>
      </c>
      <c r="Q263" s="52">
        <f t="shared" si="329"/>
        <v>5.6437679189136012E-5</v>
      </c>
    </row>
    <row r="264" spans="1:17" ht="11.4" customHeight="1" x14ac:dyDescent="0.3">
      <c r="A264" s="25" t="s">
        <v>19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" customHeight="1" x14ac:dyDescent="0.3">
      <c r="A265" s="55" t="s">
        <v>28</v>
      </c>
      <c r="B265" s="54">
        <f t="shared" ref="B265:Q265" si="331">IF(B47=0,0,B47/B$46)</f>
        <v>0.71995931321560747</v>
      </c>
      <c r="C265" s="54">
        <f t="shared" si="331"/>
        <v>0.72036945046219769</v>
      </c>
      <c r="D265" s="54">
        <f t="shared" si="331"/>
        <v>0.71951216846574462</v>
      </c>
      <c r="E265" s="54">
        <f t="shared" si="331"/>
        <v>0.72480928686406121</v>
      </c>
      <c r="F265" s="54">
        <f t="shared" si="331"/>
        <v>0.71449999729720926</v>
      </c>
      <c r="G265" s="54">
        <f t="shared" si="331"/>
        <v>0.71676842050291778</v>
      </c>
      <c r="H265" s="54">
        <f t="shared" si="331"/>
        <v>0.7144806899046644</v>
      </c>
      <c r="I265" s="54">
        <f t="shared" si="331"/>
        <v>0.71786795247886759</v>
      </c>
      <c r="J265" s="54">
        <f t="shared" si="331"/>
        <v>0.72079894908258468</v>
      </c>
      <c r="K265" s="54">
        <f t="shared" si="331"/>
        <v>0.73685849157792471</v>
      </c>
      <c r="L265" s="54">
        <f t="shared" si="331"/>
        <v>0.74146138622423452</v>
      </c>
      <c r="M265" s="54">
        <f t="shared" si="331"/>
        <v>0.74357391127626682</v>
      </c>
      <c r="N265" s="54">
        <f t="shared" si="331"/>
        <v>0.74515000639056761</v>
      </c>
      <c r="O265" s="54">
        <f t="shared" si="331"/>
        <v>0.74125605696267416</v>
      </c>
      <c r="P265" s="54">
        <f t="shared" si="331"/>
        <v>0.74478385348501619</v>
      </c>
      <c r="Q265" s="54">
        <f t="shared" si="331"/>
        <v>0.74208174667235349</v>
      </c>
    </row>
    <row r="266" spans="1:17" ht="11.4" customHeight="1" x14ac:dyDescent="0.3">
      <c r="A266" s="53" t="s">
        <v>60</v>
      </c>
      <c r="B266" s="52">
        <f t="shared" ref="B266:Q266" si="332">IF(B48=0,0,B48/B$46)</f>
        <v>0.10848631878466647</v>
      </c>
      <c r="C266" s="52">
        <f t="shared" si="332"/>
        <v>9.9971408821172641E-2</v>
      </c>
      <c r="D266" s="52">
        <f t="shared" si="332"/>
        <v>9.1611711199559479E-2</v>
      </c>
      <c r="E266" s="52">
        <f t="shared" si="332"/>
        <v>8.3677244911983972E-2</v>
      </c>
      <c r="F266" s="52">
        <f t="shared" si="332"/>
        <v>7.3463733332294154E-2</v>
      </c>
      <c r="G266" s="52">
        <f t="shared" si="332"/>
        <v>6.6593490934425861E-2</v>
      </c>
      <c r="H266" s="52">
        <f t="shared" si="332"/>
        <v>6.1956860920588532E-2</v>
      </c>
      <c r="I266" s="52">
        <f t="shared" si="332"/>
        <v>5.5657800639962417E-2</v>
      </c>
      <c r="J266" s="52">
        <f t="shared" si="332"/>
        <v>5.2169189915319457E-2</v>
      </c>
      <c r="K266" s="52">
        <f t="shared" si="332"/>
        <v>5.0151164987924643E-2</v>
      </c>
      <c r="L266" s="52">
        <f t="shared" si="332"/>
        <v>4.6209021559560248E-2</v>
      </c>
      <c r="M266" s="52">
        <f t="shared" si="332"/>
        <v>4.2883971659071936E-2</v>
      </c>
      <c r="N266" s="52">
        <f t="shared" si="332"/>
        <v>4.1055721064131856E-2</v>
      </c>
      <c r="O266" s="52">
        <f t="shared" si="332"/>
        <v>3.9647351012327151E-2</v>
      </c>
      <c r="P266" s="52">
        <f t="shared" si="332"/>
        <v>3.7235118754151232E-2</v>
      </c>
      <c r="Q266" s="52">
        <f t="shared" si="332"/>
        <v>3.6258161311981334E-2</v>
      </c>
    </row>
    <row r="267" spans="1:17" ht="11.4" customHeight="1" x14ac:dyDescent="0.3">
      <c r="A267" s="53" t="s">
        <v>59</v>
      </c>
      <c r="B267" s="52">
        <f t="shared" ref="B267:Q267" si="333">IF(B49=0,0,B49/B$46)</f>
        <v>0.60871076794960455</v>
      </c>
      <c r="C267" s="52">
        <f t="shared" si="333"/>
        <v>0.61682291690986102</v>
      </c>
      <c r="D267" s="52">
        <f t="shared" si="333"/>
        <v>0.62326357226795137</v>
      </c>
      <c r="E267" s="52">
        <f t="shared" si="333"/>
        <v>0.63603630960023338</v>
      </c>
      <c r="F267" s="52">
        <f t="shared" si="333"/>
        <v>0.6358452895422021</v>
      </c>
      <c r="G267" s="52">
        <f t="shared" si="333"/>
        <v>0.64482864788425764</v>
      </c>
      <c r="H267" s="52">
        <f t="shared" si="333"/>
        <v>0.64644914281939669</v>
      </c>
      <c r="I267" s="52">
        <f t="shared" si="333"/>
        <v>0.6561998877455989</v>
      </c>
      <c r="J267" s="52">
        <f t="shared" si="333"/>
        <v>0.66221234236034177</v>
      </c>
      <c r="K267" s="52">
        <f t="shared" si="333"/>
        <v>0.67985947216780729</v>
      </c>
      <c r="L267" s="52">
        <f t="shared" si="333"/>
        <v>0.68790064728775147</v>
      </c>
      <c r="M267" s="52">
        <f t="shared" si="333"/>
        <v>0.6931914650590042</v>
      </c>
      <c r="N267" s="52">
        <f t="shared" si="333"/>
        <v>0.69632215097302885</v>
      </c>
      <c r="O267" s="52">
        <f t="shared" si="333"/>
        <v>0.69368354864946336</v>
      </c>
      <c r="P267" s="52">
        <f t="shared" si="333"/>
        <v>0.69929146799395747</v>
      </c>
      <c r="Q267" s="52">
        <f t="shared" si="333"/>
        <v>0.69748876431271534</v>
      </c>
    </row>
    <row r="268" spans="1:17" ht="11.4" customHeight="1" x14ac:dyDescent="0.3">
      <c r="A268" s="53" t="s">
        <v>58</v>
      </c>
      <c r="B268" s="52">
        <f t="shared" ref="B268:Q268" si="334">IF(B50=0,0,B50/B$46)</f>
        <v>2.4441658214201427E-3</v>
      </c>
      <c r="C268" s="52">
        <f t="shared" si="334"/>
        <v>3.2160075179162384E-3</v>
      </c>
      <c r="D268" s="52">
        <f t="shared" si="334"/>
        <v>4.2306179982642767E-3</v>
      </c>
      <c r="E268" s="52">
        <f t="shared" si="334"/>
        <v>4.6446479201743551E-3</v>
      </c>
      <c r="F268" s="52">
        <f t="shared" si="334"/>
        <v>4.6859360797905647E-3</v>
      </c>
      <c r="G268" s="52">
        <f t="shared" si="334"/>
        <v>4.7985194959303552E-3</v>
      </c>
      <c r="H268" s="52">
        <f t="shared" si="334"/>
        <v>5.2120590668001494E-3</v>
      </c>
      <c r="I268" s="52">
        <f t="shared" si="334"/>
        <v>5.0573589646555218E-3</v>
      </c>
      <c r="J268" s="52">
        <f t="shared" si="334"/>
        <v>5.1864853592015767E-3</v>
      </c>
      <c r="K268" s="52">
        <f t="shared" si="334"/>
        <v>5.1641386558119347E-3</v>
      </c>
      <c r="L268" s="52">
        <f t="shared" si="334"/>
        <v>5.1803714787259864E-3</v>
      </c>
      <c r="M268" s="52">
        <f t="shared" si="334"/>
        <v>5.188463717250476E-3</v>
      </c>
      <c r="N268" s="52">
        <f t="shared" si="334"/>
        <v>5.274785244558944E-3</v>
      </c>
      <c r="O268" s="52">
        <f t="shared" si="334"/>
        <v>5.1848651298293819E-3</v>
      </c>
      <c r="P268" s="52">
        <f t="shared" si="334"/>
        <v>5.2267806411557902E-3</v>
      </c>
      <c r="Q268" s="52">
        <f t="shared" si="334"/>
        <v>5.0493807373591607E-3</v>
      </c>
    </row>
    <row r="269" spans="1:17" ht="11.4" customHeight="1" x14ac:dyDescent="0.3">
      <c r="A269" s="53" t="s">
        <v>57</v>
      </c>
      <c r="B269" s="52">
        <f t="shared" ref="B269:Q269" si="335">IF(B51=0,0,B51/B$46)</f>
        <v>2.1431758946838407E-4</v>
      </c>
      <c r="C269" s="52">
        <f t="shared" si="335"/>
        <v>2.4569577521347684E-4</v>
      </c>
      <c r="D269" s="52">
        <f t="shared" si="335"/>
        <v>2.9039323899762509E-4</v>
      </c>
      <c r="E269" s="52">
        <f t="shared" si="335"/>
        <v>3.3746096227332438E-4</v>
      </c>
      <c r="F269" s="52">
        <f t="shared" si="335"/>
        <v>3.6946923561604109E-4</v>
      </c>
      <c r="G269" s="52">
        <f t="shared" si="335"/>
        <v>4.1848577767474883E-4</v>
      </c>
      <c r="H269" s="52">
        <f t="shared" si="335"/>
        <v>7.3335170492037569E-4</v>
      </c>
      <c r="I269" s="52">
        <f t="shared" si="335"/>
        <v>8.2726252711416357E-4</v>
      </c>
      <c r="J269" s="52">
        <f t="shared" si="335"/>
        <v>1.1115435473644168E-3</v>
      </c>
      <c r="K269" s="52">
        <f t="shared" si="335"/>
        <v>1.5552364991827379E-3</v>
      </c>
      <c r="L269" s="52">
        <f t="shared" si="335"/>
        <v>2.0469217451102696E-3</v>
      </c>
      <c r="M269" s="52">
        <f t="shared" si="335"/>
        <v>2.1653109631639554E-3</v>
      </c>
      <c r="N269" s="52">
        <f t="shared" si="335"/>
        <v>2.2328928608240056E-3</v>
      </c>
      <c r="O269" s="52">
        <f t="shared" si="335"/>
        <v>2.3486998620983733E-3</v>
      </c>
      <c r="P269" s="52">
        <f t="shared" si="335"/>
        <v>2.4961247502735652E-3</v>
      </c>
      <c r="Q269" s="52">
        <f t="shared" si="335"/>
        <v>2.596297704097186E-3</v>
      </c>
    </row>
    <row r="270" spans="1:17" ht="11.4" customHeight="1" x14ac:dyDescent="0.3">
      <c r="A270" s="53" t="s">
        <v>56</v>
      </c>
      <c r="B270" s="52">
        <f t="shared" ref="B270:Q270" si="336">IF(B52=0,0,B52/B$46)</f>
        <v>1.0374307044807645E-4</v>
      </c>
      <c r="C270" s="52">
        <f t="shared" si="336"/>
        <v>1.134214380342913E-4</v>
      </c>
      <c r="D270" s="52">
        <f t="shared" si="336"/>
        <v>1.1587376097195363E-4</v>
      </c>
      <c r="E270" s="52">
        <f t="shared" si="336"/>
        <v>1.1362346939619156E-4</v>
      </c>
      <c r="F270" s="52">
        <f t="shared" si="336"/>
        <v>1.3556910730634728E-4</v>
      </c>
      <c r="G270" s="52">
        <f t="shared" si="336"/>
        <v>1.2927641062921273E-4</v>
      </c>
      <c r="H270" s="52">
        <f t="shared" si="336"/>
        <v>1.29275392958732E-4</v>
      </c>
      <c r="I270" s="52">
        <f t="shared" si="336"/>
        <v>1.2564260153649512E-4</v>
      </c>
      <c r="J270" s="52">
        <f t="shared" si="336"/>
        <v>1.1938790035753206E-4</v>
      </c>
      <c r="K270" s="52">
        <f t="shared" si="336"/>
        <v>1.2847926719809733E-4</v>
      </c>
      <c r="L270" s="52">
        <f t="shared" si="336"/>
        <v>1.2442415308666188E-4</v>
      </c>
      <c r="M270" s="52">
        <f t="shared" si="336"/>
        <v>1.4469987777621679E-4</v>
      </c>
      <c r="N270" s="52">
        <f t="shared" si="336"/>
        <v>2.6445624802385524E-4</v>
      </c>
      <c r="O270" s="52">
        <f t="shared" si="336"/>
        <v>3.9159230895598559E-4</v>
      </c>
      <c r="P270" s="52">
        <f t="shared" si="336"/>
        <v>5.3436134547810209E-4</v>
      </c>
      <c r="Q270" s="52">
        <f t="shared" si="336"/>
        <v>6.8914260620048815E-4</v>
      </c>
    </row>
    <row r="271" spans="1:17" ht="11.4" customHeight="1" x14ac:dyDescent="0.3">
      <c r="A271" s="51" t="s">
        <v>25</v>
      </c>
      <c r="B271" s="50">
        <f t="shared" ref="B271:Q271" si="337">IF(B53=0,0,B53/B$46)</f>
        <v>0.28004068678439259</v>
      </c>
      <c r="C271" s="50">
        <f t="shared" si="337"/>
        <v>0.27963054953780231</v>
      </c>
      <c r="D271" s="50">
        <f t="shared" si="337"/>
        <v>0.28048783153425533</v>
      </c>
      <c r="E271" s="50">
        <f t="shared" si="337"/>
        <v>0.27519071313593874</v>
      </c>
      <c r="F271" s="50">
        <f t="shared" si="337"/>
        <v>0.28550000270279074</v>
      </c>
      <c r="G271" s="50">
        <f t="shared" si="337"/>
        <v>0.28323157949708222</v>
      </c>
      <c r="H271" s="50">
        <f t="shared" si="337"/>
        <v>0.28551931009533554</v>
      </c>
      <c r="I271" s="50">
        <f t="shared" si="337"/>
        <v>0.28213204752113247</v>
      </c>
      <c r="J271" s="50">
        <f t="shared" si="337"/>
        <v>0.27920105091741537</v>
      </c>
      <c r="K271" s="50">
        <f t="shared" si="337"/>
        <v>0.26314150842207534</v>
      </c>
      <c r="L271" s="50">
        <f t="shared" si="337"/>
        <v>0.25853861377576548</v>
      </c>
      <c r="M271" s="50">
        <f t="shared" si="337"/>
        <v>0.25642608872373324</v>
      </c>
      <c r="N271" s="50">
        <f t="shared" si="337"/>
        <v>0.25484999360943233</v>
      </c>
      <c r="O271" s="50">
        <f t="shared" si="337"/>
        <v>0.25874394303732573</v>
      </c>
      <c r="P271" s="50">
        <f t="shared" si="337"/>
        <v>0.25521614651498375</v>
      </c>
      <c r="Q271" s="50">
        <f t="shared" si="337"/>
        <v>0.25791825332764656</v>
      </c>
    </row>
    <row r="272" spans="1:17" ht="11.4" customHeight="1" x14ac:dyDescent="0.3">
      <c r="A272" s="49" t="s">
        <v>24</v>
      </c>
      <c r="B272" s="48">
        <f t="shared" ref="B272:Q272" si="338">IF(B54=0,0,B54/B$46)</f>
        <v>0.22125924986070025</v>
      </c>
      <c r="C272" s="48">
        <f t="shared" si="338"/>
        <v>0.21924919362986281</v>
      </c>
      <c r="D272" s="48">
        <f t="shared" si="338"/>
        <v>0.21853138031470726</v>
      </c>
      <c r="E272" s="48">
        <f t="shared" si="338"/>
        <v>0.21432383817973547</v>
      </c>
      <c r="F272" s="48">
        <f t="shared" si="338"/>
        <v>0.21802943229557453</v>
      </c>
      <c r="G272" s="48">
        <f t="shared" si="338"/>
        <v>0.21588002494168751</v>
      </c>
      <c r="H272" s="48">
        <f t="shared" si="338"/>
        <v>0.21588918141062818</v>
      </c>
      <c r="I272" s="48">
        <f t="shared" si="338"/>
        <v>0.21356909705955718</v>
      </c>
      <c r="J272" s="48">
        <f t="shared" si="338"/>
        <v>0.21036939837138138</v>
      </c>
      <c r="K272" s="48">
        <f t="shared" si="338"/>
        <v>0.19996792283261414</v>
      </c>
      <c r="L272" s="48">
        <f t="shared" si="338"/>
        <v>0.19458708742210631</v>
      </c>
      <c r="M272" s="48">
        <f t="shared" si="338"/>
        <v>0.19312773712373013</v>
      </c>
      <c r="N272" s="48">
        <f t="shared" si="338"/>
        <v>0.1892135373509114</v>
      </c>
      <c r="O272" s="48">
        <f t="shared" si="338"/>
        <v>0.1892714395610853</v>
      </c>
      <c r="P272" s="48">
        <f t="shared" si="338"/>
        <v>0.18700135940576373</v>
      </c>
      <c r="Q272" s="48">
        <f t="shared" si="338"/>
        <v>0.18922957688362926</v>
      </c>
    </row>
    <row r="273" spans="1:17" ht="11.4" customHeight="1" x14ac:dyDescent="0.3">
      <c r="A273" s="47" t="s">
        <v>23</v>
      </c>
      <c r="B273" s="46">
        <f t="shared" ref="B273:Q273" si="339">IF(B55=0,0,B55/B$46)</f>
        <v>5.8781436923692337E-2</v>
      </c>
      <c r="C273" s="46">
        <f t="shared" si="339"/>
        <v>6.0381355907939548E-2</v>
      </c>
      <c r="D273" s="46">
        <f t="shared" si="339"/>
        <v>6.1956451219548056E-2</v>
      </c>
      <c r="E273" s="46">
        <f t="shared" si="339"/>
        <v>6.0866874956203278E-2</v>
      </c>
      <c r="F273" s="46">
        <f t="shared" si="339"/>
        <v>6.7470570407216227E-2</v>
      </c>
      <c r="G273" s="46">
        <f t="shared" si="339"/>
        <v>6.735155455539471E-2</v>
      </c>
      <c r="H273" s="46">
        <f t="shared" si="339"/>
        <v>6.963012868470736E-2</v>
      </c>
      <c r="I273" s="46">
        <f t="shared" si="339"/>
        <v>6.8562950461575276E-2</v>
      </c>
      <c r="J273" s="46">
        <f t="shared" si="339"/>
        <v>6.8831652546033933E-2</v>
      </c>
      <c r="K273" s="46">
        <f t="shared" si="339"/>
        <v>6.317358558946122E-2</v>
      </c>
      <c r="L273" s="46">
        <f t="shared" si="339"/>
        <v>6.3951526353659152E-2</v>
      </c>
      <c r="M273" s="46">
        <f t="shared" si="339"/>
        <v>6.3298351600003105E-2</v>
      </c>
      <c r="N273" s="46">
        <f t="shared" si="339"/>
        <v>6.5636456258520923E-2</v>
      </c>
      <c r="O273" s="46">
        <f t="shared" si="339"/>
        <v>6.9472503476240441E-2</v>
      </c>
      <c r="P273" s="46">
        <f t="shared" si="339"/>
        <v>6.8214787109220007E-2</v>
      </c>
      <c r="Q273" s="46">
        <f t="shared" si="339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Q166"/>
  <sheetViews>
    <sheetView showGridLines="0" zoomScaleNormal="100" workbookViewId="0">
      <pane xSplit="1" ySplit="1" topLeftCell="B6" activePane="bottomRight" state="frozen"/>
      <selection activeCell="D1" sqref="D1"/>
      <selection pane="topRight" activeCell="D1" sqref="D1"/>
      <selection pane="bottomLeft" activeCell="D1" sqref="D1"/>
      <selection pane="bottomRight" activeCell="A6" sqref="A6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" customHeight="1" x14ac:dyDescent="0.3">
      <c r="A3" s="27" t="s">
        <v>48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" customHeight="1" x14ac:dyDescent="0.3">
      <c r="A4" s="97" t="s">
        <v>93</v>
      </c>
      <c r="B4" s="96">
        <f>B5+B9+B10+B15</f>
        <v>283703.00985462399</v>
      </c>
      <c r="C4" s="96">
        <f t="shared" ref="C4:Q4" si="0">C5+C9+C10+C15</f>
        <v>287959.64164807176</v>
      </c>
      <c r="D4" s="96">
        <f t="shared" si="0"/>
        <v>291717.34483215434</v>
      </c>
      <c r="E4" s="96">
        <f t="shared" si="0"/>
        <v>294369.49961069936</v>
      </c>
      <c r="F4" s="96">
        <f t="shared" si="0"/>
        <v>300782.27737279149</v>
      </c>
      <c r="G4" s="96">
        <f t="shared" si="0"/>
        <v>301678.20224543789</v>
      </c>
      <c r="H4" s="96">
        <f t="shared" si="0"/>
        <v>307726.66008701117</v>
      </c>
      <c r="I4" s="96">
        <f t="shared" si="0"/>
        <v>312559.20776382159</v>
      </c>
      <c r="J4" s="96">
        <f t="shared" si="0"/>
        <v>307602.83665923466</v>
      </c>
      <c r="K4" s="96">
        <f t="shared" si="0"/>
        <v>300598.77654158522</v>
      </c>
      <c r="L4" s="96">
        <f t="shared" si="0"/>
        <v>299483.59796602308</v>
      </c>
      <c r="M4" s="96">
        <f t="shared" si="0"/>
        <v>296513.45426752366</v>
      </c>
      <c r="N4" s="96">
        <f t="shared" si="0"/>
        <v>287633.86106735514</v>
      </c>
      <c r="O4" s="96">
        <f t="shared" si="0"/>
        <v>284875.27509270544</v>
      </c>
      <c r="P4" s="96">
        <f t="shared" si="0"/>
        <v>290041.62867529714</v>
      </c>
      <c r="Q4" s="96">
        <f t="shared" si="0"/>
        <v>293976.74779517431</v>
      </c>
    </row>
    <row r="5" spans="1:17" ht="11.4" customHeight="1" x14ac:dyDescent="0.3">
      <c r="A5" s="95" t="s">
        <v>92</v>
      </c>
      <c r="B5" s="94">
        <f>SUM(B6:B8)</f>
        <v>282589.88327801583</v>
      </c>
      <c r="C5" s="94">
        <f t="shared" ref="C5:Q5" si="1">SUM(C6:C8)</f>
        <v>286635.29015999998</v>
      </c>
      <c r="D5" s="94">
        <f t="shared" si="1"/>
        <v>290114.74239999993</v>
      </c>
      <c r="E5" s="94">
        <f t="shared" si="1"/>
        <v>292409.28744000004</v>
      </c>
      <c r="F5" s="94">
        <f t="shared" si="1"/>
        <v>298285.84503999999</v>
      </c>
      <c r="G5" s="94">
        <f t="shared" si="1"/>
        <v>297830.63127224572</v>
      </c>
      <c r="H5" s="94">
        <f t="shared" si="1"/>
        <v>301583.02655000001</v>
      </c>
      <c r="I5" s="94">
        <f t="shared" si="1"/>
        <v>304109.08999999997</v>
      </c>
      <c r="J5" s="94">
        <f t="shared" si="1"/>
        <v>296914.30147000006</v>
      </c>
      <c r="K5" s="94">
        <f t="shared" si="1"/>
        <v>287966.18694000004</v>
      </c>
      <c r="L5" s="94">
        <f t="shared" si="1"/>
        <v>285141.84788623138</v>
      </c>
      <c r="M5" s="94">
        <f t="shared" si="1"/>
        <v>281554.91303704283</v>
      </c>
      <c r="N5" s="94">
        <f t="shared" si="1"/>
        <v>271842.15421143413</v>
      </c>
      <c r="O5" s="94">
        <f t="shared" si="1"/>
        <v>270256.55441684299</v>
      </c>
      <c r="P5" s="94">
        <f t="shared" si="1"/>
        <v>274238.19554562157</v>
      </c>
      <c r="Q5" s="94">
        <f t="shared" si="1"/>
        <v>277876.38408937975</v>
      </c>
    </row>
    <row r="6" spans="1:17" ht="11.4" customHeight="1" x14ac:dyDescent="0.3">
      <c r="A6" s="17" t="s">
        <v>91</v>
      </c>
      <c r="B6" s="94">
        <v>3652.5303564705246</v>
      </c>
      <c r="C6" s="94">
        <v>3871.5548299999996</v>
      </c>
      <c r="D6" s="94">
        <v>4129.3126899999997</v>
      </c>
      <c r="E6" s="94">
        <v>4291.58835</v>
      </c>
      <c r="F6" s="94">
        <v>4632.1130300000013</v>
      </c>
      <c r="G6" s="94">
        <v>4775.0770775595311</v>
      </c>
      <c r="H6" s="94">
        <v>4936.9615100000001</v>
      </c>
      <c r="I6" s="94">
        <v>4897.1460400000005</v>
      </c>
      <c r="J6" s="94">
        <v>5042.9199199999985</v>
      </c>
      <c r="K6" s="94">
        <v>5266.9268700000021</v>
      </c>
      <c r="L6" s="94">
        <v>5311.7872244573937</v>
      </c>
      <c r="M6" s="94">
        <v>5509.7862692661101</v>
      </c>
      <c r="N6" s="94">
        <v>5478.0800070041169</v>
      </c>
      <c r="O6" s="94">
        <v>5786.7978878272434</v>
      </c>
      <c r="P6" s="94">
        <v>5838.6921367140849</v>
      </c>
      <c r="Q6" s="94">
        <v>5889.8968363835966</v>
      </c>
    </row>
    <row r="7" spans="1:17" ht="11.4" customHeight="1" x14ac:dyDescent="0.3">
      <c r="A7" s="17" t="s">
        <v>90</v>
      </c>
      <c r="B7" s="94">
        <v>133745.14455395556</v>
      </c>
      <c r="C7" s="94">
        <v>131427.77108000001</v>
      </c>
      <c r="D7" s="94">
        <v>129398.14974999998</v>
      </c>
      <c r="E7" s="94">
        <v>124381.66946</v>
      </c>
      <c r="F7" s="94">
        <v>120485.77161999998</v>
      </c>
      <c r="G7" s="94">
        <v>115008.57043518139</v>
      </c>
      <c r="H7" s="94">
        <v>111099.16065000002</v>
      </c>
      <c r="I7" s="94">
        <v>107283.29290999997</v>
      </c>
      <c r="J7" s="94">
        <v>101434.03526000002</v>
      </c>
      <c r="K7" s="94">
        <v>97178.35003999999</v>
      </c>
      <c r="L7" s="94">
        <v>91422.914599162206</v>
      </c>
      <c r="M7" s="94">
        <v>87564.68115979906</v>
      </c>
      <c r="N7" s="94">
        <v>81656.176942282807</v>
      </c>
      <c r="O7" s="94">
        <v>78869.774873019298</v>
      </c>
      <c r="P7" s="94">
        <v>78636.657744076263</v>
      </c>
      <c r="Q7" s="94">
        <v>77106.892094180454</v>
      </c>
    </row>
    <row r="8" spans="1:17" ht="11.4" customHeight="1" x14ac:dyDescent="0.3">
      <c r="A8" s="17" t="s">
        <v>89</v>
      </c>
      <c r="B8" s="94">
        <v>145192.20836758974</v>
      </c>
      <c r="C8" s="94">
        <v>151335.96424999999</v>
      </c>
      <c r="D8" s="94">
        <v>156587.27995999996</v>
      </c>
      <c r="E8" s="94">
        <v>163736.02963000003</v>
      </c>
      <c r="F8" s="94">
        <v>173167.96038999999</v>
      </c>
      <c r="G8" s="94">
        <v>178046.9837595048</v>
      </c>
      <c r="H8" s="94">
        <v>185546.90439000001</v>
      </c>
      <c r="I8" s="94">
        <v>191928.65104999996</v>
      </c>
      <c r="J8" s="94">
        <v>190437.34629000002</v>
      </c>
      <c r="K8" s="94">
        <v>185520.91003000003</v>
      </c>
      <c r="L8" s="94">
        <v>188407.14606261175</v>
      </c>
      <c r="M8" s="94">
        <v>188480.44560797766</v>
      </c>
      <c r="N8" s="94">
        <v>184707.89726214722</v>
      </c>
      <c r="O8" s="94">
        <v>185599.98165599644</v>
      </c>
      <c r="P8" s="94">
        <v>189762.8456648312</v>
      </c>
      <c r="Q8" s="94">
        <v>194879.5951588157</v>
      </c>
    </row>
    <row r="9" spans="1:17" ht="11.4" customHeight="1" x14ac:dyDescent="0.3">
      <c r="A9" s="95" t="s">
        <v>26</v>
      </c>
      <c r="B9" s="94">
        <v>378.09315475246376</v>
      </c>
      <c r="C9" s="94">
        <v>461.79337999999996</v>
      </c>
      <c r="D9" s="94">
        <v>465.69943000000001</v>
      </c>
      <c r="E9" s="94">
        <v>513.18071000000009</v>
      </c>
      <c r="F9" s="94">
        <v>546.19504000000018</v>
      </c>
      <c r="G9" s="94">
        <v>628.14350500385706</v>
      </c>
      <c r="H9" s="94">
        <v>762.69556999999998</v>
      </c>
      <c r="I9" s="94">
        <v>848.43590000000006</v>
      </c>
      <c r="J9" s="94">
        <v>909.20743999999991</v>
      </c>
      <c r="K9" s="94">
        <v>1051.6565999999998</v>
      </c>
      <c r="L9" s="94">
        <v>1190.3923055978019</v>
      </c>
      <c r="M9" s="94">
        <v>1252.7283923105028</v>
      </c>
      <c r="N9" s="94">
        <v>1355.7358526375747</v>
      </c>
      <c r="O9" s="94">
        <v>1433.8658720532985</v>
      </c>
      <c r="P9" s="94">
        <v>1528.6814377249748</v>
      </c>
      <c r="Q9" s="94">
        <v>1815.2930210577915</v>
      </c>
    </row>
    <row r="10" spans="1:17" ht="11.4" customHeight="1" x14ac:dyDescent="0.3">
      <c r="A10" s="95" t="s">
        <v>88</v>
      </c>
      <c r="B10" s="94">
        <f>SUM(B11:B14)</f>
        <v>709.01362409401065</v>
      </c>
      <c r="C10" s="94">
        <f t="shared" ref="C10:Q10" si="2">SUM(C11:C14)</f>
        <v>835.68254000000002</v>
      </c>
      <c r="D10" s="94">
        <f t="shared" si="2"/>
        <v>1109.4792600000001</v>
      </c>
      <c r="E10" s="94">
        <f t="shared" si="2"/>
        <v>1420.1817599999999</v>
      </c>
      <c r="F10" s="94">
        <f t="shared" si="2"/>
        <v>1922.5759699999999</v>
      </c>
      <c r="G10" s="94">
        <f t="shared" si="2"/>
        <v>3187.3812540633739</v>
      </c>
      <c r="H10" s="94">
        <f t="shared" si="2"/>
        <v>5349.6662900000001</v>
      </c>
      <c r="I10" s="94">
        <f t="shared" si="2"/>
        <v>7570.5482400000019</v>
      </c>
      <c r="J10" s="94">
        <f t="shared" si="2"/>
        <v>9747.2566800000022</v>
      </c>
      <c r="K10" s="94">
        <f t="shared" si="2"/>
        <v>11547.43547</v>
      </c>
      <c r="L10" s="94">
        <f t="shared" si="2"/>
        <v>13111.077261518183</v>
      </c>
      <c r="M10" s="94">
        <f t="shared" si="2"/>
        <v>13657.227092643388</v>
      </c>
      <c r="N10" s="94">
        <f t="shared" si="2"/>
        <v>14377.748579918041</v>
      </c>
      <c r="O10" s="94">
        <f t="shared" si="2"/>
        <v>13098.360025151345</v>
      </c>
      <c r="P10" s="94">
        <f t="shared" si="2"/>
        <v>14161.824445299613</v>
      </c>
      <c r="Q10" s="94">
        <f t="shared" si="2"/>
        <v>14126.647493077617</v>
      </c>
    </row>
    <row r="11" spans="1:17" ht="11.4" customHeight="1" x14ac:dyDescent="0.3">
      <c r="A11" s="17" t="s">
        <v>87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19.001329999999999</v>
      </c>
      <c r="K11" s="94">
        <v>22.424479999999999</v>
      </c>
      <c r="L11" s="94">
        <v>35.158118371944205</v>
      </c>
      <c r="M11" s="94">
        <v>79.177403270978601</v>
      </c>
      <c r="N11" s="94">
        <v>105.09196669008327</v>
      </c>
      <c r="O11" s="94">
        <v>121.04664288247322</v>
      </c>
      <c r="P11" s="94">
        <v>134.42324057399057</v>
      </c>
      <c r="Q11" s="94">
        <v>127.95007500890392</v>
      </c>
    </row>
    <row r="12" spans="1:17" ht="11.4" customHeight="1" x14ac:dyDescent="0.3">
      <c r="A12" s="17" t="s">
        <v>86</v>
      </c>
      <c r="B12" s="94">
        <v>58.254518766812119</v>
      </c>
      <c r="C12" s="94">
        <v>65.200770000000006</v>
      </c>
      <c r="D12" s="94">
        <v>158.17945</v>
      </c>
      <c r="E12" s="94">
        <v>240.76044999999999</v>
      </c>
      <c r="F12" s="94">
        <v>304.30213000000003</v>
      </c>
      <c r="G12" s="94">
        <v>573.37619062658257</v>
      </c>
      <c r="H12" s="94">
        <v>876.17356999999993</v>
      </c>
      <c r="I12" s="94">
        <v>1162.6064099999999</v>
      </c>
      <c r="J12" s="94">
        <v>1799.1688200000001</v>
      </c>
      <c r="K12" s="94">
        <v>2236.5176799999999</v>
      </c>
      <c r="L12" s="94">
        <v>2802.4436584698969</v>
      </c>
      <c r="M12" s="94">
        <v>2862.377294184173</v>
      </c>
      <c r="N12" s="94">
        <v>2819.9982974802151</v>
      </c>
      <c r="O12" s="94">
        <v>2673.3767180331729</v>
      </c>
      <c r="P12" s="94">
        <v>2654.9104972479076</v>
      </c>
      <c r="Q12" s="94">
        <v>2678.2666495917947</v>
      </c>
    </row>
    <row r="13" spans="1:17" ht="11.4" customHeight="1" x14ac:dyDescent="0.3">
      <c r="A13" s="17" t="s">
        <v>85</v>
      </c>
      <c r="B13" s="94">
        <v>650.75910532719854</v>
      </c>
      <c r="C13" s="94">
        <v>770.48176999999998</v>
      </c>
      <c r="D13" s="94">
        <v>951.29981000000009</v>
      </c>
      <c r="E13" s="94">
        <v>1179.4213099999999</v>
      </c>
      <c r="F13" s="94">
        <v>1618.2738399999998</v>
      </c>
      <c r="G13" s="94">
        <v>2614.0050634367913</v>
      </c>
      <c r="H13" s="94">
        <v>4473.4927200000002</v>
      </c>
      <c r="I13" s="94">
        <v>6407.9418300000016</v>
      </c>
      <c r="J13" s="94">
        <v>7929.0865300000023</v>
      </c>
      <c r="K13" s="94">
        <v>9288.4933099999998</v>
      </c>
      <c r="L13" s="94">
        <v>10273.475484676343</v>
      </c>
      <c r="M13" s="94">
        <v>10715.672395188236</v>
      </c>
      <c r="N13" s="94">
        <v>11452.658315747743</v>
      </c>
      <c r="O13" s="94">
        <v>10303.9366642357</v>
      </c>
      <c r="P13" s="94">
        <v>11372.490707477715</v>
      </c>
      <c r="Q13" s="94">
        <v>11320.430768476919</v>
      </c>
    </row>
    <row r="14" spans="1:17" ht="11.4" customHeight="1" x14ac:dyDescent="0.3">
      <c r="A14" s="17" t="s">
        <v>84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" customHeight="1" x14ac:dyDescent="0.3">
      <c r="A15" s="93" t="s">
        <v>83</v>
      </c>
      <c r="B15" s="92">
        <v>26.019797761680866</v>
      </c>
      <c r="C15" s="92">
        <v>26.875568071804977</v>
      </c>
      <c r="D15" s="92">
        <v>27.42374215444735</v>
      </c>
      <c r="E15" s="92">
        <v>26.849700699340499</v>
      </c>
      <c r="F15" s="92">
        <v>27.661322791484693</v>
      </c>
      <c r="G15" s="92">
        <v>32.046214124863091</v>
      </c>
      <c r="H15" s="92">
        <v>31.271677011159035</v>
      </c>
      <c r="I15" s="92">
        <v>31.133623821657757</v>
      </c>
      <c r="J15" s="92">
        <v>32.071069234571425</v>
      </c>
      <c r="K15" s="92">
        <v>33.497531585163173</v>
      </c>
      <c r="L15" s="92">
        <v>40.280512675776983</v>
      </c>
      <c r="M15" s="92">
        <v>48.58574552693112</v>
      </c>
      <c r="N15" s="92">
        <v>58.222423365402008</v>
      </c>
      <c r="O15" s="92">
        <v>86.494778657800296</v>
      </c>
      <c r="P15" s="92">
        <v>112.92724665097664</v>
      </c>
      <c r="Q15" s="92">
        <v>158.42319165914685</v>
      </c>
    </row>
    <row r="17" spans="1:17" ht="11.4" customHeight="1" x14ac:dyDescent="0.3">
      <c r="A17" s="27" t="s">
        <v>82</v>
      </c>
      <c r="B17" s="71">
        <f t="shared" ref="B17:Q17" si="3">B18+B42</f>
        <v>283703.00985462393</v>
      </c>
      <c r="C17" s="71">
        <f t="shared" si="3"/>
        <v>287959.64164807182</v>
      </c>
      <c r="D17" s="71">
        <f t="shared" si="3"/>
        <v>291717.3448321544</v>
      </c>
      <c r="E17" s="71">
        <f t="shared" si="3"/>
        <v>294369.49961069936</v>
      </c>
      <c r="F17" s="71">
        <f t="shared" si="3"/>
        <v>300782.27737279149</v>
      </c>
      <c r="G17" s="71">
        <f t="shared" si="3"/>
        <v>301678.20224543783</v>
      </c>
      <c r="H17" s="71">
        <f t="shared" si="3"/>
        <v>307726.66008701117</v>
      </c>
      <c r="I17" s="71">
        <f t="shared" si="3"/>
        <v>312559.20776382164</v>
      </c>
      <c r="J17" s="71">
        <f t="shared" si="3"/>
        <v>307602.83665923454</v>
      </c>
      <c r="K17" s="71">
        <f t="shared" si="3"/>
        <v>300598.7765415851</v>
      </c>
      <c r="L17" s="71">
        <f t="shared" si="3"/>
        <v>299483.5979660232</v>
      </c>
      <c r="M17" s="71">
        <f t="shared" si="3"/>
        <v>296513.45426752366</v>
      </c>
      <c r="N17" s="71">
        <f t="shared" si="3"/>
        <v>287633.86106735514</v>
      </c>
      <c r="O17" s="71">
        <f t="shared" si="3"/>
        <v>284875.27509270544</v>
      </c>
      <c r="P17" s="71">
        <f t="shared" si="3"/>
        <v>290041.62867529714</v>
      </c>
      <c r="Q17" s="71">
        <f t="shared" si="3"/>
        <v>293976.74779517431</v>
      </c>
    </row>
    <row r="18" spans="1:17" ht="11.4" customHeight="1" x14ac:dyDescent="0.3">
      <c r="A18" s="25" t="s">
        <v>40</v>
      </c>
      <c r="B18" s="24">
        <f t="shared" ref="B18:Q18" si="4">B19+B21+B33</f>
        <v>190807.58067011309</v>
      </c>
      <c r="C18" s="24">
        <f t="shared" si="4"/>
        <v>192599.51192288427</v>
      </c>
      <c r="D18" s="24">
        <f t="shared" si="4"/>
        <v>194980.60436292397</v>
      </c>
      <c r="E18" s="24">
        <f t="shared" si="4"/>
        <v>194276.56953796311</v>
      </c>
      <c r="F18" s="24">
        <f t="shared" si="4"/>
        <v>196474.75284563482</v>
      </c>
      <c r="G18" s="24">
        <f t="shared" si="4"/>
        <v>194369.52271233324</v>
      </c>
      <c r="H18" s="24">
        <f t="shared" si="4"/>
        <v>198242.27018362083</v>
      </c>
      <c r="I18" s="24">
        <f t="shared" si="4"/>
        <v>198908.51906116382</v>
      </c>
      <c r="J18" s="24">
        <f t="shared" si="4"/>
        <v>196722.4873990122</v>
      </c>
      <c r="K18" s="24">
        <f t="shared" si="4"/>
        <v>195557.05980409987</v>
      </c>
      <c r="L18" s="24">
        <f t="shared" si="4"/>
        <v>191822.20156600254</v>
      </c>
      <c r="M18" s="24">
        <f t="shared" si="4"/>
        <v>189946.43704291675</v>
      </c>
      <c r="N18" s="24">
        <f t="shared" si="4"/>
        <v>184977.91142540117</v>
      </c>
      <c r="O18" s="24">
        <f t="shared" si="4"/>
        <v>183749.27682068371</v>
      </c>
      <c r="P18" s="24">
        <f t="shared" si="4"/>
        <v>188882.22247092094</v>
      </c>
      <c r="Q18" s="24">
        <f t="shared" si="4"/>
        <v>191166.81886780221</v>
      </c>
    </row>
    <row r="19" spans="1:17" ht="11.4" customHeight="1" x14ac:dyDescent="0.3">
      <c r="A19" s="91" t="s">
        <v>81</v>
      </c>
      <c r="B19" s="90">
        <v>3599.0208582186433</v>
      </c>
      <c r="C19" s="90">
        <v>3698.4454703617275</v>
      </c>
      <c r="D19" s="90">
        <v>3737.855248172596</v>
      </c>
      <c r="E19" s="90">
        <v>3825.215861768746</v>
      </c>
      <c r="F19" s="90">
        <v>3876.3236443893884</v>
      </c>
      <c r="G19" s="90">
        <v>3969.5850034419864</v>
      </c>
      <c r="H19" s="90">
        <v>3881.6399366030796</v>
      </c>
      <c r="I19" s="90">
        <v>3747.507104689339</v>
      </c>
      <c r="J19" s="90">
        <v>3841.3012387970448</v>
      </c>
      <c r="K19" s="90">
        <v>3803.3049499214221</v>
      </c>
      <c r="L19" s="90">
        <v>3857.4515197356668</v>
      </c>
      <c r="M19" s="90">
        <v>3862.1964119155768</v>
      </c>
      <c r="N19" s="90">
        <v>3774.0031403995631</v>
      </c>
      <c r="O19" s="90">
        <v>3715.0069965594007</v>
      </c>
      <c r="P19" s="90">
        <v>3812.567021335889</v>
      </c>
      <c r="Q19" s="90">
        <v>3846.2324936312457</v>
      </c>
    </row>
    <row r="20" spans="1:17" ht="11.4" customHeight="1" x14ac:dyDescent="0.3">
      <c r="A20" s="89" t="s">
        <v>76</v>
      </c>
      <c r="B20" s="88">
        <v>1.457913019298791</v>
      </c>
      <c r="C20" s="88">
        <v>1.5648332531079709</v>
      </c>
      <c r="D20" s="88">
        <v>4.9252176921092579</v>
      </c>
      <c r="E20" s="88">
        <v>7.2499210048852714</v>
      </c>
      <c r="F20" s="88">
        <v>7.4192971995732782</v>
      </c>
      <c r="G20" s="88">
        <v>15.709777556645447</v>
      </c>
      <c r="H20" s="88">
        <v>23.809804859122867</v>
      </c>
      <c r="I20" s="88">
        <v>34.37668287497695</v>
      </c>
      <c r="J20" s="88">
        <v>62.189471094915497</v>
      </c>
      <c r="K20" s="88">
        <v>80.037725845686708</v>
      </c>
      <c r="L20" s="88">
        <v>104.13688837553208</v>
      </c>
      <c r="M20" s="88">
        <v>108.14834694122136</v>
      </c>
      <c r="N20" s="88">
        <v>109.63181520599805</v>
      </c>
      <c r="O20" s="88">
        <v>103.11986051924517</v>
      </c>
      <c r="P20" s="88">
        <v>100.86582637453988</v>
      </c>
      <c r="Q20" s="88">
        <v>107.68650343189209</v>
      </c>
    </row>
    <row r="21" spans="1:17" ht="11.4" customHeight="1" x14ac:dyDescent="0.3">
      <c r="A21" s="19" t="s">
        <v>30</v>
      </c>
      <c r="B21" s="21">
        <f>B22+B24+B26+B27+B29+B32</f>
        <v>172346.78641078161</v>
      </c>
      <c r="C21" s="21">
        <f t="shared" ref="C21:Q21" si="5">C22+C24+C26+C27+C29+C32</f>
        <v>174032.29372763255</v>
      </c>
      <c r="D21" s="21">
        <f t="shared" si="5"/>
        <v>176453.51270746606</v>
      </c>
      <c r="E21" s="21">
        <f t="shared" si="5"/>
        <v>175653.48376598803</v>
      </c>
      <c r="F21" s="21">
        <f t="shared" si="5"/>
        <v>177741.72340588714</v>
      </c>
      <c r="G21" s="21">
        <f t="shared" si="5"/>
        <v>175763.71473177872</v>
      </c>
      <c r="H21" s="21">
        <f t="shared" si="5"/>
        <v>179592.38325801445</v>
      </c>
      <c r="I21" s="21">
        <f t="shared" si="5"/>
        <v>180381.09324949974</v>
      </c>
      <c r="J21" s="21">
        <f t="shared" si="5"/>
        <v>178078.93272178559</v>
      </c>
      <c r="K21" s="21">
        <f t="shared" si="5"/>
        <v>177182.98477345271</v>
      </c>
      <c r="L21" s="21">
        <f t="shared" si="5"/>
        <v>173451.38011653113</v>
      </c>
      <c r="M21" s="21">
        <f t="shared" si="5"/>
        <v>171666.8893667477</v>
      </c>
      <c r="N21" s="21">
        <f t="shared" si="5"/>
        <v>167148.6511929337</v>
      </c>
      <c r="O21" s="21">
        <f t="shared" si="5"/>
        <v>165962.15462984299</v>
      </c>
      <c r="P21" s="21">
        <f t="shared" si="5"/>
        <v>170829.4666712964</v>
      </c>
      <c r="Q21" s="21">
        <f t="shared" si="5"/>
        <v>172605.06339857329</v>
      </c>
    </row>
    <row r="22" spans="1:17" ht="11.4" customHeight="1" x14ac:dyDescent="0.3">
      <c r="A22" s="62" t="s">
        <v>60</v>
      </c>
      <c r="B22" s="70">
        <v>125389.63405309335</v>
      </c>
      <c r="C22" s="70">
        <v>123248.67026713984</v>
      </c>
      <c r="D22" s="70">
        <v>121584.84868621048</v>
      </c>
      <c r="E22" s="70">
        <v>116822.7098856888</v>
      </c>
      <c r="F22" s="70">
        <v>113280.59918718158</v>
      </c>
      <c r="G22" s="70">
        <v>108229.33313283892</v>
      </c>
      <c r="H22" s="70">
        <v>104942.93215598352</v>
      </c>
      <c r="I22" s="70">
        <v>101749.60445926532</v>
      </c>
      <c r="J22" s="70">
        <v>96708.929839067569</v>
      </c>
      <c r="K22" s="70">
        <v>93136.989185508632</v>
      </c>
      <c r="L22" s="70">
        <v>88083.487614610392</v>
      </c>
      <c r="M22" s="70">
        <v>84450.25225804231</v>
      </c>
      <c r="N22" s="70">
        <v>78759.727175049571</v>
      </c>
      <c r="O22" s="70">
        <v>75975.142802711198</v>
      </c>
      <c r="P22" s="70">
        <v>75700.651547209243</v>
      </c>
      <c r="Q22" s="70">
        <v>74177.437581914812</v>
      </c>
    </row>
    <row r="23" spans="1:17" ht="11.4" customHeight="1" x14ac:dyDescent="0.3">
      <c r="A23" s="87" t="s">
        <v>76</v>
      </c>
      <c r="B23" s="70">
        <v>52.247570191135594</v>
      </c>
      <c r="C23" s="70">
        <v>59.488921097989191</v>
      </c>
      <c r="D23" s="70">
        <v>148.15054934718768</v>
      </c>
      <c r="E23" s="70">
        <v>222.92597334103323</v>
      </c>
      <c r="F23" s="70">
        <v>288.06106657195625</v>
      </c>
      <c r="G23" s="70">
        <v>542.10175290274856</v>
      </c>
      <c r="H23" s="70">
        <v>830.79866883675538</v>
      </c>
      <c r="I23" s="70">
        <v>1098.7460361546723</v>
      </c>
      <c r="J23" s="70">
        <v>1691.1273122265618</v>
      </c>
      <c r="K23" s="70">
        <v>2102.3798956654114</v>
      </c>
      <c r="L23" s="70">
        <v>2635.1444190060688</v>
      </c>
      <c r="M23" s="70">
        <v>2691.9909445420731</v>
      </c>
      <c r="N23" s="70">
        <v>2650.8126836109413</v>
      </c>
      <c r="O23" s="70">
        <v>2512.5932303436921</v>
      </c>
      <c r="P23" s="70">
        <v>2500.7548368583944</v>
      </c>
      <c r="Q23" s="70">
        <v>2514.1906108860603</v>
      </c>
    </row>
    <row r="24" spans="1:17" ht="11.4" customHeight="1" x14ac:dyDescent="0.3">
      <c r="A24" s="62" t="s">
        <v>59</v>
      </c>
      <c r="B24" s="70">
        <v>43151.728786459935</v>
      </c>
      <c r="C24" s="70">
        <v>46756.900694748147</v>
      </c>
      <c r="D24" s="70">
        <v>50635.862286203002</v>
      </c>
      <c r="E24" s="70">
        <v>54469.042372206241</v>
      </c>
      <c r="F24" s="70">
        <v>59771.327707546669</v>
      </c>
      <c r="G24" s="70">
        <v>62639.278132158652</v>
      </c>
      <c r="H24" s="70">
        <v>69556.286642651117</v>
      </c>
      <c r="I24" s="70">
        <v>73526.363411357859</v>
      </c>
      <c r="J24" s="70">
        <v>76073.425760979677</v>
      </c>
      <c r="K24" s="70">
        <v>78430.990950397754</v>
      </c>
      <c r="L24" s="70">
        <v>79618.562636649716</v>
      </c>
      <c r="M24" s="70">
        <v>81233.980709002673</v>
      </c>
      <c r="N24" s="70">
        <v>82360.215764326655</v>
      </c>
      <c r="O24" s="70">
        <v>83554.207540210686</v>
      </c>
      <c r="P24" s="70">
        <v>88531.23653900827</v>
      </c>
      <c r="Q24" s="70">
        <v>91673.952309471162</v>
      </c>
    </row>
    <row r="25" spans="1:17" ht="11.4" customHeight="1" x14ac:dyDescent="0.3">
      <c r="A25" s="87" t="s">
        <v>76</v>
      </c>
      <c r="B25" s="70">
        <v>212.05075317479327</v>
      </c>
      <c r="C25" s="70">
        <v>257.17633914874637</v>
      </c>
      <c r="D25" s="70">
        <v>323.08924624894479</v>
      </c>
      <c r="E25" s="70">
        <v>413.62972950123674</v>
      </c>
      <c r="F25" s="70">
        <v>612.74836786309072</v>
      </c>
      <c r="G25" s="70">
        <v>1016.3069786037605</v>
      </c>
      <c r="H25" s="70">
        <v>1741.215957308</v>
      </c>
      <c r="I25" s="70">
        <v>2491.4044267342661</v>
      </c>
      <c r="J25" s="70">
        <v>3119.1447826786271</v>
      </c>
      <c r="K25" s="70">
        <v>3837.5688549965507</v>
      </c>
      <c r="L25" s="70">
        <v>4240.2855204448615</v>
      </c>
      <c r="M25" s="70">
        <v>4491.5118948714489</v>
      </c>
      <c r="N25" s="70">
        <v>4962.994612686146</v>
      </c>
      <c r="O25" s="70">
        <v>4412.71958213172</v>
      </c>
      <c r="P25" s="70">
        <v>4985.9882169712464</v>
      </c>
      <c r="Q25" s="70">
        <v>5021.7860998862934</v>
      </c>
    </row>
    <row r="26" spans="1:17" ht="11.4" customHeight="1" x14ac:dyDescent="0.3">
      <c r="A26" s="62" t="s">
        <v>58</v>
      </c>
      <c r="B26" s="70">
        <v>3506.1885406744741</v>
      </c>
      <c r="C26" s="70">
        <v>3683.2904358386495</v>
      </c>
      <c r="D26" s="70">
        <v>3890.7813378649043</v>
      </c>
      <c r="E26" s="70">
        <v>4027.2907528823816</v>
      </c>
      <c r="F26" s="70">
        <v>4342.7103789334278</v>
      </c>
      <c r="G26" s="70">
        <v>4474.4282060885171</v>
      </c>
      <c r="H26" s="70">
        <v>4616.0616358767738</v>
      </c>
      <c r="I26" s="70">
        <v>4572.7377087843952</v>
      </c>
      <c r="J26" s="70">
        <v>4715.5735441137267</v>
      </c>
      <c r="K26" s="70">
        <v>4951.7865413812524</v>
      </c>
      <c r="L26" s="70">
        <v>4990.9702053393112</v>
      </c>
      <c r="M26" s="70">
        <v>5187.8521779624325</v>
      </c>
      <c r="N26" s="70">
        <v>5162.358709835853</v>
      </c>
      <c r="O26" s="70">
        <v>5477.243309552221</v>
      </c>
      <c r="P26" s="70">
        <v>5524.0880805934867</v>
      </c>
      <c r="Q26" s="70">
        <v>5582.5750553734015</v>
      </c>
    </row>
    <row r="27" spans="1:17" ht="11.4" customHeight="1" x14ac:dyDescent="0.3">
      <c r="A27" s="62" t="s">
        <v>57</v>
      </c>
      <c r="B27" s="70">
        <v>299.23503055384805</v>
      </c>
      <c r="C27" s="70">
        <v>343.43232990593089</v>
      </c>
      <c r="D27" s="70">
        <v>342.0203971876756</v>
      </c>
      <c r="E27" s="70">
        <v>334.43855311542688</v>
      </c>
      <c r="F27" s="70">
        <v>347.08291092452572</v>
      </c>
      <c r="G27" s="70">
        <v>420.67141840681597</v>
      </c>
      <c r="H27" s="70">
        <v>477.0840985295909</v>
      </c>
      <c r="I27" s="70">
        <v>532.35946755085251</v>
      </c>
      <c r="J27" s="70">
        <v>580.43447128267087</v>
      </c>
      <c r="K27" s="70">
        <v>662.11523840298821</v>
      </c>
      <c r="L27" s="70">
        <v>754.91062924566904</v>
      </c>
      <c r="M27" s="70">
        <v>784.84505383331998</v>
      </c>
      <c r="N27" s="70">
        <v>847.69175586334359</v>
      </c>
      <c r="O27" s="70">
        <v>917.66373947233035</v>
      </c>
      <c r="P27" s="70">
        <v>994.48404446496568</v>
      </c>
      <c r="Q27" s="70">
        <v>1032.8177560763654</v>
      </c>
    </row>
    <row r="28" spans="1:17" ht="11.4" customHeight="1" x14ac:dyDescent="0.3">
      <c r="A28" s="87" t="s">
        <v>78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3.4479304828400927</v>
      </c>
      <c r="K28" s="70">
        <v>4.8762832488608643</v>
      </c>
      <c r="L28" s="70">
        <v>14.385467800584792</v>
      </c>
      <c r="M28" s="70">
        <v>24.51435988976144</v>
      </c>
      <c r="N28" s="70">
        <v>40.946008017110707</v>
      </c>
      <c r="O28" s="70">
        <v>50.586994906092741</v>
      </c>
      <c r="P28" s="70">
        <v>57.26634891860629</v>
      </c>
      <c r="Q28" s="70">
        <v>51.599980668448353</v>
      </c>
    </row>
    <row r="29" spans="1:17" ht="11.4" customHeight="1" x14ac:dyDescent="0.3">
      <c r="A29" s="62" t="s">
        <v>80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5.9276321964806887E-2</v>
      </c>
      <c r="K29" s="70">
        <v>7.5172790844974163E-2</v>
      </c>
      <c r="L29" s="70">
        <v>0.19764750557525032</v>
      </c>
      <c r="M29" s="70">
        <v>0.27745103694537565</v>
      </c>
      <c r="N29" s="70">
        <v>2.8591441920246354</v>
      </c>
      <c r="O29" s="70">
        <v>11.711900577874051</v>
      </c>
      <c r="P29" s="70">
        <v>37.76178311792475</v>
      </c>
      <c r="Q29" s="70">
        <v>74.131558876047706</v>
      </c>
    </row>
    <row r="30" spans="1:17" ht="11.4" customHeight="1" x14ac:dyDescent="0.3">
      <c r="A30" s="87" t="s">
        <v>76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2.2021574197410025E-3</v>
      </c>
      <c r="K30" s="70">
        <v>2.6400784444865393E-3</v>
      </c>
      <c r="L30" s="70">
        <v>3.4380865409579394E-3</v>
      </c>
      <c r="M30" s="70">
        <v>6.368622653156574E-3</v>
      </c>
      <c r="N30" s="70">
        <v>5.2019075819253434E-2</v>
      </c>
      <c r="O30" s="70">
        <v>0.15409460557331692</v>
      </c>
      <c r="P30" s="70">
        <v>0.51752789806885446</v>
      </c>
      <c r="Q30" s="70">
        <v>1.2918998911237471</v>
      </c>
    </row>
    <row r="31" spans="1:17" ht="11.4" customHeight="1" x14ac:dyDescent="0.3">
      <c r="A31" s="87" t="s">
        <v>79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1.9651635127603605E-2</v>
      </c>
      <c r="K31" s="70">
        <v>2.4785078489017884E-2</v>
      </c>
      <c r="L31" s="70">
        <v>6.264994835986272E-2</v>
      </c>
      <c r="M31" s="70">
        <v>9.789898535018926E-2</v>
      </c>
      <c r="N31" s="70">
        <v>0.83732658944338967</v>
      </c>
      <c r="O31" s="70">
        <v>3.8561078326555673</v>
      </c>
      <c r="P31" s="70">
        <v>13.081792948144111</v>
      </c>
      <c r="Q31" s="70">
        <v>26.355920049678055</v>
      </c>
    </row>
    <row r="32" spans="1:17" ht="11.4" customHeight="1" x14ac:dyDescent="0.3">
      <c r="A32" s="62" t="s">
        <v>56</v>
      </c>
      <c r="B32" s="70">
        <v>0</v>
      </c>
      <c r="C32" s="70">
        <v>0</v>
      </c>
      <c r="D32" s="70">
        <v>0</v>
      </c>
      <c r="E32" s="70">
        <v>2.2020951678335282E-3</v>
      </c>
      <c r="F32" s="70">
        <v>3.2213009200931773E-3</v>
      </c>
      <c r="G32" s="70">
        <v>3.8422857932064562E-3</v>
      </c>
      <c r="H32" s="70">
        <v>1.8724973429266541E-2</v>
      </c>
      <c r="I32" s="70">
        <v>2.8202541325448045E-2</v>
      </c>
      <c r="J32" s="70">
        <v>0.50983001999366273</v>
      </c>
      <c r="K32" s="70">
        <v>1.0276849712487521</v>
      </c>
      <c r="L32" s="70">
        <v>3.2513831804548987</v>
      </c>
      <c r="M32" s="70">
        <v>9.6817168700338527</v>
      </c>
      <c r="N32" s="70">
        <v>15.798643666271476</v>
      </c>
      <c r="O32" s="70">
        <v>26.185337318648195</v>
      </c>
      <c r="P32" s="70">
        <v>41.244676902470239</v>
      </c>
      <c r="Q32" s="70">
        <v>64.149136861496928</v>
      </c>
    </row>
    <row r="33" spans="1:17" ht="11.4" customHeight="1" x14ac:dyDescent="0.3">
      <c r="A33" s="19" t="s">
        <v>29</v>
      </c>
      <c r="B33" s="21">
        <f>B34+B36+B38+B39+B41</f>
        <v>14861.773401112836</v>
      </c>
      <c r="C33" s="21">
        <f t="shared" ref="C33:Q33" si="6">C34+C36+C38+C39+C41</f>
        <v>14868.772724889966</v>
      </c>
      <c r="D33" s="21">
        <f t="shared" si="6"/>
        <v>14789.236407285331</v>
      </c>
      <c r="E33" s="21">
        <f t="shared" si="6"/>
        <v>14797.869910206327</v>
      </c>
      <c r="F33" s="21">
        <f t="shared" si="6"/>
        <v>14856.705795358292</v>
      </c>
      <c r="G33" s="21">
        <f t="shared" si="6"/>
        <v>14636.222977112533</v>
      </c>
      <c r="H33" s="21">
        <f t="shared" si="6"/>
        <v>14768.246989003308</v>
      </c>
      <c r="I33" s="21">
        <f t="shared" si="6"/>
        <v>14779.918706974742</v>
      </c>
      <c r="J33" s="21">
        <f t="shared" si="6"/>
        <v>14802.253438429558</v>
      </c>
      <c r="K33" s="21">
        <f t="shared" si="6"/>
        <v>14570.770080725762</v>
      </c>
      <c r="L33" s="21">
        <f t="shared" si="6"/>
        <v>14513.369929735758</v>
      </c>
      <c r="M33" s="21">
        <f t="shared" si="6"/>
        <v>14417.351264253453</v>
      </c>
      <c r="N33" s="21">
        <f t="shared" si="6"/>
        <v>14055.257092067917</v>
      </c>
      <c r="O33" s="21">
        <f t="shared" si="6"/>
        <v>14072.115194281321</v>
      </c>
      <c r="P33" s="21">
        <f t="shared" si="6"/>
        <v>14240.188778288672</v>
      </c>
      <c r="Q33" s="21">
        <f t="shared" si="6"/>
        <v>14715.522975597674</v>
      </c>
    </row>
    <row r="34" spans="1:17" ht="11.4" customHeight="1" x14ac:dyDescent="0.3">
      <c r="A34" s="62" t="s">
        <v>60</v>
      </c>
      <c r="B34" s="20">
        <v>63.278537468403755</v>
      </c>
      <c r="C34" s="20">
        <v>59.84746874737575</v>
      </c>
      <c r="D34" s="20">
        <v>56.804699840753699</v>
      </c>
      <c r="E34" s="20">
        <v>47.02991463976484</v>
      </c>
      <c r="F34" s="20">
        <v>41.578624336086584</v>
      </c>
      <c r="G34" s="20">
        <v>36.521971391535871</v>
      </c>
      <c r="H34" s="20">
        <v>33.629850905910452</v>
      </c>
      <c r="I34" s="20">
        <v>29.234139728874862</v>
      </c>
      <c r="J34" s="20">
        <v>26.543652164100507</v>
      </c>
      <c r="K34" s="20">
        <v>23.262670425324014</v>
      </c>
      <c r="L34" s="20">
        <v>20.742244385173006</v>
      </c>
      <c r="M34" s="20">
        <v>18.349516119185797</v>
      </c>
      <c r="N34" s="20">
        <v>16.262473005398643</v>
      </c>
      <c r="O34" s="20">
        <v>16.249363355943739</v>
      </c>
      <c r="P34" s="20">
        <v>13.909073311937176</v>
      </c>
      <c r="Q34" s="20">
        <v>12.695515409056817</v>
      </c>
    </row>
    <row r="35" spans="1:17" ht="11.4" customHeight="1" x14ac:dyDescent="0.3">
      <c r="A35" s="87" t="s">
        <v>76</v>
      </c>
      <c r="B35" s="20">
        <v>1.5081858342509006E-2</v>
      </c>
      <c r="C35" s="20">
        <v>2.8203233537966381E-2</v>
      </c>
      <c r="D35" s="20">
        <v>7.5571983414587748E-2</v>
      </c>
      <c r="E35" s="20">
        <v>0.10432822647066545</v>
      </c>
      <c r="F35" s="20">
        <v>0.11656467115063275</v>
      </c>
      <c r="G35" s="20">
        <v>0.13311773355711989</v>
      </c>
      <c r="H35" s="20">
        <v>0.21003917037888345</v>
      </c>
      <c r="I35" s="20">
        <v>0.24146806996336106</v>
      </c>
      <c r="J35" s="20">
        <v>0.40571068721844156</v>
      </c>
      <c r="K35" s="20">
        <v>0.5413866466743994</v>
      </c>
      <c r="L35" s="20">
        <v>0.7657426723934041</v>
      </c>
      <c r="M35" s="20">
        <v>0.69865922582057427</v>
      </c>
      <c r="N35" s="20">
        <v>0.59597451162596415</v>
      </c>
      <c r="O35" s="20">
        <v>0.53697291363910316</v>
      </c>
      <c r="P35" s="20">
        <v>0.51162115095606187</v>
      </c>
      <c r="Q35" s="20">
        <v>0.45578455026590903</v>
      </c>
    </row>
    <row r="36" spans="1:17" ht="11.4" customHeight="1" x14ac:dyDescent="0.3">
      <c r="A36" s="62" t="s">
        <v>59</v>
      </c>
      <c r="B36" s="20">
        <v>14693.367848972777</v>
      </c>
      <c r="C36" s="20">
        <v>14665.693512174445</v>
      </c>
      <c r="D36" s="20">
        <v>14586.329744306322</v>
      </c>
      <c r="E36" s="20">
        <v>14553.349979432689</v>
      </c>
      <c r="F36" s="20">
        <v>14588.257847885749</v>
      </c>
      <c r="G36" s="20">
        <v>14362.839572534765</v>
      </c>
      <c r="H36" s="20">
        <v>14438.249169158307</v>
      </c>
      <c r="I36" s="20">
        <v>14430.004436868738</v>
      </c>
      <c r="J36" s="20">
        <v>14437.09668727419</v>
      </c>
      <c r="K36" s="20">
        <v>14163.229181921219</v>
      </c>
      <c r="L36" s="20">
        <v>14070.716868911466</v>
      </c>
      <c r="M36" s="20">
        <v>13906.323967121583</v>
      </c>
      <c r="N36" s="20">
        <v>13479.865237706535</v>
      </c>
      <c r="O36" s="20">
        <v>13466.950576822686</v>
      </c>
      <c r="P36" s="20">
        <v>13617.563366268405</v>
      </c>
      <c r="Q36" s="20">
        <v>13855.821050123208</v>
      </c>
    </row>
    <row r="37" spans="1:17" ht="11.4" customHeight="1" x14ac:dyDescent="0.3">
      <c r="A37" s="87" t="s">
        <v>76</v>
      </c>
      <c r="B37" s="20">
        <v>53.214257475533579</v>
      </c>
      <c r="C37" s="20">
        <v>64.57283534518929</v>
      </c>
      <c r="D37" s="20">
        <v>72.119263327544772</v>
      </c>
      <c r="E37" s="20">
        <v>85.302623539503514</v>
      </c>
      <c r="F37" s="20">
        <v>117.29632876785921</v>
      </c>
      <c r="G37" s="20">
        <v>181.05982518763119</v>
      </c>
      <c r="H37" s="20">
        <v>308.49981429998513</v>
      </c>
      <c r="I37" s="20">
        <v>414.21757609226955</v>
      </c>
      <c r="J37" s="20">
        <v>543.0128887686061</v>
      </c>
      <c r="K37" s="20">
        <v>638.45314085279654</v>
      </c>
      <c r="L37" s="20">
        <v>674.6710831218337</v>
      </c>
      <c r="M37" s="20">
        <v>713.26582074381633</v>
      </c>
      <c r="N37" s="20">
        <v>756.21459411773299</v>
      </c>
      <c r="O37" s="20">
        <v>722.89544555134671</v>
      </c>
      <c r="P37" s="20">
        <v>780.71931680885245</v>
      </c>
      <c r="Q37" s="20">
        <v>791.97333003175083</v>
      </c>
    </row>
    <row r="38" spans="1:17" ht="11.4" customHeight="1" x14ac:dyDescent="0.3">
      <c r="A38" s="62" t="s">
        <v>58</v>
      </c>
      <c r="B38" s="20">
        <v>13.224308383359222</v>
      </c>
      <c r="C38" s="20">
        <v>12.882763821341015</v>
      </c>
      <c r="D38" s="20">
        <v>12.2307804088308</v>
      </c>
      <c r="E38" s="20">
        <v>11.856484224676109</v>
      </c>
      <c r="F38" s="20">
        <v>23.101457364559248</v>
      </c>
      <c r="G38" s="20">
        <v>23.392349708626814</v>
      </c>
      <c r="H38" s="20">
        <v>22.629794107789007</v>
      </c>
      <c r="I38" s="20">
        <v>23.878988576127885</v>
      </c>
      <c r="J38" s="20">
        <v>24.278357734569212</v>
      </c>
      <c r="K38" s="20">
        <v>25.444993984024133</v>
      </c>
      <c r="L38" s="20">
        <v>25.779552342072776</v>
      </c>
      <c r="M38" s="20">
        <v>25.29705791548869</v>
      </c>
      <c r="N38" s="20">
        <v>24.172511062957664</v>
      </c>
      <c r="O38" s="20">
        <v>23.586338517727395</v>
      </c>
      <c r="P38" s="20">
        <v>23.173714570048777</v>
      </c>
      <c r="Q38" s="20">
        <v>21.925543612947141</v>
      </c>
    </row>
    <row r="39" spans="1:17" ht="11.4" customHeight="1" x14ac:dyDescent="0.3">
      <c r="A39" s="62" t="s">
        <v>57</v>
      </c>
      <c r="B39" s="20">
        <v>68.227383725015841</v>
      </c>
      <c r="C39" s="20">
        <v>106.04481593317105</v>
      </c>
      <c r="D39" s="20">
        <v>109.12037912364156</v>
      </c>
      <c r="E39" s="20">
        <v>161.49917610525009</v>
      </c>
      <c r="F39" s="20">
        <v>179.47791233831668</v>
      </c>
      <c r="G39" s="20">
        <v>184.73380847456286</v>
      </c>
      <c r="H39" s="20">
        <v>245.80839939974302</v>
      </c>
      <c r="I39" s="20">
        <v>269.06834745940449</v>
      </c>
      <c r="J39" s="20">
        <v>285.93287124119195</v>
      </c>
      <c r="K39" s="20">
        <v>329.65665065471273</v>
      </c>
      <c r="L39" s="20">
        <v>362.34670663728411</v>
      </c>
      <c r="M39" s="20">
        <v>432.30206166670473</v>
      </c>
      <c r="N39" s="20">
        <v>499.92443280824074</v>
      </c>
      <c r="O39" s="20">
        <v>518.55059427661945</v>
      </c>
      <c r="P39" s="20">
        <v>540.55901984752984</v>
      </c>
      <c r="Q39" s="20">
        <v>775.11796499400282</v>
      </c>
    </row>
    <row r="40" spans="1:17" ht="11.4" customHeight="1" x14ac:dyDescent="0.3">
      <c r="A40" s="87" t="s">
        <v>78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14.956782468918595</v>
      </c>
      <c r="K40" s="20">
        <v>16.432674713265115</v>
      </c>
      <c r="L40" s="20">
        <v>16.708619768442599</v>
      </c>
      <c r="M40" s="20">
        <v>49.889308765719747</v>
      </c>
      <c r="N40" s="20">
        <v>56.572750513865429</v>
      </c>
      <c r="O40" s="20">
        <v>61.682650900378327</v>
      </c>
      <c r="P40" s="20">
        <v>67.361505203526789</v>
      </c>
      <c r="Q40" s="20">
        <v>68.469832130224631</v>
      </c>
    </row>
    <row r="41" spans="1:17" ht="11.4" customHeight="1" x14ac:dyDescent="0.3">
      <c r="A41" s="62" t="s">
        <v>56</v>
      </c>
      <c r="B41" s="20">
        <v>23.675322563277739</v>
      </c>
      <c r="C41" s="20">
        <v>24.304164213633573</v>
      </c>
      <c r="D41" s="20">
        <v>24.750803605783041</v>
      </c>
      <c r="E41" s="20">
        <v>24.134355803947578</v>
      </c>
      <c r="F41" s="20">
        <v>24.289953433581484</v>
      </c>
      <c r="G41" s="20">
        <v>28.735275003042254</v>
      </c>
      <c r="H41" s="20">
        <v>27.929775431558969</v>
      </c>
      <c r="I41" s="20">
        <v>27.732794341599369</v>
      </c>
      <c r="J41" s="20">
        <v>28.401870015505892</v>
      </c>
      <c r="K41" s="20">
        <v>29.176583740483544</v>
      </c>
      <c r="L41" s="20">
        <v>33.784557459762155</v>
      </c>
      <c r="M41" s="20">
        <v>35.078661430490136</v>
      </c>
      <c r="N41" s="20">
        <v>35.032437484784211</v>
      </c>
      <c r="O41" s="20">
        <v>46.778321308344047</v>
      </c>
      <c r="P41" s="20">
        <v>44.983604290751465</v>
      </c>
      <c r="Q41" s="20">
        <v>49.962901458459505</v>
      </c>
    </row>
    <row r="42" spans="1:17" ht="11.4" customHeight="1" x14ac:dyDescent="0.3">
      <c r="A42" s="25" t="s">
        <v>19</v>
      </c>
      <c r="B42" s="24">
        <f t="shared" ref="B42" si="7">B43+B52</f>
        <v>92895.429184510809</v>
      </c>
      <c r="C42" s="24">
        <f t="shared" ref="C42:Q42" si="8">C43+C52</f>
        <v>95360.129725187522</v>
      </c>
      <c r="D42" s="24">
        <f t="shared" si="8"/>
        <v>96736.740469230426</v>
      </c>
      <c r="E42" s="24">
        <f t="shared" si="8"/>
        <v>100092.93007273623</v>
      </c>
      <c r="F42" s="24">
        <f t="shared" si="8"/>
        <v>104307.52452715668</v>
      </c>
      <c r="G42" s="24">
        <f t="shared" si="8"/>
        <v>107308.67953310457</v>
      </c>
      <c r="H42" s="24">
        <f t="shared" si="8"/>
        <v>109484.38990339037</v>
      </c>
      <c r="I42" s="24">
        <f t="shared" si="8"/>
        <v>113650.6887026578</v>
      </c>
      <c r="J42" s="24">
        <f t="shared" si="8"/>
        <v>110880.34926022234</v>
      </c>
      <c r="K42" s="24">
        <f t="shared" si="8"/>
        <v>105041.71673748523</v>
      </c>
      <c r="L42" s="24">
        <f t="shared" si="8"/>
        <v>107661.39640002066</v>
      </c>
      <c r="M42" s="24">
        <f t="shared" si="8"/>
        <v>106567.01722460693</v>
      </c>
      <c r="N42" s="24">
        <f t="shared" si="8"/>
        <v>102655.94964195398</v>
      </c>
      <c r="O42" s="24">
        <f t="shared" si="8"/>
        <v>101125.99827202174</v>
      </c>
      <c r="P42" s="24">
        <f t="shared" si="8"/>
        <v>101159.4062043762</v>
      </c>
      <c r="Q42" s="24">
        <f t="shared" si="8"/>
        <v>102809.92892737211</v>
      </c>
    </row>
    <row r="43" spans="1:17" ht="11.4" customHeight="1" x14ac:dyDescent="0.3">
      <c r="A43" s="23" t="s">
        <v>28</v>
      </c>
      <c r="B43" s="22">
        <f>B44+B46+B48+B49+B51</f>
        <v>30339.303339344915</v>
      </c>
      <c r="C43" s="22">
        <f t="shared" ref="C43:Q43" si="9">C44+C46+C48+C49+C51</f>
        <v>30812.606579006515</v>
      </c>
      <c r="D43" s="22">
        <f t="shared" si="9"/>
        <v>31159.977144392698</v>
      </c>
      <c r="E43" s="22">
        <f t="shared" si="9"/>
        <v>32199.365572884697</v>
      </c>
      <c r="F43" s="22">
        <f t="shared" si="9"/>
        <v>32953.075916294823</v>
      </c>
      <c r="G43" s="22">
        <f t="shared" si="9"/>
        <v>33870.208973873858</v>
      </c>
      <c r="H43" s="22">
        <f t="shared" si="9"/>
        <v>33817.110571437275</v>
      </c>
      <c r="I43" s="22">
        <f t="shared" si="9"/>
        <v>35272.282173408035</v>
      </c>
      <c r="J43" s="22">
        <f t="shared" si="9"/>
        <v>34831.623833333753</v>
      </c>
      <c r="K43" s="22">
        <f t="shared" si="9"/>
        <v>34331.850140583723</v>
      </c>
      <c r="L43" s="22">
        <f t="shared" si="9"/>
        <v>35098.296957306702</v>
      </c>
      <c r="M43" s="22">
        <f t="shared" si="9"/>
        <v>35218.246965749888</v>
      </c>
      <c r="N43" s="22">
        <f t="shared" si="9"/>
        <v>33956.74572364083</v>
      </c>
      <c r="O43" s="22">
        <f t="shared" si="9"/>
        <v>33301.067170036586</v>
      </c>
      <c r="P43" s="22">
        <f t="shared" si="9"/>
        <v>33935.893115416038</v>
      </c>
      <c r="Q43" s="22">
        <f t="shared" si="9"/>
        <v>34105.273865086812</v>
      </c>
    </row>
    <row r="44" spans="1:17" ht="11.4" customHeight="1" x14ac:dyDescent="0.3">
      <c r="A44" s="62" t="s">
        <v>60</v>
      </c>
      <c r="B44" s="70">
        <v>4751.465623941911</v>
      </c>
      <c r="C44" s="70">
        <v>4486.008643751039</v>
      </c>
      <c r="D44" s="70">
        <v>4176.82056577615</v>
      </c>
      <c r="E44" s="70">
        <v>3927.4742479026795</v>
      </c>
      <c r="F44" s="70">
        <v>3591.5722940929377</v>
      </c>
      <c r="G44" s="70">
        <v>3346.5065181355417</v>
      </c>
      <c r="H44" s="70">
        <v>3117.1322765075133</v>
      </c>
      <c r="I44" s="70">
        <v>2919.5536163164616</v>
      </c>
      <c r="J44" s="70">
        <v>2656.3897252844295</v>
      </c>
      <c r="K44" s="70">
        <v>2451.2605264322688</v>
      </c>
      <c r="L44" s="70">
        <v>2263.5418813436727</v>
      </c>
      <c r="M44" s="70">
        <v>2096.0807158545481</v>
      </c>
      <c r="N44" s="70">
        <v>1924.1606337059154</v>
      </c>
      <c r="O44" s="70">
        <v>1828.8966356807184</v>
      </c>
      <c r="P44" s="70">
        <v>1739.7606092973253</v>
      </c>
      <c r="Q44" s="70">
        <v>1701.0175139907658</v>
      </c>
    </row>
    <row r="45" spans="1:17" ht="11.4" customHeight="1" x14ac:dyDescent="0.3">
      <c r="A45" s="87" t="s">
        <v>76</v>
      </c>
      <c r="B45" s="70">
        <v>4.5339536980352184</v>
      </c>
      <c r="C45" s="70">
        <v>4.1188124153648769</v>
      </c>
      <c r="D45" s="70">
        <v>5.0281109772884651</v>
      </c>
      <c r="E45" s="70">
        <v>10.480227427610819</v>
      </c>
      <c r="F45" s="70">
        <v>8.7052015573198247</v>
      </c>
      <c r="G45" s="70">
        <v>15.431542433631522</v>
      </c>
      <c r="H45" s="70">
        <v>21.355057133742854</v>
      </c>
      <c r="I45" s="70">
        <v>29.242222900387308</v>
      </c>
      <c r="J45" s="70">
        <v>45.444123833884369</v>
      </c>
      <c r="K45" s="70">
        <v>53.55603176378272</v>
      </c>
      <c r="L45" s="70">
        <v>62.393170329362206</v>
      </c>
      <c r="M45" s="70">
        <v>61.532974852405239</v>
      </c>
      <c r="N45" s="70">
        <v>58.905805075830827</v>
      </c>
      <c r="O45" s="70">
        <v>56.972559651023793</v>
      </c>
      <c r="P45" s="70">
        <v>52.26068496594791</v>
      </c>
      <c r="Q45" s="70">
        <v>54.641850832452228</v>
      </c>
    </row>
    <row r="46" spans="1:17" ht="11.4" customHeight="1" x14ac:dyDescent="0.3">
      <c r="A46" s="62" t="s">
        <v>59</v>
      </c>
      <c r="B46" s="70">
        <v>25441.744992318309</v>
      </c>
      <c r="C46" s="70">
        <v>26136.328666896396</v>
      </c>
      <c r="D46" s="70">
        <v>26739.624414652935</v>
      </c>
      <c r="E46" s="70">
        <v>27999.494088509528</v>
      </c>
      <c r="F46" s="70">
        <v>29072.200063705732</v>
      </c>
      <c r="G46" s="70">
        <v>30220.400559017427</v>
      </c>
      <c r="H46" s="70">
        <v>30358.581966237478</v>
      </c>
      <c r="I46" s="70">
        <v>32001.818502523616</v>
      </c>
      <c r="J46" s="70">
        <v>31807.184944857541</v>
      </c>
      <c r="K46" s="70">
        <v>31505.316610779493</v>
      </c>
      <c r="L46" s="70">
        <v>32428.242599013029</v>
      </c>
      <c r="M46" s="70">
        <v>32707.043068184641</v>
      </c>
      <c r="N46" s="70">
        <v>31621.270657548634</v>
      </c>
      <c r="O46" s="70">
        <v>31057.829101213589</v>
      </c>
      <c r="P46" s="70">
        <v>31763.023378072077</v>
      </c>
      <c r="Q46" s="70">
        <v>31965.597505412963</v>
      </c>
    </row>
    <row r="47" spans="1:17" ht="11.4" customHeight="1" x14ac:dyDescent="0.3">
      <c r="A47" s="87" t="s">
        <v>76</v>
      </c>
      <c r="B47" s="70">
        <v>85.156348659775446</v>
      </c>
      <c r="C47" s="70">
        <v>100.16547845983986</v>
      </c>
      <c r="D47" s="70">
        <v>114.9151633328204</v>
      </c>
      <c r="E47" s="70">
        <v>134.85086441986016</v>
      </c>
      <c r="F47" s="70">
        <v>212.63862355728452</v>
      </c>
      <c r="G47" s="70">
        <v>317.24173504579107</v>
      </c>
      <c r="H47" s="70">
        <v>495.77027166827708</v>
      </c>
      <c r="I47" s="70">
        <v>803.70558274671248</v>
      </c>
      <c r="J47" s="70">
        <v>1177.4126127209097</v>
      </c>
      <c r="K47" s="70">
        <v>1465.4530638724893</v>
      </c>
      <c r="L47" s="70">
        <v>1616.7916779217358</v>
      </c>
      <c r="M47" s="70">
        <v>1686.4573859692437</v>
      </c>
      <c r="N47" s="70">
        <v>1728.3586619557141</v>
      </c>
      <c r="O47" s="70">
        <v>1626.4040866518026</v>
      </c>
      <c r="P47" s="70">
        <v>1789.1006938769103</v>
      </c>
      <c r="Q47" s="70">
        <v>1746.2122212764443</v>
      </c>
    </row>
    <row r="48" spans="1:17" ht="11.4" customHeight="1" x14ac:dyDescent="0.3">
      <c r="A48" s="62" t="s">
        <v>58</v>
      </c>
      <c r="B48" s="70">
        <v>133.11750741269145</v>
      </c>
      <c r="C48" s="70">
        <v>175.38163034000956</v>
      </c>
      <c r="D48" s="70">
        <v>226.30057172626584</v>
      </c>
      <c r="E48" s="70">
        <v>252.44111289294273</v>
      </c>
      <c r="F48" s="70">
        <v>266.30119370201402</v>
      </c>
      <c r="G48" s="70">
        <v>277.25652176238685</v>
      </c>
      <c r="H48" s="70">
        <v>298.27008001543817</v>
      </c>
      <c r="I48" s="70">
        <v>300.52934263947856</v>
      </c>
      <c r="J48" s="70">
        <v>303.06801815170263</v>
      </c>
      <c r="K48" s="70">
        <v>289.69533463472408</v>
      </c>
      <c r="L48" s="70">
        <v>295.03746677601015</v>
      </c>
      <c r="M48" s="70">
        <v>296.63703338818914</v>
      </c>
      <c r="N48" s="70">
        <v>291.54878610530631</v>
      </c>
      <c r="O48" s="70">
        <v>285.96823975729507</v>
      </c>
      <c r="P48" s="70">
        <v>291.43034155054977</v>
      </c>
      <c r="Q48" s="70">
        <v>285.39623739724891</v>
      </c>
    </row>
    <row r="49" spans="1:17" ht="11.4" customHeight="1" x14ac:dyDescent="0.3">
      <c r="A49" s="62" t="s">
        <v>57</v>
      </c>
      <c r="B49" s="70">
        <v>10.630740473599873</v>
      </c>
      <c r="C49" s="70">
        <v>12.316234160898045</v>
      </c>
      <c r="D49" s="70">
        <v>14.558653688682867</v>
      </c>
      <c r="E49" s="70">
        <v>17.242980779323226</v>
      </c>
      <c r="F49" s="70">
        <v>19.634216737157654</v>
      </c>
      <c r="G49" s="70">
        <v>22.738278122478047</v>
      </c>
      <c r="H49" s="70">
        <v>39.803072070666076</v>
      </c>
      <c r="I49" s="70">
        <v>47.008084989742947</v>
      </c>
      <c r="J49" s="70">
        <v>61.841427476137341</v>
      </c>
      <c r="K49" s="70">
        <v>82.309190942298997</v>
      </c>
      <c r="L49" s="70">
        <v>108.29308808679289</v>
      </c>
      <c r="M49" s="70">
        <v>114.75868008145662</v>
      </c>
      <c r="N49" s="70">
        <v>113.21163065607362</v>
      </c>
      <c r="O49" s="70">
        <v>118.69818118682198</v>
      </c>
      <c r="P49" s="70">
        <v>128.06161398646992</v>
      </c>
      <c r="Q49" s="70">
        <v>135.30737499632761</v>
      </c>
    </row>
    <row r="50" spans="1:17" ht="11.4" customHeight="1" x14ac:dyDescent="0.3">
      <c r="A50" s="87" t="s">
        <v>78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0.59661704824130946</v>
      </c>
      <c r="K50" s="70">
        <v>1.1155220378740216</v>
      </c>
      <c r="L50" s="70">
        <v>4.06403080291682</v>
      </c>
      <c r="M50" s="70">
        <v>4.7737346154974141</v>
      </c>
      <c r="N50" s="70">
        <v>7.5732081591071267</v>
      </c>
      <c r="O50" s="70">
        <v>8.7769970760021696</v>
      </c>
      <c r="P50" s="70">
        <v>9.7953864518574889</v>
      </c>
      <c r="Q50" s="70">
        <v>7.8802622102309474</v>
      </c>
    </row>
    <row r="51" spans="1:17" ht="11.4" customHeight="1" x14ac:dyDescent="0.3">
      <c r="A51" s="62" t="s">
        <v>56</v>
      </c>
      <c r="B51" s="70">
        <v>2.3444751984031296</v>
      </c>
      <c r="C51" s="70">
        <v>2.5714038581714074</v>
      </c>
      <c r="D51" s="70">
        <v>2.6729385486643102</v>
      </c>
      <c r="E51" s="70">
        <v>2.7131428002250835</v>
      </c>
      <c r="F51" s="70">
        <v>3.3681480569831184</v>
      </c>
      <c r="G51" s="70">
        <v>3.3070968360276316</v>
      </c>
      <c r="H51" s="70">
        <v>3.3231766061707972</v>
      </c>
      <c r="I51" s="70">
        <v>3.3726269387329446</v>
      </c>
      <c r="J51" s="70">
        <v>3.139717563944262</v>
      </c>
      <c r="K51" s="70">
        <v>3.2684777949418544</v>
      </c>
      <c r="L51" s="70">
        <v>3.1819220872000611</v>
      </c>
      <c r="M51" s="70">
        <v>3.7274682410569451</v>
      </c>
      <c r="N51" s="70">
        <v>6.5540156249029193</v>
      </c>
      <c r="O51" s="70">
        <v>9.6750121981524941</v>
      </c>
      <c r="P51" s="70">
        <v>13.617172509610821</v>
      </c>
      <c r="Q51" s="70">
        <v>17.955233289512304</v>
      </c>
    </row>
    <row r="52" spans="1:17" ht="11.4" customHeight="1" x14ac:dyDescent="0.3">
      <c r="A52" s="19" t="s">
        <v>77</v>
      </c>
      <c r="B52" s="21">
        <f>B53+B55</f>
        <v>62556.125845165901</v>
      </c>
      <c r="C52" s="21">
        <f t="shared" ref="C52:Q52" si="10">C53+C55</f>
        <v>64547.523146181004</v>
      </c>
      <c r="D52" s="21">
        <f t="shared" si="10"/>
        <v>65576.763324837724</v>
      </c>
      <c r="E52" s="21">
        <f t="shared" si="10"/>
        <v>67893.564499851534</v>
      </c>
      <c r="F52" s="21">
        <f t="shared" si="10"/>
        <v>71354.448610861858</v>
      </c>
      <c r="G52" s="21">
        <f t="shared" si="10"/>
        <v>73438.470559230715</v>
      </c>
      <c r="H52" s="21">
        <f t="shared" si="10"/>
        <v>75667.27933195309</v>
      </c>
      <c r="I52" s="21">
        <f t="shared" si="10"/>
        <v>78378.406529249769</v>
      </c>
      <c r="J52" s="21">
        <f t="shared" si="10"/>
        <v>76048.725426888588</v>
      </c>
      <c r="K52" s="21">
        <f t="shared" si="10"/>
        <v>70709.866596901498</v>
      </c>
      <c r="L52" s="21">
        <f t="shared" si="10"/>
        <v>72563.099442713952</v>
      </c>
      <c r="M52" s="21">
        <f t="shared" si="10"/>
        <v>71348.770258857039</v>
      </c>
      <c r="N52" s="21">
        <f t="shared" si="10"/>
        <v>68699.203918313156</v>
      </c>
      <c r="O52" s="21">
        <f t="shared" si="10"/>
        <v>67824.931101985159</v>
      </c>
      <c r="P52" s="21">
        <f t="shared" si="10"/>
        <v>67223.513088960157</v>
      </c>
      <c r="Q52" s="21">
        <f t="shared" si="10"/>
        <v>68704.655062285296</v>
      </c>
    </row>
    <row r="53" spans="1:17" ht="11.4" customHeight="1" x14ac:dyDescent="0.3">
      <c r="A53" s="17" t="s">
        <v>24</v>
      </c>
      <c r="B53" s="20">
        <v>46965.8201600229</v>
      </c>
      <c r="C53" s="20">
        <v>48554.077985447919</v>
      </c>
      <c r="D53" s="20">
        <v>48964.595499970259</v>
      </c>
      <c r="E53" s="20">
        <v>50412.831437546512</v>
      </c>
      <c r="F53" s="20">
        <v>53085.601177529097</v>
      </c>
      <c r="G53" s="20">
        <v>54625.327047683677</v>
      </c>
      <c r="H53" s="20">
        <v>55524.211519507124</v>
      </c>
      <c r="I53" s="20">
        <v>58114.020739659427</v>
      </c>
      <c r="J53" s="20">
        <v>56398.445317504738</v>
      </c>
      <c r="K53" s="20">
        <v>52733.810982045616</v>
      </c>
      <c r="L53" s="20">
        <v>52609.867130546379</v>
      </c>
      <c r="M53" s="20">
        <v>51692.688652976271</v>
      </c>
      <c r="N53" s="20">
        <v>48460.279141709405</v>
      </c>
      <c r="O53" s="20">
        <v>46986.538693734969</v>
      </c>
      <c r="P53" s="20">
        <v>47562.975114432862</v>
      </c>
      <c r="Q53" s="20">
        <v>48245.434062880871</v>
      </c>
    </row>
    <row r="54" spans="1:17" ht="11.4" customHeight="1" x14ac:dyDescent="0.3">
      <c r="A54" s="87" t="s">
        <v>76</v>
      </c>
      <c r="B54" s="20">
        <v>208.43764581680824</v>
      </c>
      <c r="C54" s="20">
        <v>249.55094694659277</v>
      </c>
      <c r="D54" s="20">
        <v>318.28836206219501</v>
      </c>
      <c r="E54" s="20">
        <v>404.32152366442489</v>
      </c>
      <c r="F54" s="20">
        <v>521.43731738210499</v>
      </c>
      <c r="G54" s="20">
        <v>860.67400340792005</v>
      </c>
      <c r="H54" s="20">
        <v>1458.2731374669297</v>
      </c>
      <c r="I54" s="20">
        <v>2058.6967873727335</v>
      </c>
      <c r="J54" s="20">
        <v>2352.8306158224359</v>
      </c>
      <c r="K54" s="20">
        <v>2512.390242458689</v>
      </c>
      <c r="L54" s="20">
        <v>2733.4263091212342</v>
      </c>
      <c r="M54" s="20">
        <v>2797.727808811745</v>
      </c>
      <c r="N54" s="20">
        <v>2835.1956939517345</v>
      </c>
      <c r="O54" s="20">
        <v>2406.6660559870179</v>
      </c>
      <c r="P54" s="20">
        <v>2658.296211560878</v>
      </c>
      <c r="Q54" s="20">
        <v>2576.2787291151872</v>
      </c>
    </row>
    <row r="55" spans="1:17" ht="11.4" customHeight="1" x14ac:dyDescent="0.3">
      <c r="A55" s="17" t="s">
        <v>23</v>
      </c>
      <c r="B55" s="20">
        <v>15590.305685142999</v>
      </c>
      <c r="C55" s="20">
        <v>15993.445160733083</v>
      </c>
      <c r="D55" s="20">
        <v>16612.167824867473</v>
      </c>
      <c r="E55" s="20">
        <v>17480.733062305022</v>
      </c>
      <c r="F55" s="20">
        <v>18268.847433332758</v>
      </c>
      <c r="G55" s="20">
        <v>18813.143511547045</v>
      </c>
      <c r="H55" s="20">
        <v>20143.067812445959</v>
      </c>
      <c r="I55" s="20">
        <v>20264.385789590346</v>
      </c>
      <c r="J55" s="20">
        <v>19650.280109383857</v>
      </c>
      <c r="K55" s="20">
        <v>17976.055614855883</v>
      </c>
      <c r="L55" s="20">
        <v>19953.232312167576</v>
      </c>
      <c r="M55" s="20">
        <v>19656.081605880772</v>
      </c>
      <c r="N55" s="20">
        <v>20238.924776603748</v>
      </c>
      <c r="O55" s="20">
        <v>20838.392408250198</v>
      </c>
      <c r="P55" s="20">
        <v>19660.537974527291</v>
      </c>
      <c r="Q55" s="20">
        <v>20459.220999404424</v>
      </c>
    </row>
    <row r="56" spans="1:17" ht="11.4" customHeight="1" x14ac:dyDescent="0.3">
      <c r="A56" s="86" t="s">
        <v>76</v>
      </c>
      <c r="B56" s="69">
        <v>91.900100200287923</v>
      </c>
      <c r="C56" s="69">
        <v>99.016170099631751</v>
      </c>
      <c r="D56" s="69">
        <v>122.88777502849508</v>
      </c>
      <c r="E56" s="69">
        <v>141.31656887497476</v>
      </c>
      <c r="F56" s="69">
        <v>154.15320242966069</v>
      </c>
      <c r="G56" s="69">
        <v>238.72252119168826</v>
      </c>
      <c r="H56" s="69">
        <v>469.73353925680743</v>
      </c>
      <c r="I56" s="69">
        <v>639.91745705401866</v>
      </c>
      <c r="J56" s="69">
        <v>736.68563000942038</v>
      </c>
      <c r="K56" s="69">
        <v>834.62800781947431</v>
      </c>
      <c r="L56" s="69">
        <v>1008.3008940666764</v>
      </c>
      <c r="M56" s="69">
        <v>1026.70948479198</v>
      </c>
      <c r="N56" s="69">
        <v>1169.8947530364155</v>
      </c>
      <c r="O56" s="69">
        <v>1135.2514939138118</v>
      </c>
      <c r="P56" s="69">
        <v>1158.3862682598292</v>
      </c>
      <c r="Q56" s="69">
        <v>1184.1803881672447</v>
      </c>
    </row>
    <row r="58" spans="1:17" ht="11.4" customHeight="1" x14ac:dyDescent="0.3">
      <c r="A58" s="35" t="s">
        <v>46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" customHeight="1" x14ac:dyDescent="0.3">
      <c r="A60" s="27" t="s">
        <v>75</v>
      </c>
      <c r="B60" s="71">
        <f>IF(B17=0,"",B17/TrRoad_act!B30*100)</f>
        <v>9.4006960702064113</v>
      </c>
      <c r="C60" s="71">
        <f>IF(C17=0,"",C17/TrRoad_act!C30*100)</f>
        <v>9.2537161457268855</v>
      </c>
      <c r="D60" s="71">
        <f>IF(D17=0,"",D17/TrRoad_act!D30*100)</f>
        <v>9.2065777574983372</v>
      </c>
      <c r="E60" s="71">
        <f>IF(E17=0,"",E17/TrRoad_act!E30*100)</f>
        <v>9.193274282152279</v>
      </c>
      <c r="F60" s="71">
        <f>IF(F17=0,"",F17/TrRoad_act!F30*100)</f>
        <v>9.1234023505667725</v>
      </c>
      <c r="G60" s="71">
        <f>IF(G17=0,"",G17/TrRoad_act!G30*100)</f>
        <v>9.1435553821792581</v>
      </c>
      <c r="H60" s="71">
        <f>IF(H17=0,"",H17/TrRoad_act!H30*100)</f>
        <v>9.1517546088847865</v>
      </c>
      <c r="I60" s="71">
        <f>IF(I17=0,"",I17/TrRoad_act!I30*100)</f>
        <v>9.1071333769116372</v>
      </c>
      <c r="J60" s="71">
        <f>IF(J17=0,"",J17/TrRoad_act!J30*100)</f>
        <v>8.9110936129952822</v>
      </c>
      <c r="K60" s="71">
        <f>IF(K17=0,"",K17/TrRoad_act!K30*100)</f>
        <v>8.6259110487207167</v>
      </c>
      <c r="L60" s="71">
        <f>IF(L17=0,"",L17/TrRoad_act!L30*100)</f>
        <v>8.617460516909988</v>
      </c>
      <c r="M60" s="71">
        <f>IF(M17=0,"",M17/TrRoad_act!M30*100)</f>
        <v>8.5158545013712903</v>
      </c>
      <c r="N60" s="71">
        <f>IF(N17=0,"",N17/TrRoad_act!N30*100)</f>
        <v>8.3873783292504029</v>
      </c>
      <c r="O60" s="71">
        <f>IF(O17=0,"",O17/TrRoad_act!O30*100)</f>
        <v>8.2747046516324438</v>
      </c>
      <c r="P60" s="71">
        <f>IF(P17=0,"",P17/TrRoad_act!P30*100)</f>
        <v>8.1420718266916214</v>
      </c>
      <c r="Q60" s="71">
        <f>IF(Q17=0,"",Q17/TrRoad_act!Q30*100)</f>
        <v>8.0837977578146347</v>
      </c>
    </row>
    <row r="61" spans="1:17" ht="11.4" customHeight="1" x14ac:dyDescent="0.3">
      <c r="A61" s="25" t="s">
        <v>40</v>
      </c>
      <c r="B61" s="24">
        <f>IF(B18=0,"",B18/TrRoad_act!B31*100)</f>
        <v>7.5103033745857752</v>
      </c>
      <c r="C61" s="24">
        <f>IF(C18=0,"",C18/TrRoad_act!C31*100)</f>
        <v>7.3575750676139622</v>
      </c>
      <c r="D61" s="24">
        <f>IF(D18=0,"",D18/TrRoad_act!D31*100)</f>
        <v>7.3195878066894444</v>
      </c>
      <c r="E61" s="24">
        <f>IF(E18=0,"",E18/TrRoad_act!E31*100)</f>
        <v>7.2538064282979491</v>
      </c>
      <c r="F61" s="24">
        <f>IF(F18=0,"",F18/TrRoad_act!F31*100)</f>
        <v>7.1545911508098747</v>
      </c>
      <c r="G61" s="24">
        <f>IF(G18=0,"",G18/TrRoad_act!G31*100)</f>
        <v>7.1190292090280938</v>
      </c>
      <c r="H61" s="24">
        <f>IF(H18=0,"",H18/TrRoad_act!H31*100)</f>
        <v>7.1129895291898739</v>
      </c>
      <c r="I61" s="24">
        <f>IF(I18=0,"",I18/TrRoad_act!I31*100)</f>
        <v>7.0333653463009602</v>
      </c>
      <c r="J61" s="24">
        <f>IF(J18=0,"",J18/TrRoad_act!J31*100)</f>
        <v>6.8957357471931795</v>
      </c>
      <c r="K61" s="24">
        <f>IF(K18=0,"",K18/TrRoad_act!K31*100)</f>
        <v>6.7396576805581949</v>
      </c>
      <c r="L61" s="24">
        <f>IF(L18=0,"",L18/TrRoad_act!L31*100)</f>
        <v>6.6642080900308072</v>
      </c>
      <c r="M61" s="24">
        <f>IF(M18=0,"",M18/TrRoad_act!M31*100)</f>
        <v>6.5959756058546652</v>
      </c>
      <c r="N61" s="24">
        <f>IF(N18=0,"",N18/TrRoad_act!N31*100)</f>
        <v>6.4988838054387408</v>
      </c>
      <c r="O61" s="24">
        <f>IF(O18=0,"",O18/TrRoad_act!O31*100)</f>
        <v>6.4228410439380008</v>
      </c>
      <c r="P61" s="24">
        <f>IF(P18=0,"",P18/TrRoad_act!P31*100)</f>
        <v>6.3691446356124644</v>
      </c>
      <c r="Q61" s="24">
        <f>IF(Q18=0,"",Q18/TrRoad_act!Q31*100)</f>
        <v>6.3087022886119897</v>
      </c>
    </row>
    <row r="62" spans="1:17" ht="11.4" customHeight="1" x14ac:dyDescent="0.3">
      <c r="A62" s="23" t="s">
        <v>31</v>
      </c>
      <c r="B62" s="22">
        <f>IF(B19=0,"",B19/TrRoad_act!B32*100)</f>
        <v>4.1963017639357743</v>
      </c>
      <c r="C62" s="22">
        <f>IF(C19=0,"",C19/TrRoad_act!C32*100)</f>
        <v>4.1624390196989935</v>
      </c>
      <c r="D62" s="22">
        <f>IF(D19=0,"",D19/TrRoad_act!D32*100)</f>
        <v>4.1269877328623155</v>
      </c>
      <c r="E62" s="22">
        <f>IF(E19=0,"",E19/TrRoad_act!E32*100)</f>
        <v>4.0944411915909855</v>
      </c>
      <c r="F62" s="22">
        <f>IF(F19=0,"",F19/TrRoad_act!F32*100)</f>
        <v>4.0496346990647156</v>
      </c>
      <c r="G62" s="22">
        <f>IF(G19=0,"",G19/TrRoad_act!G32*100)</f>
        <v>4.0171079026506611</v>
      </c>
      <c r="H62" s="22">
        <f>IF(H19=0,"",H19/TrRoad_act!H32*100)</f>
        <v>3.971467829931405</v>
      </c>
      <c r="I62" s="22">
        <f>IF(I19=0,"",I19/TrRoad_act!I32*100)</f>
        <v>3.9238430913590396</v>
      </c>
      <c r="J62" s="22">
        <f>IF(J19=0,"",J19/TrRoad_act!J32*100)</f>
        <v>3.8793395321790247</v>
      </c>
      <c r="K62" s="22">
        <f>IF(K19=0,"",K19/TrRoad_act!K32*100)</f>
        <v>3.8590382093787299</v>
      </c>
      <c r="L62" s="22">
        <f>IF(L19=0,"",L19/TrRoad_act!L32*100)</f>
        <v>3.8364643852615634</v>
      </c>
      <c r="M62" s="22">
        <f>IF(M19=0,"",M19/TrRoad_act!M32*100)</f>
        <v>3.8069738841584266</v>
      </c>
      <c r="N62" s="22">
        <f>IF(N19=0,"",N19/TrRoad_act!N32*100)</f>
        <v>3.7655701323447075</v>
      </c>
      <c r="O62" s="22">
        <f>IF(O19=0,"",O19/TrRoad_act!O32*100)</f>
        <v>3.7200483700988025</v>
      </c>
      <c r="P62" s="22">
        <f>IF(P19=0,"",P19/TrRoad_act!P32*100)</f>
        <v>3.6827174923680359</v>
      </c>
      <c r="Q62" s="22">
        <f>IF(Q19=0,"",Q19/TrRoad_act!Q32*100)</f>
        <v>3.6585806827258023</v>
      </c>
    </row>
    <row r="63" spans="1:17" ht="11.4" customHeight="1" x14ac:dyDescent="0.3">
      <c r="A63" s="19" t="s">
        <v>30</v>
      </c>
      <c r="B63" s="21">
        <f>IF(B21=0,"",B21/TrRoad_act!B33*100)</f>
        <v>7.0951084160648863</v>
      </c>
      <c r="C63" s="21">
        <f>IF(C21=0,"",C21/TrRoad_act!C33*100)</f>
        <v>6.9534251322786398</v>
      </c>
      <c r="D63" s="21">
        <f>IF(D21=0,"",D21/TrRoad_act!D33*100)</f>
        <v>6.9274034152668529</v>
      </c>
      <c r="E63" s="21">
        <f>IF(E21=0,"",E21/TrRoad_act!E33*100)</f>
        <v>6.864969718965348</v>
      </c>
      <c r="F63" s="21">
        <f>IF(F21=0,"",F21/TrRoad_act!F33*100)</f>
        <v>6.7737291629120167</v>
      </c>
      <c r="G63" s="21">
        <f>IF(G21=0,"",G21/TrRoad_act!G33*100)</f>
        <v>6.7468355284101014</v>
      </c>
      <c r="H63" s="21">
        <f>IF(H21=0,"",H21/TrRoad_act!H33*100)</f>
        <v>6.7450530063809033</v>
      </c>
      <c r="I63" s="21">
        <f>IF(I21=0,"",I21/TrRoad_act!I33*100)</f>
        <v>6.6671552024001723</v>
      </c>
      <c r="J63" s="21">
        <f>IF(J21=0,"",J21/TrRoad_act!J33*100)</f>
        <v>6.53134340107</v>
      </c>
      <c r="K63" s="21">
        <f>IF(K21=0,"",K21/TrRoad_act!K33*100)</f>
        <v>6.3826779314199511</v>
      </c>
      <c r="L63" s="21">
        <f>IF(L21=0,"",L21/TrRoad_act!L33*100)</f>
        <v>6.3055223083181469</v>
      </c>
      <c r="M63" s="21">
        <f>IF(M21=0,"",M21/TrRoad_act!M33*100)</f>
        <v>6.2398647575168349</v>
      </c>
      <c r="N63" s="21">
        <f>IF(N21=0,"",N21/TrRoad_act!N33*100)</f>
        <v>6.1463776902218488</v>
      </c>
      <c r="O63" s="21">
        <f>IF(O21=0,"",O21/TrRoad_act!O33*100)</f>
        <v>6.0699810810418038</v>
      </c>
      <c r="P63" s="21">
        <f>IF(P21=0,"",P21/TrRoad_act!P33*100)</f>
        <v>6.0262278847479394</v>
      </c>
      <c r="Q63" s="21">
        <f>IF(Q21=0,"",Q21/TrRoad_act!Q33*100)</f>
        <v>5.9582658979213239</v>
      </c>
    </row>
    <row r="64" spans="1:17" ht="11.4" customHeight="1" x14ac:dyDescent="0.3">
      <c r="A64" s="62" t="s">
        <v>60</v>
      </c>
      <c r="B64" s="70">
        <f>IF(B22=0,"",B22/TrRoad_act!B34*100)</f>
        <v>7.3647596517058167</v>
      </c>
      <c r="C64" s="70">
        <f>IF(C22=0,"",C22/TrRoad_act!C34*100)</f>
        <v>7.2670268690150381</v>
      </c>
      <c r="D64" s="70">
        <f>IF(D22=0,"",D22/TrRoad_act!D34*100)</f>
        <v>7.2852354055069553</v>
      </c>
      <c r="E64" s="70">
        <f>IF(E22=0,"",E22/TrRoad_act!E34*100)</f>
        <v>7.2646416225357324</v>
      </c>
      <c r="F64" s="70">
        <f>IF(F22=0,"",F22/TrRoad_act!F34*100)</f>
        <v>7.2467399724019543</v>
      </c>
      <c r="G64" s="70">
        <f>IF(G22=0,"",G22/TrRoad_act!G34*100)</f>
        <v>7.2417879193719799</v>
      </c>
      <c r="H64" s="70">
        <f>IF(H22=0,"",H22/TrRoad_act!H34*100)</f>
        <v>7.2863055930277598</v>
      </c>
      <c r="I64" s="70">
        <f>IF(I22=0,"",I22/TrRoad_act!I34*100)</f>
        <v>7.242656889453901</v>
      </c>
      <c r="J64" s="70">
        <f>IF(J22=0,"",J22/TrRoad_act!J34*100)</f>
        <v>7.0915079549018936</v>
      </c>
      <c r="K64" s="70">
        <f>IF(K22=0,"",K22/TrRoad_act!K34*100)</f>
        <v>6.9238817224677769</v>
      </c>
      <c r="L64" s="70">
        <f>IF(L22=0,"",L22/TrRoad_act!L34*100)</f>
        <v>6.8148129745298158</v>
      </c>
      <c r="M64" s="70">
        <f>IF(M22=0,"",M22/TrRoad_act!M34*100)</f>
        <v>6.735149928524466</v>
      </c>
      <c r="N64" s="70">
        <f>IF(N22=0,"",N22/TrRoad_act!N34*100)</f>
        <v>6.6571395444937007</v>
      </c>
      <c r="O64" s="70">
        <f>IF(O22=0,"",O22/TrRoad_act!O34*100)</f>
        <v>6.5666021845308205</v>
      </c>
      <c r="P64" s="70">
        <f>IF(P22=0,"",P22/TrRoad_act!P34*100)</f>
        <v>6.5122560324314671</v>
      </c>
      <c r="Q64" s="70">
        <f>IF(Q22=0,"",Q22/TrRoad_act!Q34*100)</f>
        <v>6.3865151791048582</v>
      </c>
    </row>
    <row r="65" spans="1:17" ht="11.4" customHeight="1" x14ac:dyDescent="0.3">
      <c r="A65" s="62" t="s">
        <v>59</v>
      </c>
      <c r="B65" s="70">
        <f>IF(B24=0,"",B24/TrRoad_act!B35*100)</f>
        <v>6.3943330432199321</v>
      </c>
      <c r="C65" s="70">
        <f>IF(C24=0,"",C24/TrRoad_act!C35*100)</f>
        <v>6.217973305590796</v>
      </c>
      <c r="D65" s="70">
        <f>IF(D24=0,"",D24/TrRoad_act!D35*100)</f>
        <v>6.1681414705898669</v>
      </c>
      <c r="E65" s="70">
        <f>IF(E24=0,"",E24/TrRoad_act!E35*100)</f>
        <v>6.1157201950273414</v>
      </c>
      <c r="F65" s="70">
        <f>IF(F24=0,"",F24/TrRoad_act!F35*100)</f>
        <v>5.9999896223520857</v>
      </c>
      <c r="G65" s="70">
        <f>IF(G24=0,"",G24/TrRoad_act!G35*100)</f>
        <v>5.9950653679128525</v>
      </c>
      <c r="H65" s="70">
        <f>IF(H24=0,"",H24/TrRoad_act!H35*100)</f>
        <v>6.0281859813739374</v>
      </c>
      <c r="I65" s="70">
        <f>IF(I24=0,"",I24/TrRoad_act!I35*100)</f>
        <v>5.9814382055022843</v>
      </c>
      <c r="J65" s="70">
        <f>IF(J24=0,"",J24/TrRoad_act!J35*100)</f>
        <v>5.9022347652721177</v>
      </c>
      <c r="K65" s="70">
        <f>IF(K24=0,"",K24/TrRoad_act!K35*100)</f>
        <v>5.803603836869323</v>
      </c>
      <c r="L65" s="70">
        <f>IF(L24=0,"",L24/TrRoad_act!L35*100)</f>
        <v>5.7943724946438069</v>
      </c>
      <c r="M65" s="70">
        <f>IF(M24=0,"",M24/TrRoad_act!M35*100)</f>
        <v>5.7456956584002139</v>
      </c>
      <c r="N65" s="70">
        <f>IF(N24=0,"",N24/TrRoad_act!N35*100)</f>
        <v>5.6727665984557518</v>
      </c>
      <c r="O65" s="70">
        <f>IF(O24=0,"",O24/TrRoad_act!O35*100)</f>
        <v>5.6165152085438246</v>
      </c>
      <c r="P65" s="70">
        <f>IF(P24=0,"",P24/TrRoad_act!P35*100)</f>
        <v>5.6089304702798604</v>
      </c>
      <c r="Q65" s="70">
        <f>IF(Q24=0,"",Q24/TrRoad_act!Q35*100)</f>
        <v>5.6028890655067141</v>
      </c>
    </row>
    <row r="66" spans="1:17" ht="11.4" customHeight="1" x14ac:dyDescent="0.3">
      <c r="A66" s="62" t="s">
        <v>58</v>
      </c>
      <c r="B66" s="70">
        <f>IF(B26=0,"",B26/TrRoad_act!B36*100)</f>
        <v>7.3290972575199937</v>
      </c>
      <c r="C66" s="70">
        <f>IF(C26=0,"",C26/TrRoad_act!C36*100)</f>
        <v>7.3085265768467425</v>
      </c>
      <c r="D66" s="70">
        <f>IF(D26=0,"",D26/TrRoad_act!D36*100)</f>
        <v>7.358782782629965</v>
      </c>
      <c r="E66" s="70">
        <f>IF(E26=0,"",E26/TrRoad_act!E36*100)</f>
        <v>7.2445377039464169</v>
      </c>
      <c r="F66" s="70">
        <f>IF(F26=0,"",F26/TrRoad_act!F36*100)</f>
        <v>7.2249368783058374</v>
      </c>
      <c r="G66" s="70">
        <f>IF(G26=0,"",G26/TrRoad_act!G36*100)</f>
        <v>7.4142759390460871</v>
      </c>
      <c r="H66" s="70">
        <f>IF(H26=0,"",H26/TrRoad_act!H36*100)</f>
        <v>7.4206869475010953</v>
      </c>
      <c r="I66" s="70">
        <f>IF(I26=0,"",I26/TrRoad_act!I36*100)</f>
        <v>7.0913929100278512</v>
      </c>
      <c r="J66" s="70">
        <f>IF(J26=0,"",J26/TrRoad_act!J36*100)</f>
        <v>7.1347939246718433</v>
      </c>
      <c r="K66" s="70">
        <f>IF(K26=0,"",K26/TrRoad_act!K36*100)</f>
        <v>7.0531031198481493</v>
      </c>
      <c r="L66" s="70">
        <f>IF(L26=0,"",L26/TrRoad_act!L36*100)</f>
        <v>6.8014663872441874</v>
      </c>
      <c r="M66" s="70">
        <f>IF(M26=0,"",M26/TrRoad_act!M36*100)</f>
        <v>7.2127458965931011</v>
      </c>
      <c r="N66" s="70">
        <f>IF(N26=0,"",N26/TrRoad_act!N36*100)</f>
        <v>7.1920578069636925</v>
      </c>
      <c r="O66" s="70">
        <f>IF(O26=0,"",O26/TrRoad_act!O36*100)</f>
        <v>7.3062617741459253</v>
      </c>
      <c r="P66" s="70">
        <f>IF(P26=0,"",P26/TrRoad_act!P36*100)</f>
        <v>7.1884237496353167</v>
      </c>
      <c r="Q66" s="70">
        <f>IF(Q26=0,"",Q26/TrRoad_act!Q36*100)</f>
        <v>7.0137068919672734</v>
      </c>
    </row>
    <row r="67" spans="1:17" ht="11.4" customHeight="1" x14ac:dyDescent="0.3">
      <c r="A67" s="62" t="s">
        <v>57</v>
      </c>
      <c r="B67" s="70">
        <f>IF(B27=0,"",B27/TrRoad_act!B37*100)</f>
        <v>7.7764096115910268</v>
      </c>
      <c r="C67" s="70">
        <f>IF(C27=0,"",C27/TrRoad_act!C37*100)</f>
        <v>7.6848892376365718</v>
      </c>
      <c r="D67" s="70">
        <f>IF(D27=0,"",D27/TrRoad_act!D37*100)</f>
        <v>7.6662032149887747</v>
      </c>
      <c r="E67" s="70">
        <f>IF(E27=0,"",E27/TrRoad_act!E37*100)</f>
        <v>7.6671196235221801</v>
      </c>
      <c r="F67" s="70">
        <f>IF(F27=0,"",F27/TrRoad_act!F37*100)</f>
        <v>7.7224584264917473</v>
      </c>
      <c r="G67" s="70">
        <f>IF(G27=0,"",G27/TrRoad_act!G37*100)</f>
        <v>7.7604425105337729</v>
      </c>
      <c r="H67" s="70">
        <f>IF(H27=0,"",H27/TrRoad_act!H37*100)</f>
        <v>7.6382876959372989</v>
      </c>
      <c r="I67" s="70">
        <f>IF(I27=0,"",I27/TrRoad_act!I37*100)</f>
        <v>7.6861012963261075</v>
      </c>
      <c r="J67" s="70">
        <f>IF(J27=0,"",J27/TrRoad_act!J37*100)</f>
        <v>7.4450467424805833</v>
      </c>
      <c r="K67" s="70">
        <f>IF(K27=0,"",K27/TrRoad_act!K37*100)</f>
        <v>7.2132105295827174</v>
      </c>
      <c r="L67" s="70">
        <f>IF(L27=0,"",L27/TrRoad_act!L37*100)</f>
        <v>7.0655224683110678</v>
      </c>
      <c r="M67" s="70">
        <f>IF(M27=0,"",M27/TrRoad_act!M37*100)</f>
        <v>7.0381672493477501</v>
      </c>
      <c r="N67" s="70">
        <f>IF(N27=0,"",N27/TrRoad_act!N37*100)</f>
        <v>7.0006549944156964</v>
      </c>
      <c r="O67" s="70">
        <f>IF(O27=0,"",O27/TrRoad_act!O37*100)</f>
        <v>6.8876136639625161</v>
      </c>
      <c r="P67" s="70">
        <f>IF(P27=0,"",P27/TrRoad_act!P37*100)</f>
        <v>6.7480437110879352</v>
      </c>
      <c r="Q67" s="70">
        <f>IF(Q27=0,"",Q27/TrRoad_act!Q37*100)</f>
        <v>6.6538761604813743</v>
      </c>
    </row>
    <row r="68" spans="1:17" ht="11.4" customHeight="1" x14ac:dyDescent="0.3">
      <c r="A68" s="62" t="s">
        <v>61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>
        <f>IF(J29=0,"",J29/TrRoad_act!J38*100)</f>
        <v>3.6045237902128435</v>
      </c>
      <c r="K68" s="70">
        <f>IF(K29=0,"",K29/TrRoad_act!K38*100)</f>
        <v>3.6798822667779576</v>
      </c>
      <c r="L68" s="70">
        <f>IF(L29=0,"",L29/TrRoad_act!L38*100)</f>
        <v>3.8159903515238667</v>
      </c>
      <c r="M68" s="70">
        <f>IF(M29=0,"",M29/TrRoad_act!M38*100)</f>
        <v>3.6495511841934549</v>
      </c>
      <c r="N68" s="70">
        <f>IF(N29=0,"",N29/TrRoad_act!N38*100)</f>
        <v>3.7921019999867434</v>
      </c>
      <c r="O68" s="70">
        <f>IF(O29=0,"",O29/TrRoad_act!O38*100)</f>
        <v>4.0862252117283715</v>
      </c>
      <c r="P68" s="70">
        <f>IF(P29=0,"",P29/TrRoad_act!P38*100)</f>
        <v>4.1475751708882296</v>
      </c>
      <c r="Q68" s="70">
        <f>IF(Q29=0,"",Q29/TrRoad_act!Q38*100)</f>
        <v>3.8913751609521223</v>
      </c>
    </row>
    <row r="69" spans="1:17" ht="11.4" customHeight="1" x14ac:dyDescent="0.3">
      <c r="A69" s="62" t="s">
        <v>56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>
        <f>IF(E32=0,"",E32/TrRoad_act!E39*100)</f>
        <v>2.6197125799083567</v>
      </c>
      <c r="F69" s="70">
        <f>IF(F32=0,"",F32/TrRoad_act!F39*100)</f>
        <v>2.6219065079379207</v>
      </c>
      <c r="G69" s="70">
        <f>IF(G32=0,"",G32/TrRoad_act!G39*100)</f>
        <v>2.625660982391345</v>
      </c>
      <c r="H69" s="70">
        <f>IF(H32=0,"",H32/TrRoad_act!H39*100)</f>
        <v>2.8029660367195381</v>
      </c>
      <c r="I69" s="70">
        <f>IF(I32=0,"",I32/TrRoad_act!I39*100)</f>
        <v>2.800653100069789</v>
      </c>
      <c r="J69" s="70">
        <f>IF(J32=0,"",J32/TrRoad_act!J39*100)</f>
        <v>2.953954501227205</v>
      </c>
      <c r="K69" s="70">
        <f>IF(K32=0,"",K32/TrRoad_act!K39*100)</f>
        <v>2.9637620063136669</v>
      </c>
      <c r="L69" s="70">
        <f>IF(L32=0,"",L32/TrRoad_act!L39*100)</f>
        <v>2.7540211428774817</v>
      </c>
      <c r="M69" s="70">
        <f>IF(M32=0,"",M32/TrRoad_act!M39*100)</f>
        <v>2.7670078352784526</v>
      </c>
      <c r="N69" s="70">
        <f>IF(N32=0,"",N32/TrRoad_act!N39*100)</f>
        <v>2.8016167990795822</v>
      </c>
      <c r="O69" s="70">
        <f>IF(O32=0,"",O32/TrRoad_act!O39*100)</f>
        <v>2.8327686054786767</v>
      </c>
      <c r="P69" s="70">
        <f>IF(P32=0,"",P32/TrRoad_act!P39*100)</f>
        <v>2.8644390392344814</v>
      </c>
      <c r="Q69" s="70">
        <f>IF(Q32=0,"",Q32/TrRoad_act!Q39*100)</f>
        <v>2.8918502445213576</v>
      </c>
    </row>
    <row r="70" spans="1:17" ht="11.4" customHeight="1" x14ac:dyDescent="0.3">
      <c r="A70" s="19" t="s">
        <v>29</v>
      </c>
      <c r="B70" s="21">
        <f>IF(B33=0,"",B33/TrRoad_act!B40*100)</f>
        <v>57.712778349070327</v>
      </c>
      <c r="C70" s="21">
        <f>IF(C33=0,"",C33/TrRoad_act!C40*100)</f>
        <v>57.138157843533797</v>
      </c>
      <c r="D70" s="21">
        <f>IF(D33=0,"",D33/TrRoad_act!D40*100)</f>
        <v>56.734824280022409</v>
      </c>
      <c r="E70" s="21">
        <f>IF(E33=0,"",E33/TrRoad_act!E40*100)</f>
        <v>56.581313361409023</v>
      </c>
      <c r="F70" s="21">
        <f>IF(F33=0,"",F33/TrRoad_act!F40*100)</f>
        <v>56.214302037541039</v>
      </c>
      <c r="G70" s="21">
        <f>IF(G33=0,"",G33/TrRoad_act!G40*100)</f>
        <v>55.574736212616656</v>
      </c>
      <c r="H70" s="21">
        <f>IF(H33=0,"",H33/TrRoad_act!H40*100)</f>
        <v>55.253267783213168</v>
      </c>
      <c r="I70" s="21">
        <f>IF(I33=0,"",I33/TrRoad_act!I40*100)</f>
        <v>54.647011578133451</v>
      </c>
      <c r="J70" s="21">
        <f>IF(J33=0,"",J33/TrRoad_act!J40*100)</f>
        <v>54.288841852888872</v>
      </c>
      <c r="K70" s="21">
        <f>IF(K33=0,"",K33/TrRoad_act!K40*100)</f>
        <v>53.897794598418614</v>
      </c>
      <c r="L70" s="21">
        <f>IF(L33=0,"",L33/TrRoad_act!L40*100)</f>
        <v>53.629669421162284</v>
      </c>
      <c r="M70" s="21">
        <f>IF(M33=0,"",M33/TrRoad_act!M40*100)</f>
        <v>53.10234630246152</v>
      </c>
      <c r="N70" s="21">
        <f>IF(N33=0,"",N33/TrRoad_act!N40*100)</f>
        <v>52.813798284804683</v>
      </c>
      <c r="O70" s="21">
        <f>IF(O33=0,"",O33/TrRoad_act!O40*100)</f>
        <v>52.387469667075571</v>
      </c>
      <c r="P70" s="21">
        <f>IF(P33=0,"",P33/TrRoad_act!P40*100)</f>
        <v>52.180587068593574</v>
      </c>
      <c r="Q70" s="21">
        <f>IF(Q33=0,"",Q33/TrRoad_act!Q40*100)</f>
        <v>52.22306744785282</v>
      </c>
    </row>
    <row r="71" spans="1:17" ht="11.4" customHeight="1" x14ac:dyDescent="0.3">
      <c r="A71" s="62" t="s">
        <v>60</v>
      </c>
      <c r="B71" s="20">
        <f>IF(B34=0,"",B34/TrRoad_act!B41*100)</f>
        <v>19.50492658986327</v>
      </c>
      <c r="C71" s="20">
        <f>IF(C34=0,"",C34/TrRoad_act!C41*100)</f>
        <v>19.422804873501835</v>
      </c>
      <c r="D71" s="20">
        <f>IF(D34=0,"",D34/TrRoad_act!D41*100)</f>
        <v>19.354587740554532</v>
      </c>
      <c r="E71" s="20">
        <f>IF(E34=0,"",E34/TrRoad_act!E41*100)</f>
        <v>19.429188184922712</v>
      </c>
      <c r="F71" s="20">
        <f>IF(F34=0,"",F34/TrRoad_act!F41*100)</f>
        <v>19.43999959750445</v>
      </c>
      <c r="G71" s="20">
        <f>IF(G34=0,"",G34/TrRoad_act!G41*100)</f>
        <v>19.431425793306651</v>
      </c>
      <c r="H71" s="20">
        <f>IF(H34=0,"",H34/TrRoad_act!H41*100)</f>
        <v>19.452975551710523</v>
      </c>
      <c r="I71" s="20">
        <f>IF(I34=0,"",I34/TrRoad_act!I41*100)</f>
        <v>19.229237042431755</v>
      </c>
      <c r="J71" s="20">
        <f>IF(J34=0,"",J34/TrRoad_act!J41*100)</f>
        <v>19.026506914249744</v>
      </c>
      <c r="K71" s="20">
        <f>IF(K34=0,"",K34/TrRoad_act!K41*100)</f>
        <v>18.917967140037646</v>
      </c>
      <c r="L71" s="20">
        <f>IF(L34=0,"",L34/TrRoad_act!L41*100)</f>
        <v>18.729004582660373</v>
      </c>
      <c r="M71" s="20">
        <f>IF(M34=0,"",M34/TrRoad_act!M41*100)</f>
        <v>18.501466009066693</v>
      </c>
      <c r="N71" s="20">
        <f>IF(N34=0,"",N34/TrRoad_act!N41*100)</f>
        <v>18.390094259295527</v>
      </c>
      <c r="O71" s="20">
        <f>IF(O34=0,"",O34/TrRoad_act!O41*100)</f>
        <v>17.768227973657559</v>
      </c>
      <c r="P71" s="20">
        <f>IF(P34=0,"",P34/TrRoad_act!P41*100)</f>
        <v>17.658724079495791</v>
      </c>
      <c r="Q71" s="20">
        <f>IF(Q34=0,"",Q34/TrRoad_act!Q41*100)</f>
        <v>17.567883826391661</v>
      </c>
    </row>
    <row r="72" spans="1:17" ht="11.4" customHeight="1" x14ac:dyDescent="0.3">
      <c r="A72" s="62" t="s">
        <v>59</v>
      </c>
      <c r="B72" s="20">
        <f>IF(B36=0,"",B36/TrRoad_act!B42*100)</f>
        <v>58.353105016335341</v>
      </c>
      <c r="C72" s="20">
        <f>IF(C36=0,"",C36/TrRoad_act!C42*100)</f>
        <v>57.783114511741942</v>
      </c>
      <c r="D72" s="20">
        <f>IF(D36=0,"",D36/TrRoad_act!D42*100)</f>
        <v>57.37726876986725</v>
      </c>
      <c r="E72" s="20">
        <f>IF(E36=0,"",E36/TrRoad_act!E42*100)</f>
        <v>57.151490693451926</v>
      </c>
      <c r="F72" s="20">
        <f>IF(F36=0,"",F36/TrRoad_act!F42*100)</f>
        <v>56.734178427471619</v>
      </c>
      <c r="G72" s="20">
        <f>IF(G36=0,"",G36/TrRoad_act!G42*100)</f>
        <v>56.120638531548892</v>
      </c>
      <c r="H72" s="20">
        <f>IF(H36=0,"",H36/TrRoad_act!H42*100)</f>
        <v>55.801956070384421</v>
      </c>
      <c r="I72" s="20">
        <f>IF(I36=0,"",I36/TrRoad_act!I42*100)</f>
        <v>55.16839623068018</v>
      </c>
      <c r="J72" s="20">
        <f>IF(J36=0,"",J36/TrRoad_act!J42*100)</f>
        <v>54.829273277620381</v>
      </c>
      <c r="K72" s="20">
        <f>IF(K36=0,"",K36/TrRoad_act!K42*100)</f>
        <v>54.463632106916315</v>
      </c>
      <c r="L72" s="20">
        <f>IF(L36=0,"",L36/TrRoad_act!L42*100)</f>
        <v>54.200978442913147</v>
      </c>
      <c r="M72" s="20">
        <f>IF(M36=0,"",M36/TrRoad_act!M42*100)</f>
        <v>53.71494768517617</v>
      </c>
      <c r="N72" s="20">
        <f>IF(N36=0,"",N36/TrRoad_act!N42*100)</f>
        <v>53.357644292688263</v>
      </c>
      <c r="O72" s="20">
        <f>IF(O36=0,"",O36/TrRoad_act!O42*100)</f>
        <v>52.952643171114403</v>
      </c>
      <c r="P72" s="20">
        <f>IF(P36=0,"",P36/TrRoad_act!P42*100)</f>
        <v>52.768064744292396</v>
      </c>
      <c r="Q72" s="20">
        <f>IF(Q36=0,"",Q36/TrRoad_act!Q42*100)</f>
        <v>52.760263622875833</v>
      </c>
    </row>
    <row r="73" spans="1:17" ht="11.4" customHeight="1" x14ac:dyDescent="0.3">
      <c r="A73" s="62" t="s">
        <v>58</v>
      </c>
      <c r="B73" s="20">
        <f>IF(B38=0,"",B38/TrRoad_act!B43*100)</f>
        <v>45.442095390413634</v>
      </c>
      <c r="C73" s="20">
        <f>IF(C38=0,"",C38/TrRoad_act!C43*100)</f>
        <v>45.405412488552251</v>
      </c>
      <c r="D73" s="20">
        <f>IF(D38=0,"",D38/TrRoad_act!D43*100)</f>
        <v>45.486631444444839</v>
      </c>
      <c r="E73" s="20">
        <f>IF(E38=0,"",E38/TrRoad_act!E43*100)</f>
        <v>45.510739300294979</v>
      </c>
      <c r="F73" s="20">
        <f>IF(F38=0,"",F38/TrRoad_act!F43*100)</f>
        <v>44.329374877190176</v>
      </c>
      <c r="G73" s="20">
        <f>IF(G38=0,"",G38/TrRoad_act!G43*100)</f>
        <v>44.261426878680219</v>
      </c>
      <c r="H73" s="20">
        <f>IF(H38=0,"",H38/TrRoad_act!H43*100)</f>
        <v>44.21570029683425</v>
      </c>
      <c r="I73" s="20">
        <f>IF(I38=0,"",I38/TrRoad_act!I43*100)</f>
        <v>44.174387958951435</v>
      </c>
      <c r="J73" s="20">
        <f>IF(J38=0,"",J38/TrRoad_act!J43*100)</f>
        <v>44.158322221895943</v>
      </c>
      <c r="K73" s="20">
        <f>IF(K38=0,"",K38/TrRoad_act!K43*100)</f>
        <v>44.077923554689349</v>
      </c>
      <c r="L73" s="20">
        <f>IF(L38=0,"",L38/TrRoad_act!L43*100)</f>
        <v>44.098230805539409</v>
      </c>
      <c r="M73" s="20">
        <f>IF(M38=0,"",M38/TrRoad_act!M43*100)</f>
        <v>44.100929004108643</v>
      </c>
      <c r="N73" s="20">
        <f>IF(N38=0,"",N38/TrRoad_act!N43*100)</f>
        <v>44.146765968046182</v>
      </c>
      <c r="O73" s="20">
        <f>IF(O38=0,"",O38/TrRoad_act!O43*100)</f>
        <v>44.188378193378135</v>
      </c>
      <c r="P73" s="20">
        <f>IF(P38=0,"",P38/TrRoad_act!P43*100)</f>
        <v>44.222177565074851</v>
      </c>
      <c r="Q73" s="20">
        <f>IF(Q38=0,"",Q38/TrRoad_act!Q43*100)</f>
        <v>44.258560431281815</v>
      </c>
    </row>
    <row r="74" spans="1:17" ht="11.4" customHeight="1" x14ac:dyDescent="0.3">
      <c r="A74" s="62" t="s">
        <v>57</v>
      </c>
      <c r="B74" s="20">
        <f>IF(B39=0,"",B39/TrRoad_act!B44*100)</f>
        <v>46.689531908045545</v>
      </c>
      <c r="C74" s="20">
        <f>IF(C39=0,"",C39/TrRoad_act!C44*100)</f>
        <v>45.797225932600398</v>
      </c>
      <c r="D74" s="20">
        <f>IF(D39=0,"",D39/TrRoad_act!D44*100)</f>
        <v>43.693696949235381</v>
      </c>
      <c r="E74" s="20">
        <f>IF(E39=0,"",E39/TrRoad_act!E44*100)</f>
        <v>46.532633369020147</v>
      </c>
      <c r="F74" s="20">
        <f>IF(F39=0,"",F39/TrRoad_act!F44*100)</f>
        <v>47.844558917625932</v>
      </c>
      <c r="G74" s="20">
        <f>IF(G39=0,"",G39/TrRoad_act!G44*100)</f>
        <v>44.8128292256145</v>
      </c>
      <c r="H74" s="20">
        <f>IF(H39=0,"",H39/TrRoad_act!H44*100)</f>
        <v>45.361891328520656</v>
      </c>
      <c r="I74" s="20">
        <f>IF(I39=0,"",I39/TrRoad_act!I44*100)</f>
        <v>45.122121686983348</v>
      </c>
      <c r="J74" s="20">
        <f>IF(J39=0,"",J39/TrRoad_act!J44*100)</f>
        <v>43.923820227188266</v>
      </c>
      <c r="K74" s="20">
        <f>IF(K39=0,"",K39/TrRoad_act!K44*100)</f>
        <v>43.549873559823936</v>
      </c>
      <c r="L74" s="20">
        <f>IF(L39=0,"",L39/TrRoad_act!L44*100)</f>
        <v>43.878851843900911</v>
      </c>
      <c r="M74" s="20">
        <f>IF(M39=0,"",M39/TrRoad_act!M44*100)</f>
        <v>43.549982812559364</v>
      </c>
      <c r="N74" s="20">
        <f>IF(N39=0,"",N39/TrRoad_act!N44*100)</f>
        <v>45.667041393962556</v>
      </c>
      <c r="O74" s="20">
        <f>IF(O39=0,"",O39/TrRoad_act!O44*100)</f>
        <v>45.958930105035506</v>
      </c>
      <c r="P74" s="20">
        <f>IF(P39=0,"",P39/TrRoad_act!P44*100)</f>
        <v>45.08794908046039</v>
      </c>
      <c r="Q74" s="20">
        <f>IF(Q39=0,"",Q39/TrRoad_act!Q44*100)</f>
        <v>47.742687156919985</v>
      </c>
    </row>
    <row r="75" spans="1:17" ht="11.4" customHeight="1" x14ac:dyDescent="0.3">
      <c r="A75" s="62" t="s">
        <v>56</v>
      </c>
      <c r="B75" s="20">
        <f>IF(B41=0,"",B41/TrRoad_act!B45*100)</f>
        <v>33.103393903940024</v>
      </c>
      <c r="C75" s="20">
        <f>IF(C41=0,"",C41/TrRoad_act!C45*100)</f>
        <v>32.910189755478775</v>
      </c>
      <c r="D75" s="20">
        <f>IF(D41=0,"",D41/TrRoad_act!D45*100)</f>
        <v>32.83269094146543</v>
      </c>
      <c r="E75" s="20">
        <f>IF(E41=0,"",E41/TrRoad_act!E45*100)</f>
        <v>32.795986766394435</v>
      </c>
      <c r="F75" s="20">
        <f>IF(F41=0,"",F41/TrRoad_act!F45*100)</f>
        <v>32.726183914110038</v>
      </c>
      <c r="G75" s="20">
        <f>IF(G41=0,"",G41/TrRoad_act!G45*100)</f>
        <v>31.830209343694932</v>
      </c>
      <c r="H75" s="20">
        <f>IF(H41=0,"",H41/TrRoad_act!H45*100)</f>
        <v>31.650160921587172</v>
      </c>
      <c r="I75" s="20">
        <f>IF(I41=0,"",I41/TrRoad_act!I45*100)</f>
        <v>31.703300593371324</v>
      </c>
      <c r="J75" s="20">
        <f>IF(J41=0,"",J41/TrRoad_act!J45*100)</f>
        <v>31.814557375924679</v>
      </c>
      <c r="K75" s="20">
        <f>IF(K41=0,"",K41/TrRoad_act!K45*100)</f>
        <v>31.891041019381035</v>
      </c>
      <c r="L75" s="20">
        <f>IF(L41=0,"",L41/TrRoad_act!L45*100)</f>
        <v>31.591585302910651</v>
      </c>
      <c r="M75" s="20">
        <f>IF(M41=0,"",M41/TrRoad_act!M45*100)</f>
        <v>31.373619273122706</v>
      </c>
      <c r="N75" s="20">
        <f>IF(N41=0,"",N41/TrRoad_act!N45*100)</f>
        <v>31.358137984000972</v>
      </c>
      <c r="O75" s="20">
        <f>IF(O41=0,"",O41/TrRoad_act!O45*100)</f>
        <v>29.905532371277271</v>
      </c>
      <c r="P75" s="20">
        <f>IF(P41=0,"",P41/TrRoad_act!P45*100)</f>
        <v>29.269461840984732</v>
      </c>
      <c r="Q75" s="20">
        <f>IF(Q41=0,"",Q41/TrRoad_act!Q45*100)</f>
        <v>29.215008993649604</v>
      </c>
    </row>
    <row r="76" spans="1:17" ht="11.4" customHeight="1" x14ac:dyDescent="0.3">
      <c r="A76" s="25" t="s">
        <v>19</v>
      </c>
      <c r="B76" s="24">
        <f>IF(B42=0,"",B42/TrRoad_act!B46*100)</f>
        <v>19.463392457399323</v>
      </c>
      <c r="C76" s="24">
        <f>IF(C42=0,"",C42/TrRoad_act!C46*100)</f>
        <v>19.298849831018394</v>
      </c>
      <c r="D76" s="24">
        <f>IF(D42=0,"",D42/TrRoad_act!D46*100)</f>
        <v>19.165057835939312</v>
      </c>
      <c r="E76" s="24">
        <f>IF(E42=0,"",E42/TrRoad_act!E46*100)</f>
        <v>19.111235765043773</v>
      </c>
      <c r="F76" s="24">
        <f>IF(F42=0,"",F42/TrRoad_act!F46*100)</f>
        <v>18.941377207132199</v>
      </c>
      <c r="G76" s="24">
        <f>IF(G42=0,"",G42/TrRoad_act!G46*100)</f>
        <v>18.856781876535408</v>
      </c>
      <c r="H76" s="24">
        <f>IF(H42=0,"",H42/TrRoad_act!H46*100)</f>
        <v>19.026125410205584</v>
      </c>
      <c r="I76" s="24">
        <f>IF(I42=0,"",I42/TrRoad_act!I46*100)</f>
        <v>18.817712851895475</v>
      </c>
      <c r="J76" s="24">
        <f>IF(J42=0,"",J42/TrRoad_act!J46*100)</f>
        <v>18.50796412851</v>
      </c>
      <c r="K76" s="24">
        <f>IF(K42=0,"",K42/TrRoad_act!K46*100)</f>
        <v>18.009795854427836</v>
      </c>
      <c r="L76" s="24">
        <f>IF(L42=0,"",L42/TrRoad_act!L46*100)</f>
        <v>18.036242829343042</v>
      </c>
      <c r="M76" s="24">
        <f>IF(M42=0,"",M42/TrRoad_act!M46*100)</f>
        <v>17.697259915835616</v>
      </c>
      <c r="N76" s="24">
        <f>IF(N42=0,"",N42/TrRoad_act!N46*100)</f>
        <v>17.606330164787579</v>
      </c>
      <c r="O76" s="24">
        <f>IF(O42=0,"",O42/TrRoad_act!O46*100)</f>
        <v>17.380016487297315</v>
      </c>
      <c r="P76" s="24">
        <f>IF(P42=0,"",P42/TrRoad_act!P46*100)</f>
        <v>16.953823928795757</v>
      </c>
      <c r="Q76" s="24">
        <f>IF(Q42=0,"",Q42/TrRoad_act!Q46*100)</f>
        <v>16.953905482557762</v>
      </c>
    </row>
    <row r="77" spans="1:17" ht="11.4" customHeight="1" x14ac:dyDescent="0.3">
      <c r="A77" s="23" t="s">
        <v>28</v>
      </c>
      <c r="B77" s="22">
        <f>IF(B43=0,"",B43/TrRoad_act!B47*100)</f>
        <v>8.8292099572441209</v>
      </c>
      <c r="C77" s="22">
        <f>IF(C43=0,"",C43/TrRoad_act!C47*100)</f>
        <v>8.6564085536109374</v>
      </c>
      <c r="D77" s="22">
        <f>IF(D43=0,"",D43/TrRoad_act!D47*100)</f>
        <v>8.5798100231442582</v>
      </c>
      <c r="E77" s="22">
        <f>IF(E43=0,"",E43/TrRoad_act!E47*100)</f>
        <v>8.4822082932857334</v>
      </c>
      <c r="F77" s="22">
        <f>IF(F43=0,"",F43/TrRoad_act!F47*100)</f>
        <v>8.375093064380815</v>
      </c>
      <c r="G77" s="22">
        <f>IF(G43=0,"",G43/TrRoad_act!G47*100)</f>
        <v>8.3037017133321847</v>
      </c>
      <c r="H77" s="22">
        <f>IF(H43=0,"",H43/TrRoad_act!H47*100)</f>
        <v>8.2251562009700478</v>
      </c>
      <c r="I77" s="22">
        <f>IF(I43=0,"",I43/TrRoad_act!I47*100)</f>
        <v>8.1354908272553512</v>
      </c>
      <c r="J77" s="22">
        <f>IF(J43=0,"",J43/TrRoad_act!J47*100)</f>
        <v>8.0661007187866538</v>
      </c>
      <c r="K77" s="22">
        <f>IF(K43=0,"",K43/TrRoad_act!K47*100)</f>
        <v>7.9884053613369934</v>
      </c>
      <c r="L77" s="22">
        <f>IF(L43=0,"",L43/TrRoad_act!L47*100)</f>
        <v>7.9301895962115996</v>
      </c>
      <c r="M77" s="22">
        <f>IF(M43=0,"",M43/TrRoad_act!M47*100)</f>
        <v>7.8655085926380695</v>
      </c>
      <c r="N77" s="22">
        <f>IF(N43=0,"",N43/TrRoad_act!N47*100)</f>
        <v>7.815685404159713</v>
      </c>
      <c r="O77" s="22">
        <f>IF(O43=0,"",O43/TrRoad_act!O47*100)</f>
        <v>7.7210658850818277</v>
      </c>
      <c r="P77" s="22">
        <f>IF(P43=0,"",P43/TrRoad_act!P47*100)</f>
        <v>7.6364309237973051</v>
      </c>
      <c r="Q77" s="22">
        <f>IF(Q43=0,"",Q43/TrRoad_act!Q47*100)</f>
        <v>7.5788705779275904</v>
      </c>
    </row>
    <row r="78" spans="1:17" ht="11.4" customHeight="1" x14ac:dyDescent="0.3">
      <c r="A78" s="62" t="s">
        <v>60</v>
      </c>
      <c r="B78" s="70">
        <f>IF(B44=0,"",B44/TrRoad_act!B48*100)</f>
        <v>9.1764945935409603</v>
      </c>
      <c r="C78" s="70">
        <f>IF(C44=0,"",C44/TrRoad_act!C48*100)</f>
        <v>9.0813180773799864</v>
      </c>
      <c r="D78" s="70">
        <f>IF(D44=0,"",D44/TrRoad_act!D48*100)</f>
        <v>9.0326151681649574</v>
      </c>
      <c r="E78" s="70">
        <f>IF(E44=0,"",E44/TrRoad_act!E48*100)</f>
        <v>8.9617193867578084</v>
      </c>
      <c r="F78" s="70">
        <f>IF(F44=0,"",F44/TrRoad_act!F48*100)</f>
        <v>8.8778444634866833</v>
      </c>
      <c r="G78" s="70">
        <f>IF(G44=0,"",G44/TrRoad_act!G48*100)</f>
        <v>8.8306489436566835</v>
      </c>
      <c r="H78" s="70">
        <f>IF(H44=0,"",H44/TrRoad_act!H48*100)</f>
        <v>8.7430704659668521</v>
      </c>
      <c r="I78" s="70">
        <f>IF(I44=0,"",I44/TrRoad_act!I48*100)</f>
        <v>8.6853071134744209</v>
      </c>
      <c r="J78" s="70">
        <f>IF(J44=0,"",J44/TrRoad_act!J48*100)</f>
        <v>8.4992726748827554</v>
      </c>
      <c r="K78" s="70">
        <f>IF(K44=0,"",K44/TrRoad_act!K48*100)</f>
        <v>8.3802200918373302</v>
      </c>
      <c r="L78" s="70">
        <f>IF(L44=0,"",L44/TrRoad_act!L48*100)</f>
        <v>8.2063082663950535</v>
      </c>
      <c r="M78" s="70">
        <f>IF(M44=0,"",M44/TrRoad_act!M48*100)</f>
        <v>8.1170126211126856</v>
      </c>
      <c r="N78" s="70">
        <f>IF(N44=0,"",N44/TrRoad_act!N48*100)</f>
        <v>8.0380806245190346</v>
      </c>
      <c r="O78" s="70">
        <f>IF(O44=0,"",O44/TrRoad_act!O48*100)</f>
        <v>7.9279763789762256</v>
      </c>
      <c r="P78" s="70">
        <f>IF(P44=0,"",P44/TrRoad_act!P48*100)</f>
        <v>7.8306560279117132</v>
      </c>
      <c r="Q78" s="70">
        <f>IF(Q44=0,"",Q44/TrRoad_act!Q48*100)</f>
        <v>7.736378461058524</v>
      </c>
    </row>
    <row r="79" spans="1:17" ht="11.4" customHeight="1" x14ac:dyDescent="0.3">
      <c r="A79" s="62" t="s">
        <v>59</v>
      </c>
      <c r="B79" s="70">
        <f>IF(B46=0,"",B46/TrRoad_act!B49*100)</f>
        <v>8.7570958878720191</v>
      </c>
      <c r="C79" s="70">
        <f>IF(C46=0,"",C46/TrRoad_act!C49*100)</f>
        <v>8.5752872289115167</v>
      </c>
      <c r="D79" s="70">
        <f>IF(D46=0,"",D46/TrRoad_act!D49*100)</f>
        <v>8.4996734871037347</v>
      </c>
      <c r="E79" s="70">
        <f>IF(E46=0,"",E46/TrRoad_act!E49*100)</f>
        <v>8.4053082039871008</v>
      </c>
      <c r="F79" s="70">
        <f>IF(F46=0,"",F46/TrRoad_act!F49*100)</f>
        <v>8.3027575184566693</v>
      </c>
      <c r="G79" s="70">
        <f>IF(G46=0,"",G46/TrRoad_act!G49*100)</f>
        <v>8.2354743603976051</v>
      </c>
      <c r="H79" s="70">
        <f>IF(H46=0,"",H46/TrRoad_act!H49*100)</f>
        <v>8.1610355661580041</v>
      </c>
      <c r="I79" s="70">
        <f>IF(I46=0,"",I46/TrRoad_act!I49*100)</f>
        <v>8.0748278340257329</v>
      </c>
      <c r="J79" s="70">
        <f>IF(J46=0,"",J46/TrRoad_act!J49*100)</f>
        <v>8.0173718534577461</v>
      </c>
      <c r="K79" s="70">
        <f>IF(K46=0,"",K46/TrRoad_act!K49*100)</f>
        <v>7.9453251488318095</v>
      </c>
      <c r="L79" s="70">
        <f>IF(L46=0,"",L46/TrRoad_act!L49*100)</f>
        <v>7.8973931838701885</v>
      </c>
      <c r="M79" s="70">
        <f>IF(M46=0,"",M46/TrRoad_act!M49*100)</f>
        <v>7.8355826359515506</v>
      </c>
      <c r="N79" s="70">
        <f>IF(N46=0,"",N46/TrRoad_act!N49*100)</f>
        <v>7.7884999856622574</v>
      </c>
      <c r="O79" s="70">
        <f>IF(O46=0,"",O46/TrRoad_act!O49*100)</f>
        <v>7.6947951617562733</v>
      </c>
      <c r="P79" s="70">
        <f>IF(P46=0,"",P46/TrRoad_act!P49*100)</f>
        <v>7.6124596191908953</v>
      </c>
      <c r="Q79" s="70">
        <f>IF(Q46=0,"",Q46/TrRoad_act!Q49*100)</f>
        <v>7.5575374760162823</v>
      </c>
    </row>
    <row r="80" spans="1:17" ht="11.4" customHeight="1" x14ac:dyDescent="0.3">
      <c r="A80" s="62" t="s">
        <v>58</v>
      </c>
      <c r="B80" s="70">
        <f>IF(B48=0,"",B48/TrRoad_act!B50*100)</f>
        <v>11.411131351510978</v>
      </c>
      <c r="C80" s="70">
        <f>IF(C48=0,"",C48/TrRoad_act!C50*100)</f>
        <v>11.036506952724261</v>
      </c>
      <c r="D80" s="70">
        <f>IF(D48=0,"",D48/TrRoad_act!D50*100)</f>
        <v>10.597429177637384</v>
      </c>
      <c r="E80" s="70">
        <f>IF(E48=0,"",E48/TrRoad_act!E50*100)</f>
        <v>10.377497917957708</v>
      </c>
      <c r="F80" s="70">
        <f>IF(F48=0,"",F48/TrRoad_act!F50*100)</f>
        <v>10.31983294932758</v>
      </c>
      <c r="G80" s="70">
        <f>IF(G48=0,"",G48/TrRoad_act!G50*100)</f>
        <v>10.153300354743935</v>
      </c>
      <c r="H80" s="70">
        <f>IF(H48=0,"",H48/TrRoad_act!H50*100)</f>
        <v>9.9448563517380926</v>
      </c>
      <c r="I80" s="70">
        <f>IF(I48=0,"",I48/TrRoad_act!I50*100)</f>
        <v>9.8391564530557805</v>
      </c>
      <c r="J80" s="70">
        <f>IF(J48=0,"",J48/TrRoad_act!J50*100)</f>
        <v>9.7537364496036094</v>
      </c>
      <c r="K80" s="70">
        <f>IF(K48=0,"",K48/TrRoad_act!K50*100)</f>
        <v>9.6181287383479841</v>
      </c>
      <c r="L80" s="70">
        <f>IF(L48=0,"",L48/TrRoad_act!L50*100)</f>
        <v>9.5411853389184813</v>
      </c>
      <c r="M80" s="70">
        <f>IF(M48=0,"",M48/TrRoad_act!M50*100)</f>
        <v>9.494449836249176</v>
      </c>
      <c r="N80" s="70">
        <f>IF(N48=0,"",N48/TrRoad_act!N50*100)</f>
        <v>9.4796253083320003</v>
      </c>
      <c r="O80" s="70">
        <f>IF(O48=0,"",O48/TrRoad_act!O50*100)</f>
        <v>9.4791130010026023</v>
      </c>
      <c r="P80" s="70">
        <f>IF(P48=0,"",P48/TrRoad_act!P50*100)</f>
        <v>9.3446252302862653</v>
      </c>
      <c r="Q80" s="70">
        <f>IF(Q48=0,"",Q48/TrRoad_act!Q50*100)</f>
        <v>9.3206204449103875</v>
      </c>
    </row>
    <row r="81" spans="1:17" ht="11.4" customHeight="1" x14ac:dyDescent="0.3">
      <c r="A81" s="62" t="s">
        <v>57</v>
      </c>
      <c r="B81" s="70">
        <f>IF(B49=0,"",B49/TrRoad_act!B51*100)</f>
        <v>10.392735974571583</v>
      </c>
      <c r="C81" s="70">
        <f>IF(C49=0,"",C49/TrRoad_act!C51*100)</f>
        <v>10.14483159482649</v>
      </c>
      <c r="D81" s="70">
        <f>IF(D49=0,"",D49/TrRoad_act!D51*100)</f>
        <v>9.9323816535242333</v>
      </c>
      <c r="E81" s="70">
        <f>IF(E49=0,"",E49/TrRoad_act!E51*100)</f>
        <v>9.7560534486817847</v>
      </c>
      <c r="F81" s="70">
        <f>IF(F49=0,"",F49/TrRoad_act!F51*100)</f>
        <v>9.6500866485728043</v>
      </c>
      <c r="G81" s="70">
        <f>IF(G49=0,"",G49/TrRoad_act!G51*100)</f>
        <v>9.5479381691399183</v>
      </c>
      <c r="H81" s="70">
        <f>IF(H49=0,"",H49/TrRoad_act!H51*100)</f>
        <v>9.4319706229553937</v>
      </c>
      <c r="I81" s="70">
        <f>IF(I49=0,"",I49/TrRoad_act!I51*100)</f>
        <v>9.4085776231907392</v>
      </c>
      <c r="J81" s="70">
        <f>IF(J49=0,"",J49/TrRoad_act!J51*100)</f>
        <v>9.286607442894093</v>
      </c>
      <c r="K81" s="70">
        <f>IF(K49=0,"",K49/TrRoad_act!K51*100)</f>
        <v>9.0740020253924207</v>
      </c>
      <c r="L81" s="70">
        <f>IF(L49=0,"",L49/TrRoad_act!L51*100)</f>
        <v>8.8630982554332789</v>
      </c>
      <c r="M81" s="70">
        <f>IF(M49=0,"",M49/TrRoad_act!M51*100)</f>
        <v>8.8013337282501105</v>
      </c>
      <c r="N81" s="70">
        <f>IF(N49=0,"",N49/TrRoad_act!N51*100)</f>
        <v>8.695766661482919</v>
      </c>
      <c r="O81" s="70">
        <f>IF(O49=0,"",O49/TrRoad_act!O51*100)</f>
        <v>8.6856815875487481</v>
      </c>
      <c r="P81" s="70">
        <f>IF(P49=0,"",P49/TrRoad_act!P51*100)</f>
        <v>8.5983294554093774</v>
      </c>
      <c r="Q81" s="70">
        <f>IF(Q49=0,"",Q49/TrRoad_act!Q51*100)</f>
        <v>8.5941252371741808</v>
      </c>
    </row>
    <row r="82" spans="1:17" ht="11.4" customHeight="1" x14ac:dyDescent="0.3">
      <c r="A82" s="62" t="s">
        <v>56</v>
      </c>
      <c r="B82" s="70">
        <f>IF(B51=0,"",B51/TrRoad_act!B52*100)</f>
        <v>4.7348992183731164</v>
      </c>
      <c r="C82" s="70">
        <f>IF(C51=0,"",C51/TrRoad_act!C52*100)</f>
        <v>4.5881724783144087</v>
      </c>
      <c r="D82" s="70">
        <f>IF(D51=0,"",D51/TrRoad_act!D52*100)</f>
        <v>4.5700668769618469</v>
      </c>
      <c r="E82" s="70">
        <f>IF(E51=0,"",E51/TrRoad_act!E52*100)</f>
        <v>4.5592139620845096</v>
      </c>
      <c r="F82" s="70">
        <f>IF(F51=0,"",F51/TrRoad_act!F52*100)</f>
        <v>4.5115559940682202</v>
      </c>
      <c r="G82" s="70">
        <f>IF(G51=0,"",G51/TrRoad_act!G52*100)</f>
        <v>4.4953173151850061</v>
      </c>
      <c r="H82" s="70">
        <f>IF(H51=0,"",H51/TrRoad_act!H52*100)</f>
        <v>4.4672032010101441</v>
      </c>
      <c r="I82" s="70">
        <f>IF(I51=0,"",I51/TrRoad_act!I52*100)</f>
        <v>4.4445331490082403</v>
      </c>
      <c r="J82" s="70">
        <f>IF(J51=0,"",J51/TrRoad_act!J52*100)</f>
        <v>4.3896948562088118</v>
      </c>
      <c r="K82" s="70">
        <f>IF(K51=0,"",K51/TrRoad_act!K52*100)</f>
        <v>4.3617369161937072</v>
      </c>
      <c r="L82" s="70">
        <f>IF(L51=0,"",L51/TrRoad_act!L52*100)</f>
        <v>4.2842116047348631</v>
      </c>
      <c r="M82" s="70">
        <f>IF(M51=0,"",M51/TrRoad_act!M52*100)</f>
        <v>4.2778840268191018</v>
      </c>
      <c r="N82" s="70">
        <f>IF(N51=0,"",N51/TrRoad_act!N52*100)</f>
        <v>4.2504837209090516</v>
      </c>
      <c r="O82" s="70">
        <f>IF(O51=0,"",O51/TrRoad_act!O52*100)</f>
        <v>4.2462418865373071</v>
      </c>
      <c r="P82" s="70">
        <f>IF(P51=0,"",P51/TrRoad_act!P52*100)</f>
        <v>4.2708400020224628</v>
      </c>
      <c r="Q82" s="70">
        <f>IF(Q51=0,"",Q51/TrRoad_act!Q52*100)</f>
        <v>4.2965181423673284</v>
      </c>
    </row>
    <row r="83" spans="1:17" ht="11.4" customHeight="1" x14ac:dyDescent="0.3">
      <c r="A83" s="19" t="s">
        <v>25</v>
      </c>
      <c r="B83" s="21">
        <f>IF(B52=0,"",B52/TrRoad_act!B53*100)</f>
        <v>46.802915215089797</v>
      </c>
      <c r="C83" s="21">
        <f>IF(C52=0,"",C52/TrRoad_act!C53*100)</f>
        <v>46.715344871542605</v>
      </c>
      <c r="D83" s="21">
        <f>IF(D52=0,"",D52/TrRoad_act!D53*100)</f>
        <v>46.31851603008311</v>
      </c>
      <c r="E83" s="21">
        <f>IF(E52=0,"",E52/TrRoad_act!E53*100)</f>
        <v>47.106431293527415</v>
      </c>
      <c r="F83" s="21">
        <f>IF(F52=0,"",F52/TrRoad_act!F53*100)</f>
        <v>45.384844527504356</v>
      </c>
      <c r="G83" s="21">
        <f>IF(G52=0,"",G52/TrRoad_act!G53*100)</f>
        <v>45.563248060323971</v>
      </c>
      <c r="H83" s="21">
        <f>IF(H52=0,"",H52/TrRoad_act!H53*100)</f>
        <v>46.054363639265787</v>
      </c>
      <c r="I83" s="21">
        <f>IF(I52=0,"",I52/TrRoad_act!I53*100)</f>
        <v>45.997981524417277</v>
      </c>
      <c r="J83" s="21">
        <f>IF(J52=0,"",J52/TrRoad_act!J53*100)</f>
        <v>45.465184194342541</v>
      </c>
      <c r="K83" s="21">
        <f>IF(K52=0,"",K52/TrRoad_act!K53*100)</f>
        <v>46.072060627980314</v>
      </c>
      <c r="L83" s="21">
        <f>IF(L52=0,"",L52/TrRoad_act!L53*100)</f>
        <v>47.019334097839412</v>
      </c>
      <c r="M83" s="21">
        <f>IF(M52=0,"",M52/TrRoad_act!M53*100)</f>
        <v>46.206971320285952</v>
      </c>
      <c r="N83" s="21">
        <f>IF(N52=0,"",N52/TrRoad_act!N53*100)</f>
        <v>46.232970105498254</v>
      </c>
      <c r="O83" s="21">
        <f>IF(O52=0,"",O52/TrRoad_act!O53*100)</f>
        <v>45.051217419574421</v>
      </c>
      <c r="P83" s="21">
        <f>IF(P52=0,"",P52/TrRoad_act!P53*100)</f>
        <v>44.144281748397972</v>
      </c>
      <c r="Q83" s="21">
        <f>IF(Q52=0,"",Q52/TrRoad_act!Q53*100)</f>
        <v>43.927732217900747</v>
      </c>
    </row>
    <row r="84" spans="1:17" ht="11.4" customHeight="1" x14ac:dyDescent="0.3">
      <c r="A84" s="17" t="s">
        <v>24</v>
      </c>
      <c r="B84" s="20">
        <f>IF(B53=0,"",B53/TrRoad_act!B54*100)</f>
        <v>44.473844102432842</v>
      </c>
      <c r="C84" s="20">
        <f>IF(C53=0,"",C53/TrRoad_act!C54*100)</f>
        <v>44.817982258407504</v>
      </c>
      <c r="D84" s="20">
        <f>IF(D53=0,"",D53/TrRoad_act!D54*100)</f>
        <v>44.390194364718646</v>
      </c>
      <c r="E84" s="20">
        <f>IF(E53=0,"",E53/TrRoad_act!E54*100)</f>
        <v>44.911336528828592</v>
      </c>
      <c r="F84" s="20">
        <f>IF(F53=0,"",F53/TrRoad_act!F54*100)</f>
        <v>44.213768220931406</v>
      </c>
      <c r="G84" s="20">
        <f>IF(G53=0,"",G53/TrRoad_act!G54*100)</f>
        <v>44.464592574454478</v>
      </c>
      <c r="H84" s="20">
        <f>IF(H53=0,"",H53/TrRoad_act!H54*100)</f>
        <v>44.694046120713388</v>
      </c>
      <c r="I84" s="20">
        <f>IF(I53=0,"",I53/TrRoad_act!I54*100)</f>
        <v>45.054406991548227</v>
      </c>
      <c r="J84" s="20">
        <f>IF(J53=0,"",J53/TrRoad_act!J54*100)</f>
        <v>44.749545761234749</v>
      </c>
      <c r="K84" s="20">
        <f>IF(K53=0,"",K53/TrRoad_act!K54*100)</f>
        <v>45.214298985949789</v>
      </c>
      <c r="L84" s="20">
        <f>IF(L53=0,"",L53/TrRoad_act!L54*100)</f>
        <v>45.293851582638737</v>
      </c>
      <c r="M84" s="20">
        <f>IF(M53=0,"",M53/TrRoad_act!M54*100)</f>
        <v>44.4495827540335</v>
      </c>
      <c r="N84" s="20">
        <f>IF(N53=0,"",N53/TrRoad_act!N54*100)</f>
        <v>43.925672917366541</v>
      </c>
      <c r="O84" s="20">
        <f>IF(O53=0,"",O53/TrRoad_act!O54*100)</f>
        <v>42.665391048106457</v>
      </c>
      <c r="P84" s="20">
        <f>IF(P53=0,"",P53/TrRoad_act!P54*100)</f>
        <v>42.627086068280178</v>
      </c>
      <c r="Q84" s="20">
        <f>IF(Q53=0,"",Q53/TrRoad_act!Q54*100)</f>
        <v>42.043793903589012</v>
      </c>
    </row>
    <row r="85" spans="1:17" ht="11.4" customHeight="1" x14ac:dyDescent="0.3">
      <c r="A85" s="15" t="s">
        <v>23</v>
      </c>
      <c r="B85" s="69">
        <f>IF(B55=0,"",B55/TrRoad_act!B55*100)</f>
        <v>55.569773499409777</v>
      </c>
      <c r="C85" s="69">
        <f>IF(C55=0,"",C55/TrRoad_act!C55*100)</f>
        <v>53.604809619362548</v>
      </c>
      <c r="D85" s="69">
        <f>IF(D55=0,"",D55/TrRoad_act!D55*100)</f>
        <v>53.120048185783752</v>
      </c>
      <c r="E85" s="69">
        <f>IF(E55=0,"",E55/TrRoad_act!E55*100)</f>
        <v>54.835777271565824</v>
      </c>
      <c r="F85" s="69">
        <f>IF(F55=0,"",F55/TrRoad_act!F55*100)</f>
        <v>49.169147828274859</v>
      </c>
      <c r="G85" s="69">
        <f>IF(G55=0,"",G55/TrRoad_act!G55*100)</f>
        <v>49.084737285888266</v>
      </c>
      <c r="H85" s="69">
        <f>IF(H55=0,"",H55/TrRoad_act!H55*100)</f>
        <v>50.27204700545083</v>
      </c>
      <c r="I85" s="69">
        <f>IF(I55=0,"",I55/TrRoad_act!I55*100)</f>
        <v>48.937154352257778</v>
      </c>
      <c r="J85" s="69">
        <f>IF(J55=0,"",J55/TrRoad_act!J55*100)</f>
        <v>47.652381814269518</v>
      </c>
      <c r="K85" s="69">
        <f>IF(K55=0,"",K55/TrRoad_act!K55*100)</f>
        <v>48.787195636415717</v>
      </c>
      <c r="L85" s="69">
        <f>IF(L55=0,"",L55/TrRoad_act!L55*100)</f>
        <v>52.269507724249799</v>
      </c>
      <c r="M85" s="69">
        <f>IF(M55=0,"",M55/TrRoad_act!M55*100)</f>
        <v>51.568887838937229</v>
      </c>
      <c r="N85" s="69">
        <f>IF(N55=0,"",N55/TrRoad_act!N55*100)</f>
        <v>52.88433258866911</v>
      </c>
      <c r="O85" s="69">
        <f>IF(O55=0,"",O55/TrRoad_act!O55*100)</f>
        <v>51.551181711561952</v>
      </c>
      <c r="P85" s="69">
        <f>IF(P55=0,"",P55/TrRoad_act!P55*100)</f>
        <v>48.303462868648523</v>
      </c>
      <c r="Q85" s="69">
        <f>IF(Q55=0,"",Q55/TrRoad_act!Q55*100)</f>
        <v>49.117770351516853</v>
      </c>
    </row>
    <row r="87" spans="1:17" ht="11.4" customHeight="1" x14ac:dyDescent="0.3">
      <c r="A87" s="27" t="s">
        <v>74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" customHeight="1" x14ac:dyDescent="0.3">
      <c r="A88" s="25" t="s">
        <v>38</v>
      </c>
      <c r="B88" s="79">
        <f>IF(TrRoad_act!B4=0,"",B18/TrRoad_act!B4*1000)</f>
        <v>38.498488463636079</v>
      </c>
      <c r="C88" s="79">
        <f>IF(TrRoad_act!C4=0,"",C18/TrRoad_act!C4*1000)</f>
        <v>38.167289811199154</v>
      </c>
      <c r="D88" s="79">
        <f>IF(TrRoad_act!D4=0,"",D18/TrRoad_act!D4*1000)</f>
        <v>38.116593454944883</v>
      </c>
      <c r="E88" s="79">
        <f>IF(TrRoad_act!E4=0,"",E18/TrRoad_act!E4*1000)</f>
        <v>37.668949649277216</v>
      </c>
      <c r="F88" s="79">
        <f>IF(TrRoad_act!F4=0,"",F18/TrRoad_act!F4*1000)</f>
        <v>37.647846222583091</v>
      </c>
      <c r="G88" s="79">
        <f>IF(TrRoad_act!G4=0,"",G18/TrRoad_act!G4*1000)</f>
        <v>37.544613199500297</v>
      </c>
      <c r="H88" s="79">
        <f>IF(TrRoad_act!H4=0,"",H18/TrRoad_act!H4*1000)</f>
        <v>38.012818250515906</v>
      </c>
      <c r="I88" s="79">
        <f>IF(TrRoad_act!I4=0,"",I18/TrRoad_act!I4*1000)</f>
        <v>37.73605627830041</v>
      </c>
      <c r="J88" s="79">
        <f>IF(TrRoad_act!J4=0,"",J18/TrRoad_act!J4*1000)</f>
        <v>37.170086138405061</v>
      </c>
      <c r="K88" s="79">
        <f>IF(TrRoad_act!K4=0,"",K18/TrRoad_act!K4*1000)</f>
        <v>36.619099668654307</v>
      </c>
      <c r="L88" s="79">
        <f>IF(TrRoad_act!L4=0,"",L18/TrRoad_act!L4*1000)</f>
        <v>36.283044476850669</v>
      </c>
      <c r="M88" s="79">
        <f>IF(TrRoad_act!M4=0,"",M18/TrRoad_act!M4*1000)</f>
        <v>36.131007416745625</v>
      </c>
      <c r="N88" s="79">
        <f>IF(TrRoad_act!N4=0,"",N18/TrRoad_act!N4*1000)</f>
        <v>35.857294316398125</v>
      </c>
      <c r="O88" s="79">
        <f>IF(TrRoad_act!O4=0,"",O18/TrRoad_act!O4*1000)</f>
        <v>35.284470475756358</v>
      </c>
      <c r="P88" s="79">
        <f>IF(TrRoad_act!P4=0,"",P18/TrRoad_act!P4*1000)</f>
        <v>35.8244739271667</v>
      </c>
      <c r="Q88" s="79">
        <f>IF(TrRoad_act!Q4=0,"",Q18/TrRoad_act!Q4*1000)</f>
        <v>35.480863345848455</v>
      </c>
    </row>
    <row r="89" spans="1:17" ht="11.4" customHeight="1" x14ac:dyDescent="0.3">
      <c r="A89" s="23" t="s">
        <v>31</v>
      </c>
      <c r="B89" s="78">
        <f>IF(TrRoad_act!B5=0,"",B19/TrRoad_act!B5*1000)</f>
        <v>34.555954910303008</v>
      </c>
      <c r="C89" s="78">
        <f>IF(TrRoad_act!C5=0,"",C19/TrRoad_act!C5*1000)</f>
        <v>34.11607077483351</v>
      </c>
      <c r="D89" s="78">
        <f>IF(TrRoad_act!D5=0,"",D19/TrRoad_act!D5*1000)</f>
        <v>33.968210819244234</v>
      </c>
      <c r="E89" s="78">
        <f>IF(TrRoad_act!E5=0,"",E19/TrRoad_act!E5*1000)</f>
        <v>33.819230454065426</v>
      </c>
      <c r="F89" s="78">
        <f>IF(TrRoad_act!F5=0,"",F19/TrRoad_act!F5*1000)</f>
        <v>33.097103410590549</v>
      </c>
      <c r="G89" s="78">
        <f>IF(TrRoad_act!G5=0,"",G19/TrRoad_act!G5*1000)</f>
        <v>33.051010676851526</v>
      </c>
      <c r="H89" s="78">
        <f>IF(TrRoad_act!H5=0,"",H19/TrRoad_act!H5*1000)</f>
        <v>32.458200886591733</v>
      </c>
      <c r="I89" s="78">
        <f>IF(TrRoad_act!I5=0,"",I19/TrRoad_act!I5*1000)</f>
        <v>32.482754404758197</v>
      </c>
      <c r="J89" s="78">
        <f>IF(TrRoad_act!J5=0,"",J19/TrRoad_act!J5*1000)</f>
        <v>31.86438360289036</v>
      </c>
      <c r="K89" s="78">
        <f>IF(TrRoad_act!K5=0,"",K19/TrRoad_act!K5*1000)</f>
        <v>32.286937553454123</v>
      </c>
      <c r="L89" s="78">
        <f>IF(TrRoad_act!L5=0,"",L19/TrRoad_act!L5*1000)</f>
        <v>32.279289731593522</v>
      </c>
      <c r="M89" s="78">
        <f>IF(TrRoad_act!M5=0,"",M19/TrRoad_act!M5*1000)</f>
        <v>31.592358876786367</v>
      </c>
      <c r="N89" s="78">
        <f>IF(TrRoad_act!N5=0,"",N19/TrRoad_act!N5*1000)</f>
        <v>30.820373195260991</v>
      </c>
      <c r="O89" s="78">
        <f>IF(TrRoad_act!O5=0,"",O19/TrRoad_act!O5*1000)</f>
        <v>30.430079010405755</v>
      </c>
      <c r="P89" s="78">
        <f>IF(TrRoad_act!P5=0,"",P19/TrRoad_act!P5*1000)</f>
        <v>30.59536337076349</v>
      </c>
      <c r="Q89" s="78">
        <f>IF(TrRoad_act!Q5=0,"",Q19/TrRoad_act!Q5*1000)</f>
        <v>30.875559050899167</v>
      </c>
    </row>
    <row r="90" spans="1:17" ht="11.4" customHeight="1" x14ac:dyDescent="0.3">
      <c r="A90" s="19" t="s">
        <v>30</v>
      </c>
      <c r="B90" s="76">
        <f>IF(TrRoad_act!B6=0,"",B21/TrRoad_act!B6*1000)</f>
        <v>40.072664352092495</v>
      </c>
      <c r="C90" s="76">
        <f>IF(TrRoad_act!C6=0,"",C21/TrRoad_act!C6*1000)</f>
        <v>39.666575315559271</v>
      </c>
      <c r="D90" s="76">
        <f>IF(TrRoad_act!D6=0,"",D21/TrRoad_act!D6*1000)</f>
        <v>39.532531493181231</v>
      </c>
      <c r="E90" s="76">
        <f>IF(TrRoad_act!E6=0,"",E21/TrRoad_act!E6*1000)</f>
        <v>39.070727719925003</v>
      </c>
      <c r="F90" s="76">
        <f>IF(TrRoad_act!F6=0,"",F21/TrRoad_act!F6*1000)</f>
        <v>39.047412168848282</v>
      </c>
      <c r="G90" s="76">
        <f>IF(TrRoad_act!G6=0,"",G21/TrRoad_act!G6*1000)</f>
        <v>38.986178292480304</v>
      </c>
      <c r="H90" s="76">
        <f>IF(TrRoad_act!H6=0,"",H21/TrRoad_act!H6*1000)</f>
        <v>39.47743369888353</v>
      </c>
      <c r="I90" s="76">
        <f>IF(TrRoad_act!I6=0,"",I21/TrRoad_act!I6*1000)</f>
        <v>39.239421551669885</v>
      </c>
      <c r="J90" s="76">
        <f>IF(TrRoad_act!J6=0,"",J21/TrRoad_act!J6*1000)</f>
        <v>38.689670829313954</v>
      </c>
      <c r="K90" s="76">
        <f>IF(TrRoad_act!K6=0,"",K21/TrRoad_act!K6*1000)</f>
        <v>37.896260957666144</v>
      </c>
      <c r="L90" s="76">
        <f>IF(TrRoad_act!L6=0,"",L21/TrRoad_act!L6*1000)</f>
        <v>37.503064672588451</v>
      </c>
      <c r="M90" s="76">
        <f>IF(TrRoad_act!M6=0,"",M21/TrRoad_act!M6*1000)</f>
        <v>37.395226393363636</v>
      </c>
      <c r="N90" s="76">
        <f>IF(TrRoad_act!N6=0,"",N21/TrRoad_act!N6*1000)</f>
        <v>37.174297961057107</v>
      </c>
      <c r="O90" s="76">
        <f>IF(TrRoad_act!O6=0,"",O21/TrRoad_act!O6*1000)</f>
        <v>36.487154524133558</v>
      </c>
      <c r="P90" s="76">
        <f>IF(TrRoad_act!P6=0,"",P21/TrRoad_act!P6*1000)</f>
        <v>37.012365935464004</v>
      </c>
      <c r="Q90" s="76">
        <f>IF(TrRoad_act!Q6=0,"",Q21/TrRoad_act!Q6*1000)</f>
        <v>36.570227370196989</v>
      </c>
    </row>
    <row r="91" spans="1:17" ht="11.4" customHeight="1" x14ac:dyDescent="0.3">
      <c r="A91" s="62" t="s">
        <v>60</v>
      </c>
      <c r="B91" s="77">
        <f>IF(TrRoad_act!B7=0,"",B22/TrRoad_act!B7*1000)</f>
        <v>41.897790055639717</v>
      </c>
      <c r="C91" s="77">
        <f>IF(TrRoad_act!C7=0,"",C22/TrRoad_act!C7*1000)</f>
        <v>41.732434687621407</v>
      </c>
      <c r="D91" s="77">
        <f>IF(TrRoad_act!D7=0,"",D22/TrRoad_act!D7*1000)</f>
        <v>41.845260388576094</v>
      </c>
      <c r="E91" s="77">
        <f>IF(TrRoad_act!E7=0,"",E22/TrRoad_act!E7*1000)</f>
        <v>41.584414967601283</v>
      </c>
      <c r="F91" s="77">
        <f>IF(TrRoad_act!F7=0,"",F22/TrRoad_act!F7*1000)</f>
        <v>42.038071006886078</v>
      </c>
      <c r="G91" s="77">
        <f>IF(TrRoad_act!G7=0,"",G22/TrRoad_act!G7*1000)</f>
        <v>42.078019879224641</v>
      </c>
      <c r="H91" s="77">
        <f>IF(TrRoad_act!H7=0,"",H22/TrRoad_act!H7*1000)</f>
        <v>42.910777245967147</v>
      </c>
      <c r="I91" s="77">
        <f>IF(TrRoad_act!I7=0,"",I22/TrRoad_act!I7*1000)</f>
        <v>42.759539634940587</v>
      </c>
      <c r="J91" s="77">
        <f>IF(TrRoad_act!J7=0,"",J22/TrRoad_act!J7*1000)</f>
        <v>42.104119561162655</v>
      </c>
      <c r="K91" s="77">
        <f>IF(TrRoad_act!K7=0,"",K22/TrRoad_act!K7*1000)</f>
        <v>41.150551082687521</v>
      </c>
      <c r="L91" s="77">
        <f>IF(TrRoad_act!L7=0,"",L22/TrRoad_act!L7*1000)</f>
        <v>40.657342684409201</v>
      </c>
      <c r="M91" s="77">
        <f>IF(TrRoad_act!M7=0,"",M22/TrRoad_act!M7*1000)</f>
        <v>40.502706032334551</v>
      </c>
      <c r="N91" s="77">
        <f>IF(TrRoad_act!N7=0,"",N22/TrRoad_act!N7*1000)</f>
        <v>40.256767306343214</v>
      </c>
      <c r="O91" s="77">
        <f>IF(TrRoad_act!O7=0,"",O22/TrRoad_act!O7*1000)</f>
        <v>39.635597983589818</v>
      </c>
      <c r="P91" s="77">
        <f>IF(TrRoad_act!P7=0,"",P22/TrRoad_act!P7*1000)</f>
        <v>40.120306726457088</v>
      </c>
      <c r="Q91" s="77">
        <f>IF(TrRoad_act!Q7=0,"",Q22/TrRoad_act!Q7*1000)</f>
        <v>39.35074858228289</v>
      </c>
    </row>
    <row r="92" spans="1:17" ht="11.4" customHeight="1" x14ac:dyDescent="0.3">
      <c r="A92" s="62" t="s">
        <v>59</v>
      </c>
      <c r="B92" s="77">
        <f>IF(TrRoad_act!B8=0,"",B24/TrRoad_act!B8*1000)</f>
        <v>35.62674808658452</v>
      </c>
      <c r="C92" s="77">
        <f>IF(TrRoad_act!C8=0,"",C24/TrRoad_act!C8*1000)</f>
        <v>35.068005019787108</v>
      </c>
      <c r="D92" s="77">
        <f>IF(TrRoad_act!D8=0,"",D24/TrRoad_act!D8*1000)</f>
        <v>34.865703971096806</v>
      </c>
      <c r="E92" s="77">
        <f>IF(TrRoad_act!E8=0,"",E24/TrRoad_act!E8*1000)</f>
        <v>34.551991047046045</v>
      </c>
      <c r="F92" s="77">
        <f>IF(TrRoad_act!F8=0,"",F24/TrRoad_act!F8*1000)</f>
        <v>34.317778363211119</v>
      </c>
      <c r="G92" s="77">
        <f>IF(TrRoad_act!G8=0,"",G24/TrRoad_act!G8*1000)</f>
        <v>34.456256430075193</v>
      </c>
      <c r="H92" s="77">
        <f>IF(TrRoad_act!H8=0,"",H24/TrRoad_act!H8*1000)</f>
        <v>35.047018684746199</v>
      </c>
      <c r="I92" s="77">
        <f>IF(TrRoad_act!I8=0,"",I24/TrRoad_act!I8*1000)</f>
        <v>35.084080536167683</v>
      </c>
      <c r="J92" s="77">
        <f>IF(TrRoad_act!J8=0,"",J24/TrRoad_act!J8*1000)</f>
        <v>34.871434976357776</v>
      </c>
      <c r="K92" s="77">
        <f>IF(TrRoad_act!K8=0,"",K24/TrRoad_act!K8*1000)</f>
        <v>34.429640272496457</v>
      </c>
      <c r="L92" s="77">
        <f>IF(TrRoad_act!L8=0,"",L24/TrRoad_act!L8*1000)</f>
        <v>34.363637096838296</v>
      </c>
      <c r="M92" s="77">
        <f>IF(TrRoad_act!M8=0,"",M24/TrRoad_act!M8*1000)</f>
        <v>34.320245339409247</v>
      </c>
      <c r="N92" s="77">
        <f>IF(TrRoad_act!N8=0,"",N24/TrRoad_act!N8*1000)</f>
        <v>34.256243994271877</v>
      </c>
      <c r="O92" s="77">
        <f>IF(TrRoad_act!O8=0,"",O24/TrRoad_act!O8*1000)</f>
        <v>33.684117554981626</v>
      </c>
      <c r="P92" s="77">
        <f>IF(TrRoad_act!P8=0,"",P24/TrRoad_act!P8*1000)</f>
        <v>34.385772339673537</v>
      </c>
      <c r="Q92" s="77">
        <f>IF(TrRoad_act!Q8=0,"",Q24/TrRoad_act!Q8*1000)</f>
        <v>34.317497296091176</v>
      </c>
    </row>
    <row r="93" spans="1:17" ht="11.4" customHeight="1" x14ac:dyDescent="0.3">
      <c r="A93" s="62" t="s">
        <v>58</v>
      </c>
      <c r="B93" s="77">
        <f>IF(TrRoad_act!B9=0,"",B26/TrRoad_act!B9*1000)</f>
        <v>39.25975452053531</v>
      </c>
      <c r="C93" s="77">
        <f>IF(TrRoad_act!C9=0,"",C26/TrRoad_act!C9*1000)</f>
        <v>39.917314569194538</v>
      </c>
      <c r="D93" s="77">
        <f>IF(TrRoad_act!D9=0,"",D26/TrRoad_act!D9*1000)</f>
        <v>40.042145500496154</v>
      </c>
      <c r="E93" s="77">
        <f>IF(TrRoad_act!E9=0,"",E26/TrRoad_act!E9*1000)</f>
        <v>39.558051425345006</v>
      </c>
      <c r="F93" s="77">
        <f>IF(TrRoad_act!F9=0,"",F26/TrRoad_act!F9*1000)</f>
        <v>40.544944549807347</v>
      </c>
      <c r="G93" s="77">
        <f>IF(TrRoad_act!G9=0,"",G26/TrRoad_act!G9*1000)</f>
        <v>41.270280924970805</v>
      </c>
      <c r="H93" s="77">
        <f>IF(TrRoad_act!H9=0,"",H26/TrRoad_act!H9*1000)</f>
        <v>42.85589066792889</v>
      </c>
      <c r="I93" s="77">
        <f>IF(TrRoad_act!I9=0,"",I26/TrRoad_act!I9*1000)</f>
        <v>41.924164511449483</v>
      </c>
      <c r="J93" s="77">
        <f>IF(TrRoad_act!J9=0,"",J26/TrRoad_act!J9*1000)</f>
        <v>42.830886377020626</v>
      </c>
      <c r="K93" s="77">
        <f>IF(TrRoad_act!K9=0,"",K26/TrRoad_act!K9*1000)</f>
        <v>42.185779581985713</v>
      </c>
      <c r="L93" s="77">
        <f>IF(TrRoad_act!L9=0,"",L26/TrRoad_act!L9*1000)</f>
        <v>40.967452353966472</v>
      </c>
      <c r="M93" s="77">
        <f>IF(TrRoad_act!M9=0,"",M26/TrRoad_act!M9*1000)</f>
        <v>43.882084460991109</v>
      </c>
      <c r="N93" s="77">
        <f>IF(TrRoad_act!N9=0,"",N26/TrRoad_act!N9*1000)</f>
        <v>45.016082633850353</v>
      </c>
      <c r="O93" s="77">
        <f>IF(TrRoad_act!O9=0,"",O26/TrRoad_act!O9*1000)</f>
        <v>43.327794278994254</v>
      </c>
      <c r="P93" s="77">
        <f>IF(TrRoad_act!P9=0,"",P26/TrRoad_act!P9*1000)</f>
        <v>43.798577645809345</v>
      </c>
      <c r="Q93" s="77">
        <f>IF(TrRoad_act!Q9=0,"",Q26/TrRoad_act!Q9*1000)</f>
        <v>42.648014237397902</v>
      </c>
    </row>
    <row r="94" spans="1:17" ht="11.4" customHeight="1" x14ac:dyDescent="0.3">
      <c r="A94" s="62" t="s">
        <v>57</v>
      </c>
      <c r="B94" s="77">
        <f>IF(TrRoad_act!B10=0,"",B27/TrRoad_act!B10*1000)</f>
        <v>39.46896665180212</v>
      </c>
      <c r="C94" s="77">
        <f>IF(TrRoad_act!C10=0,"",C27/TrRoad_act!C10*1000)</f>
        <v>40.50599815691146</v>
      </c>
      <c r="D94" s="77">
        <f>IF(TrRoad_act!D10=0,"",D27/TrRoad_act!D10*1000)</f>
        <v>40.521247529908749</v>
      </c>
      <c r="E94" s="77">
        <f>IF(TrRoad_act!E10=0,"",E27/TrRoad_act!E10*1000)</f>
        <v>40.551818928666783</v>
      </c>
      <c r="F94" s="77">
        <f>IF(TrRoad_act!F10=0,"",F27/TrRoad_act!F10*1000)</f>
        <v>41.213639690931025</v>
      </c>
      <c r="G94" s="77">
        <f>IF(TrRoad_act!G10=0,"",G27/TrRoad_act!G10*1000)</f>
        <v>42.514880358613212</v>
      </c>
      <c r="H94" s="77">
        <f>IF(TrRoad_act!H10=0,"",H27/TrRoad_act!H10*1000)</f>
        <v>42.350084023059786</v>
      </c>
      <c r="I94" s="77">
        <f>IF(TrRoad_act!I10=0,"",I27/TrRoad_act!I10*1000)</f>
        <v>42.36150392340069</v>
      </c>
      <c r="J94" s="77">
        <f>IF(TrRoad_act!J10=0,"",J27/TrRoad_act!J10*1000)</f>
        <v>40.920353101006079</v>
      </c>
      <c r="K94" s="77">
        <f>IF(TrRoad_act!K10=0,"",K27/TrRoad_act!K10*1000)</f>
        <v>39.636651280023138</v>
      </c>
      <c r="L94" s="77">
        <f>IF(TrRoad_act!L10=0,"",L27/TrRoad_act!L10*1000)</f>
        <v>38.630348921725918</v>
      </c>
      <c r="M94" s="77">
        <f>IF(TrRoad_act!M10=0,"",M27/TrRoad_act!M10*1000)</f>
        <v>39.546864907545</v>
      </c>
      <c r="N94" s="77">
        <f>IF(TrRoad_act!N10=0,"",N27/TrRoad_act!N10*1000)</f>
        <v>42.271734630361088</v>
      </c>
      <c r="O94" s="77">
        <f>IF(TrRoad_act!O10=0,"",O27/TrRoad_act!O10*1000)</f>
        <v>40.086042395622052</v>
      </c>
      <c r="P94" s="77">
        <f>IF(TrRoad_act!P10=0,"",P27/TrRoad_act!P10*1000)</f>
        <v>40.848735320357491</v>
      </c>
      <c r="Q94" s="77">
        <f>IF(TrRoad_act!Q10=0,"",Q27/TrRoad_act!Q10*1000)</f>
        <v>39.103430769215059</v>
      </c>
    </row>
    <row r="95" spans="1:17" ht="11.4" customHeight="1" x14ac:dyDescent="0.3">
      <c r="A95" s="62" t="s">
        <v>61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>
        <f>IF(TrRoad_act!J11=0,"",J29/TrRoad_act!J11*1000)</f>
        <v>19.691495150278367</v>
      </c>
      <c r="K95" s="77">
        <f>IF(TrRoad_act!K11=0,"",K29/TrRoad_act!K11*1000)</f>
        <v>20.146418435119099</v>
      </c>
      <c r="L95" s="77">
        <f>IF(TrRoad_act!L11=0,"",L29/TrRoad_act!L11*1000)</f>
        <v>26.894402074614487</v>
      </c>
      <c r="M95" s="77">
        <f>IF(TrRoad_act!M11=0,"",M29/TrRoad_act!M11*1000)</f>
        <v>24.142486646596197</v>
      </c>
      <c r="N95" s="77">
        <f>IF(TrRoad_act!N11=0,"",N29/TrRoad_act!N11*1000)</f>
        <v>26.747446214990021</v>
      </c>
      <c r="O95" s="77">
        <f>IF(TrRoad_act!O11=0,"",O29/TrRoad_act!O11*1000)</f>
        <v>25.852911444048615</v>
      </c>
      <c r="P95" s="77">
        <f>IF(TrRoad_act!P11=0,"",P29/TrRoad_act!P11*1000)</f>
        <v>26.718989885420644</v>
      </c>
      <c r="Q95" s="77">
        <f>IF(TrRoad_act!Q11=0,"",Q29/TrRoad_act!Q11*1000)</f>
        <v>25.585142861312985</v>
      </c>
    </row>
    <row r="96" spans="1:17" ht="11.4" customHeight="1" x14ac:dyDescent="0.3">
      <c r="A96" s="62" t="s">
        <v>56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>
        <f>IF(TrRoad_act!E12=0,"",E32/TrRoad_act!E12*1000)</f>
        <v>22.21463226628034</v>
      </c>
      <c r="F96" s="77">
        <f>IF(TrRoad_act!F12=0,"",F32/TrRoad_act!F12*1000)</f>
        <v>21.162325940800198</v>
      </c>
      <c r="G96" s="77">
        <f>IF(TrRoad_act!G12=0,"",G32/TrRoad_act!G12*1000)</f>
        <v>22.913208960906655</v>
      </c>
      <c r="H96" s="77">
        <f>IF(TrRoad_act!H12=0,"",H32/TrRoad_act!H12*1000)</f>
        <v>19.261364491376931</v>
      </c>
      <c r="I96" s="77">
        <f>IF(TrRoad_act!I12=0,"",I32/TrRoad_act!I12*1000)</f>
        <v>19.053808796534721</v>
      </c>
      <c r="J96" s="77">
        <f>IF(TrRoad_act!J12=0,"",J32/TrRoad_act!J12*1000)</f>
        <v>18.912901738033334</v>
      </c>
      <c r="K96" s="77">
        <f>IF(TrRoad_act!K12=0,"",K32/TrRoad_act!K12*1000)</f>
        <v>18.902833029909068</v>
      </c>
      <c r="L96" s="77">
        <f>IF(TrRoad_act!L12=0,"",L32/TrRoad_act!L12*1000)</f>
        <v>17.218048872786582</v>
      </c>
      <c r="M96" s="77">
        <f>IF(TrRoad_act!M12=0,"",M32/TrRoad_act!M12*1000)</f>
        <v>18.027478098476212</v>
      </c>
      <c r="N96" s="77">
        <f>IF(TrRoad_act!N12=0,"",N32/TrRoad_act!N12*1000)</f>
        <v>18.863416042989293</v>
      </c>
      <c r="O96" s="77">
        <f>IF(TrRoad_act!O12=0,"",O32/TrRoad_act!O12*1000)</f>
        <v>18.89025518267335</v>
      </c>
      <c r="P96" s="77">
        <f>IF(TrRoad_act!P12=0,"",P32/TrRoad_act!P12*1000)</f>
        <v>19.661003105022235</v>
      </c>
      <c r="Q96" s="77">
        <f>IF(TrRoad_act!Q12=0,"",Q32/TrRoad_act!Q12*1000)</f>
        <v>19.821768023768556</v>
      </c>
    </row>
    <row r="97" spans="1:17" ht="11.4" customHeight="1" x14ac:dyDescent="0.3">
      <c r="A97" s="19" t="s">
        <v>29</v>
      </c>
      <c r="B97" s="76">
        <f>IF(TrRoad_act!B13=0,"",B33/TrRoad_act!B13*1000)</f>
        <v>26.961188122325243</v>
      </c>
      <c r="C97" s="76">
        <f>IF(TrRoad_act!C13=0,"",C33/TrRoad_act!C13*1000)</f>
        <v>27.014168332937725</v>
      </c>
      <c r="D97" s="76">
        <f>IF(TrRoad_act!D13=0,"",D33/TrRoad_act!D13*1000)</f>
        <v>27.294873571519737</v>
      </c>
      <c r="E97" s="76">
        <f>IF(TrRoad_act!E13=0,"",E33/TrRoad_act!E13*1000)</f>
        <v>26.974740122480263</v>
      </c>
      <c r="F97" s="76">
        <f>IF(TrRoad_act!F13=0,"",F33/TrRoad_act!F13*1000)</f>
        <v>27.027649988235325</v>
      </c>
      <c r="G97" s="76">
        <f>IF(TrRoad_act!G13=0,"",G33/TrRoad_act!G13*1000)</f>
        <v>26.680988400287049</v>
      </c>
      <c r="H97" s="76">
        <f>IF(TrRoad_act!H13=0,"",H33/TrRoad_act!H13*1000)</f>
        <v>27.032614745290235</v>
      </c>
      <c r="I97" s="76">
        <f>IF(TrRoad_act!I13=0,"",I33/TrRoad_act!I13*1000)</f>
        <v>26.452130283300974</v>
      </c>
      <c r="J97" s="76">
        <f>IF(TrRoad_act!J13=0,"",J33/TrRoad_act!J13*1000)</f>
        <v>26.005733079595736</v>
      </c>
      <c r="K97" s="76">
        <f>IF(TrRoad_act!K13=0,"",K33/TrRoad_act!K13*1000)</f>
        <v>26.636087667330596</v>
      </c>
      <c r="L97" s="76">
        <f>IF(TrRoad_act!L13=0,"",L33/TrRoad_act!L13*1000)</f>
        <v>26.760989167047541</v>
      </c>
      <c r="M97" s="76">
        <f>IF(TrRoad_act!M13=0,"",M33/TrRoad_act!M13*1000)</f>
        <v>26.487976777613305</v>
      </c>
      <c r="N97" s="76">
        <f>IF(TrRoad_act!N13=0,"",N33/TrRoad_act!N13*1000)</f>
        <v>26.031953092316499</v>
      </c>
      <c r="O97" s="76">
        <f>IF(TrRoad_act!O13=0,"",O33/TrRoad_act!O13*1000)</f>
        <v>26.202106086295679</v>
      </c>
      <c r="P97" s="76">
        <f>IF(TrRoad_act!P13=0,"",P33/TrRoad_act!P13*1000)</f>
        <v>26.749537414024665</v>
      </c>
      <c r="Q97" s="76">
        <f>IF(TrRoad_act!Q13=0,"",Q33/TrRoad_act!Q13*1000)</f>
        <v>27.076056770497335</v>
      </c>
    </row>
    <row r="98" spans="1:17" ht="11.4" customHeight="1" x14ac:dyDescent="0.3">
      <c r="A98" s="62" t="s">
        <v>60</v>
      </c>
      <c r="B98" s="75">
        <f>IF(TrRoad_act!B14=0,"",B34/TrRoad_act!B14*1000)</f>
        <v>25.146922668385635</v>
      </c>
      <c r="C98" s="75">
        <f>IF(TrRoad_act!C14=0,"",C34/TrRoad_act!C14*1000)</f>
        <v>25.164812747420385</v>
      </c>
      <c r="D98" s="75">
        <f>IF(TrRoad_act!D14=0,"",D34/TrRoad_act!D14*1000)</f>
        <v>25.008101266713005</v>
      </c>
      <c r="E98" s="75">
        <f>IF(TrRoad_act!E14=0,"",E34/TrRoad_act!E14*1000)</f>
        <v>24.324386241357054</v>
      </c>
      <c r="F98" s="75">
        <f>IF(TrRoad_act!F14=0,"",F34/TrRoad_act!F14*1000)</f>
        <v>23.953761596211294</v>
      </c>
      <c r="G98" s="75">
        <f>IF(TrRoad_act!G14=0,"",G34/TrRoad_act!G14*1000)</f>
        <v>23.560835083431272</v>
      </c>
      <c r="H98" s="75">
        <f>IF(TrRoad_act!H14=0,"",H34/TrRoad_act!H14*1000)</f>
        <v>24.130276089720869</v>
      </c>
      <c r="I98" s="75">
        <f>IF(TrRoad_act!I14=0,"",I34/TrRoad_act!I14*1000)</f>
        <v>23.009506647382636</v>
      </c>
      <c r="J98" s="75">
        <f>IF(TrRoad_act!J14=0,"",J34/TrRoad_act!J14*1000)</f>
        <v>22.513056718991031</v>
      </c>
      <c r="K98" s="75">
        <f>IF(TrRoad_act!K14=0,"",K34/TrRoad_act!K14*1000)</f>
        <v>22.568555657041561</v>
      </c>
      <c r="L98" s="75">
        <f>IF(TrRoad_act!L14=0,"",L34/TrRoad_act!L14*1000)</f>
        <v>22.221226894209131</v>
      </c>
      <c r="M98" s="75">
        <f>IF(TrRoad_act!M14=0,"",M34/TrRoad_act!M14*1000)</f>
        <v>21.528762792858572</v>
      </c>
      <c r="N98" s="75">
        <f>IF(TrRoad_act!N14=0,"",N34/TrRoad_act!N14*1000)</f>
        <v>21.033590549372917</v>
      </c>
      <c r="O98" s="75">
        <f>IF(TrRoad_act!O14=0,"",O34/TrRoad_act!O14*1000)</f>
        <v>20.068808021311021</v>
      </c>
      <c r="P98" s="75">
        <f>IF(TrRoad_act!P14=0,"",P34/TrRoad_act!P14*1000)</f>
        <v>20.754078059013942</v>
      </c>
      <c r="Q98" s="75">
        <f>IF(TrRoad_act!Q14=0,"",Q34/TrRoad_act!Q14*1000)</f>
        <v>20.616227489797652</v>
      </c>
    </row>
    <row r="99" spans="1:17" ht="11.4" customHeight="1" x14ac:dyDescent="0.3">
      <c r="A99" s="62" t="s">
        <v>59</v>
      </c>
      <c r="B99" s="75">
        <f>IF(TrRoad_act!B15=0,"",B36/TrRoad_act!B15*1000)</f>
        <v>27.053158677090646</v>
      </c>
      <c r="C99" s="75">
        <f>IF(TrRoad_act!C15=0,"",C36/TrRoad_act!C15*1000)</f>
        <v>27.120810730415467</v>
      </c>
      <c r="D99" s="75">
        <f>IF(TrRoad_act!D15=0,"",D36/TrRoad_act!D15*1000)</f>
        <v>27.409075729476275</v>
      </c>
      <c r="E99" s="75">
        <f>IF(TrRoad_act!E15=0,"",E36/TrRoad_act!E15*1000)</f>
        <v>27.099265253382399</v>
      </c>
      <c r="F99" s="75">
        <f>IF(TrRoad_act!F15=0,"",F36/TrRoad_act!F15*1000)</f>
        <v>27.173355067476315</v>
      </c>
      <c r="G99" s="75">
        <f>IF(TrRoad_act!G15=0,"",G36/TrRoad_act!G15*1000)</f>
        <v>26.866874637651431</v>
      </c>
      <c r="H99" s="75">
        <f>IF(TrRoad_act!H15=0,"",H36/TrRoad_act!H15*1000)</f>
        <v>27.230047779549512</v>
      </c>
      <c r="I99" s="75">
        <f>IF(TrRoad_act!I15=0,"",I36/TrRoad_act!I15*1000)</f>
        <v>26.660736523466966</v>
      </c>
      <c r="J99" s="75">
        <f>IF(TrRoad_act!J15=0,"",J36/TrRoad_act!J15*1000)</f>
        <v>26.207782800075517</v>
      </c>
      <c r="K99" s="75">
        <f>IF(TrRoad_act!K15=0,"",K36/TrRoad_act!K15*1000)</f>
        <v>26.884613854938209</v>
      </c>
      <c r="L99" s="75">
        <f>IF(TrRoad_act!L15=0,"",L36/TrRoad_act!L15*1000)</f>
        <v>27.02849278371065</v>
      </c>
      <c r="M99" s="75">
        <f>IF(TrRoad_act!M15=0,"",M36/TrRoad_act!M15*1000)</f>
        <v>26.729533429119954</v>
      </c>
      <c r="N99" s="75">
        <f>IF(TrRoad_act!N15=0,"",N36/TrRoad_act!N15*1000)</f>
        <v>26.253435213611034</v>
      </c>
      <c r="O99" s="75">
        <f>IF(TrRoad_act!O15=0,"",O36/TrRoad_act!O15*1000)</f>
        <v>26.44655148131244</v>
      </c>
      <c r="P99" s="75">
        <f>IF(TrRoad_act!P15=0,"",P36/TrRoad_act!P15*1000)</f>
        <v>27.017643189669347</v>
      </c>
      <c r="Q99" s="75">
        <f>IF(TrRoad_act!Q15=0,"",Q36/TrRoad_act!Q15*1000)</f>
        <v>27.4358233182448</v>
      </c>
    </row>
    <row r="100" spans="1:17" ht="11.4" customHeight="1" x14ac:dyDescent="0.3">
      <c r="A100" s="62" t="s">
        <v>58</v>
      </c>
      <c r="B100" s="75">
        <f>IF(TrRoad_act!B16=0,"",B38/TrRoad_act!B16*1000)</f>
        <v>15.988653113081924</v>
      </c>
      <c r="C100" s="75">
        <f>IF(TrRoad_act!C16=0,"",C38/TrRoad_act!C16*1000)</f>
        <v>16.854933816286255</v>
      </c>
      <c r="D100" s="75">
        <f>IF(TrRoad_act!D16=0,"",D38/TrRoad_act!D16*1000)</f>
        <v>17.749000726069188</v>
      </c>
      <c r="E100" s="75">
        <f>IF(TrRoad_act!E16=0,"",E38/TrRoad_act!E16*1000)</f>
        <v>17.688248049577879</v>
      </c>
      <c r="F100" s="75">
        <f>IF(TrRoad_act!F16=0,"",F38/TrRoad_act!F16*1000)</f>
        <v>16.067226603815271</v>
      </c>
      <c r="G100" s="75">
        <f>IF(TrRoad_act!G16=0,"",G38/TrRoad_act!G16*1000)</f>
        <v>17.024456994769462</v>
      </c>
      <c r="H100" s="75">
        <f>IF(TrRoad_act!H16=0,"",H38/TrRoad_act!H16*1000)</f>
        <v>16.611767429614812</v>
      </c>
      <c r="I100" s="75">
        <f>IF(TrRoad_act!I16=0,"",I38/TrRoad_act!I16*1000)</f>
        <v>17.598821353219979</v>
      </c>
      <c r="J100" s="75">
        <f>IF(TrRoad_act!J16=0,"",J38/TrRoad_act!J16*1000)</f>
        <v>17.558088976170037</v>
      </c>
      <c r="K100" s="75">
        <f>IF(TrRoad_act!K16=0,"",K38/TrRoad_act!K16*1000)</f>
        <v>18.837289868721516</v>
      </c>
      <c r="L100" s="75">
        <f>IF(TrRoad_act!L16=0,"",L38/TrRoad_act!L16*1000)</f>
        <v>19.631245849955267</v>
      </c>
      <c r="M100" s="75">
        <f>IF(TrRoad_act!M16=0,"",M38/TrRoad_act!M16*1000)</f>
        <v>20.401717376621097</v>
      </c>
      <c r="N100" s="75">
        <f>IF(TrRoad_act!N16=0,"",N38/TrRoad_act!N16*1000)</f>
        <v>20.273757614439241</v>
      </c>
      <c r="O100" s="75">
        <f>IF(TrRoad_act!O16=0,"",O38/TrRoad_act!O16*1000)</f>
        <v>20.84782332448334</v>
      </c>
      <c r="P100" s="75">
        <f>IF(TrRoad_act!P16=0,"",P38/TrRoad_act!P16*1000)</f>
        <v>20.501377095929698</v>
      </c>
      <c r="Q100" s="75">
        <f>IF(TrRoad_act!Q16=0,"",Q38/TrRoad_act!Q16*1000)</f>
        <v>22.303308933309822</v>
      </c>
    </row>
    <row r="101" spans="1:17" ht="11.4" customHeight="1" x14ac:dyDescent="0.3">
      <c r="A101" s="62" t="s">
        <v>57</v>
      </c>
      <c r="B101" s="75">
        <f>IF(TrRoad_act!B17=0,"",B39/TrRoad_act!B17*1000)</f>
        <v>22.585415250135672</v>
      </c>
      <c r="C101" s="75">
        <f>IF(TrRoad_act!C17=0,"",C39/TrRoad_act!C17*1000)</f>
        <v>22.267082979396946</v>
      </c>
      <c r="D101" s="75">
        <f>IF(TrRoad_act!D17=0,"",D39/TrRoad_act!D17*1000)</f>
        <v>22.011750590883207</v>
      </c>
      <c r="E101" s="75">
        <f>IF(TrRoad_act!E17=0,"",E39/TrRoad_act!E17*1000)</f>
        <v>22.404460475203521</v>
      </c>
      <c r="F101" s="75">
        <f>IF(TrRoad_act!F17=0,"",F39/TrRoad_act!F17*1000)</f>
        <v>22.593237120333651</v>
      </c>
      <c r="G101" s="75">
        <f>IF(TrRoad_act!G17=0,"",G39/TrRoad_act!G17*1000)</f>
        <v>20.892415046189392</v>
      </c>
      <c r="H101" s="75">
        <f>IF(TrRoad_act!H17=0,"",H39/TrRoad_act!H17*1000)</f>
        <v>22.052917381399553</v>
      </c>
      <c r="I101" s="75">
        <f>IF(TrRoad_act!I17=0,"",I39/TrRoad_act!I17*1000)</f>
        <v>21.130168119309577</v>
      </c>
      <c r="J101" s="75">
        <f>IF(TrRoad_act!J17=0,"",J39/TrRoad_act!J17*1000)</f>
        <v>21.057642736610056</v>
      </c>
      <c r="K101" s="75">
        <f>IF(TrRoad_act!K17=0,"",K39/TrRoad_act!K17*1000)</f>
        <v>20.927774532839813</v>
      </c>
      <c r="L101" s="75">
        <f>IF(TrRoad_act!L17=0,"",L39/TrRoad_act!L17*1000)</f>
        <v>21.090702407029106</v>
      </c>
      <c r="M101" s="75">
        <f>IF(TrRoad_act!M17=0,"",M39/TrRoad_act!M17*1000)</f>
        <v>22.092379803177014</v>
      </c>
      <c r="N101" s="75">
        <f>IF(TrRoad_act!N17=0,"",N39/TrRoad_act!N17*1000)</f>
        <v>22.592675160547916</v>
      </c>
      <c r="O101" s="75">
        <f>IF(TrRoad_act!O17=0,"",O39/TrRoad_act!O17*1000)</f>
        <v>23.130916945678706</v>
      </c>
      <c r="P101" s="75">
        <f>IF(TrRoad_act!P17=0,"",P39/TrRoad_act!P17*1000)</f>
        <v>23.412962625400468</v>
      </c>
      <c r="Q101" s="75">
        <f>IF(TrRoad_act!Q17=0,"",Q39/TrRoad_act!Q17*1000)</f>
        <v>23.359066342917014</v>
      </c>
    </row>
    <row r="102" spans="1:17" ht="11.4" customHeight="1" x14ac:dyDescent="0.3">
      <c r="A102" s="62" t="s">
        <v>56</v>
      </c>
      <c r="B102" s="75">
        <f>IF(TrRoad_act!B18=0,"",B41/TrRoad_act!B18*1000)</f>
        <v>13.648578037312967</v>
      </c>
      <c r="C102" s="75">
        <f>IF(TrRoad_act!C18=0,"",C41/TrRoad_act!C18*1000)</f>
        <v>13.909877652475576</v>
      </c>
      <c r="D102" s="75">
        <f>IF(TrRoad_act!D18=0,"",D41/TrRoad_act!D18*1000)</f>
        <v>14.203621966255669</v>
      </c>
      <c r="E102" s="75">
        <f>IF(TrRoad_act!E18=0,"",E41/TrRoad_act!E18*1000)</f>
        <v>13.935683887871194</v>
      </c>
      <c r="F102" s="75">
        <f>IF(TrRoad_act!F18=0,"",F41/TrRoad_act!F18*1000)</f>
        <v>14.212401127508953</v>
      </c>
      <c r="G102" s="75">
        <f>IF(TrRoad_act!G18=0,"",G41/TrRoad_act!G18*1000)</f>
        <v>13.034386372893477</v>
      </c>
      <c r="H102" s="75">
        <f>IF(TrRoad_act!H18=0,"",H41/TrRoad_act!H18*1000)</f>
        <v>12.825348316784163</v>
      </c>
      <c r="I102" s="75">
        <f>IF(TrRoad_act!I18=0,"",I41/TrRoad_act!I18*1000)</f>
        <v>12.987513291931876</v>
      </c>
      <c r="J102" s="75">
        <f>IF(TrRoad_act!J18=0,"",J41/TrRoad_act!J18*1000)</f>
        <v>13.022485797194799</v>
      </c>
      <c r="K102" s="75">
        <f>IF(TrRoad_act!K18=0,"",K41/TrRoad_act!K18*1000)</f>
        <v>14.013068622619775</v>
      </c>
      <c r="L102" s="75">
        <f>IF(TrRoad_act!L18=0,"",L41/TrRoad_act!L18*1000)</f>
        <v>14.576348317174778</v>
      </c>
      <c r="M102" s="75">
        <f>IF(TrRoad_act!M18=0,"",M41/TrRoad_act!M18*1000)</f>
        <v>14.756848163146547</v>
      </c>
      <c r="N102" s="75">
        <f>IF(TrRoad_act!N18=0,"",N41/TrRoad_act!N18*1000)</f>
        <v>14.728252148457864</v>
      </c>
      <c r="O102" s="75">
        <f>IF(TrRoad_act!O18=0,"",O41/TrRoad_act!O18*1000)</f>
        <v>13.413185051106854</v>
      </c>
      <c r="P102" s="75">
        <f>IF(TrRoad_act!P18=0,"",P41/TrRoad_act!P18*1000)</f>
        <v>13.079247128277284</v>
      </c>
      <c r="Q102" s="75">
        <f>IF(TrRoad_act!Q18=0,"",Q41/TrRoad_act!Q18*1000)</f>
        <v>13.576213059158777</v>
      </c>
    </row>
    <row r="103" spans="1:17" ht="11.4" customHeight="1" x14ac:dyDescent="0.3">
      <c r="A103" s="25" t="s">
        <v>37</v>
      </c>
      <c r="B103" s="79">
        <f>IF(TrRoad_act!B19=0,"",B42/TrRoad_act!B19*1000)</f>
        <v>59.394141532214491</v>
      </c>
      <c r="C103" s="79">
        <f>IF(TrRoad_act!C19=0,"",C42/TrRoad_act!C19*1000)</f>
        <v>59.229629799094475</v>
      </c>
      <c r="D103" s="79">
        <f>IF(TrRoad_act!D19=0,"",D42/TrRoad_act!D19*1000)</f>
        <v>58.263475343533621</v>
      </c>
      <c r="E103" s="79">
        <f>IF(TrRoad_act!E19=0,"",E42/TrRoad_act!E19*1000)</f>
        <v>59.957768718778432</v>
      </c>
      <c r="F103" s="79">
        <f>IF(TrRoad_act!F19=0,"",F42/TrRoad_act!F19*1000)</f>
        <v>57.51626812957403</v>
      </c>
      <c r="G103" s="79">
        <f>IF(TrRoad_act!G19=0,"",G42/TrRoad_act!G19*1000)</f>
        <v>57.720030146861156</v>
      </c>
      <c r="H103" s="79">
        <f>IF(TrRoad_act!H19=0,"",H42/TrRoad_act!H19*1000)</f>
        <v>57.143601425090928</v>
      </c>
      <c r="I103" s="79">
        <f>IF(TrRoad_act!I19=0,"",I42/TrRoad_act!I19*1000)</f>
        <v>57.179372317438016</v>
      </c>
      <c r="J103" s="79">
        <f>IF(TrRoad_act!J19=0,"",J42/TrRoad_act!J19*1000)</f>
        <v>56.704137895560521</v>
      </c>
      <c r="K103" s="79">
        <f>IF(TrRoad_act!K19=0,"",K42/TrRoad_act!K19*1000)</f>
        <v>59.323287016399071</v>
      </c>
      <c r="L103" s="79">
        <f>IF(TrRoad_act!L19=0,"",L42/TrRoad_act!L19*1000)</f>
        <v>59.077126186363671</v>
      </c>
      <c r="M103" s="79">
        <f>IF(TrRoad_act!M19=0,"",M42/TrRoad_act!M19*1000)</f>
        <v>58.777203185789716</v>
      </c>
      <c r="N103" s="79">
        <f>IF(TrRoad_act!N19=0,"",N42/TrRoad_act!N19*1000)</f>
        <v>58.439597939990179</v>
      </c>
      <c r="O103" s="79">
        <f>IF(TrRoad_act!O19=0,"",O42/TrRoad_act!O19*1000)</f>
        <v>56.732649849008887</v>
      </c>
      <c r="P103" s="79">
        <f>IF(TrRoad_act!P19=0,"",P42/TrRoad_act!P19*1000)</f>
        <v>56.474000165041595</v>
      </c>
      <c r="Q103" s="79">
        <f>IF(TrRoad_act!Q19=0,"",Q42/TrRoad_act!Q19*1000)</f>
        <v>55.875874939705476</v>
      </c>
    </row>
    <row r="104" spans="1:17" ht="11.4" customHeight="1" x14ac:dyDescent="0.3">
      <c r="A104" s="23" t="s">
        <v>28</v>
      </c>
      <c r="B104" s="78">
        <f>IF(TrRoad_act!B20=0,"",B43/TrRoad_act!B20*1000)</f>
        <v>350.32111319652961</v>
      </c>
      <c r="C104" s="78">
        <f>IF(TrRoad_act!C20=0,"",C43/TrRoad_act!C20*1000)</f>
        <v>340.35509654567898</v>
      </c>
      <c r="D104" s="78">
        <f>IF(TrRoad_act!D20=0,"",D43/TrRoad_act!D20*1000)</f>
        <v>337.96486538896761</v>
      </c>
      <c r="E104" s="78">
        <f>IF(TrRoad_act!E20=0,"",E43/TrRoad_act!E20*1000)</f>
        <v>334.7945488155961</v>
      </c>
      <c r="F104" s="78">
        <f>IF(TrRoad_act!F20=0,"",F43/TrRoad_act!F20*1000)</f>
        <v>330.09005140540717</v>
      </c>
      <c r="G104" s="78">
        <f>IF(TrRoad_act!G20=0,"",G43/TrRoad_act!G20*1000)</f>
        <v>328.22165876459394</v>
      </c>
      <c r="H104" s="78">
        <f>IF(TrRoad_act!H20=0,"",H43/TrRoad_act!H20*1000)</f>
        <v>321.41563725319304</v>
      </c>
      <c r="I104" s="78">
        <f>IF(TrRoad_act!I20=0,"",I43/TrRoad_act!I20*1000)</f>
        <v>316.85881181253114</v>
      </c>
      <c r="J104" s="78">
        <f>IF(TrRoad_act!J20=0,"",J43/TrRoad_act!J20*1000)</f>
        <v>314.48216978065432</v>
      </c>
      <c r="K104" s="78">
        <f>IF(TrRoad_act!K20=0,"",K43/TrRoad_act!K20*1000)</f>
        <v>312.64304548400537</v>
      </c>
      <c r="L104" s="78">
        <f>IF(TrRoad_act!L20=0,"",L43/TrRoad_act!L20*1000)</f>
        <v>312.91650731574828</v>
      </c>
      <c r="M104" s="78">
        <f>IF(TrRoad_act!M20=0,"",M43/TrRoad_act!M20*1000)</f>
        <v>310.32479414918026</v>
      </c>
      <c r="N104" s="78">
        <f>IF(TrRoad_act!N20=0,"",N43/TrRoad_act!N20*1000)</f>
        <v>305.45420360683886</v>
      </c>
      <c r="O104" s="78">
        <f>IF(TrRoad_act!O20=0,"",O43/TrRoad_act!O20*1000)</f>
        <v>298.84583422894474</v>
      </c>
      <c r="P104" s="78">
        <f>IF(TrRoad_act!P20=0,"",P43/TrRoad_act!P20*1000)</f>
        <v>295.75945904294827</v>
      </c>
      <c r="Q104" s="78">
        <f>IF(TrRoad_act!Q20=0,"",Q43/TrRoad_act!Q20*1000)</f>
        <v>290.71253688172595</v>
      </c>
    </row>
    <row r="105" spans="1:17" ht="11.4" customHeight="1" x14ac:dyDescent="0.3">
      <c r="A105" s="62" t="s">
        <v>60</v>
      </c>
      <c r="B105" s="77">
        <f>IF(TrRoad_act!B21=0,"",B44/TrRoad_act!B21*1000)</f>
        <v>473.00602391627888</v>
      </c>
      <c r="C105" s="77">
        <f>IF(TrRoad_act!C21=0,"",C44/TrRoad_act!C21*1000)</f>
        <v>467.74108326028409</v>
      </c>
      <c r="D105" s="77">
        <f>IF(TrRoad_act!D21=0,"",D44/TrRoad_act!D21*1000)</f>
        <v>465.30921539475753</v>
      </c>
      <c r="E105" s="77">
        <f>IF(TrRoad_act!E21=0,"",E44/TrRoad_act!E21*1000)</f>
        <v>462.91811824609346</v>
      </c>
      <c r="F105" s="77">
        <f>IF(TrRoad_act!F21=0,"",F44/TrRoad_act!F21*1000)</f>
        <v>458.29102493454792</v>
      </c>
      <c r="G105" s="77">
        <f>IF(TrRoad_act!G21=0,"",G44/TrRoad_act!G21*1000)</f>
        <v>455.59066673736754</v>
      </c>
      <c r="H105" s="77">
        <f>IF(TrRoad_act!H21=0,"",H44/TrRoad_act!H21*1000)</f>
        <v>452.55975035462927</v>
      </c>
      <c r="I105" s="77">
        <f>IF(TrRoad_act!I21=0,"",I44/TrRoad_act!I21*1000)</f>
        <v>448.44726344766087</v>
      </c>
      <c r="J105" s="77">
        <f>IF(TrRoad_act!J21=0,"",J44/TrRoad_act!J21*1000)</f>
        <v>438.86722127376339</v>
      </c>
      <c r="K105" s="77">
        <f>IF(TrRoad_act!K21=0,"",K44/TrRoad_act!K21*1000)</f>
        <v>433.60029337764269</v>
      </c>
      <c r="L105" s="77">
        <f>IF(TrRoad_act!L21=0,"",L44/TrRoad_act!L21*1000)</f>
        <v>422.65422334570741</v>
      </c>
      <c r="M105" s="77">
        <f>IF(TrRoad_act!M21=0,"",M44/TrRoad_act!M21*1000)</f>
        <v>415.05906136095444</v>
      </c>
      <c r="N105" s="77">
        <f>IF(TrRoad_act!N21=0,"",N44/TrRoad_act!N21*1000)</f>
        <v>407.59769370147188</v>
      </c>
      <c r="O105" s="77">
        <f>IF(TrRoad_act!O21=0,"",O44/TrRoad_act!O21*1000)</f>
        <v>400.34637945684722</v>
      </c>
      <c r="P105" s="77">
        <f>IF(TrRoad_act!P21=0,"",P44/TrRoad_act!P21*1000)</f>
        <v>393.79072735943879</v>
      </c>
      <c r="Q105" s="77">
        <f>IF(TrRoad_act!Q21=0,"",Q44/TrRoad_act!Q21*1000)</f>
        <v>385.76317672014272</v>
      </c>
    </row>
    <row r="106" spans="1:17" ht="11.4" customHeight="1" x14ac:dyDescent="0.3">
      <c r="A106" s="62" t="s">
        <v>59</v>
      </c>
      <c r="B106" s="77">
        <f>IF(TrRoad_act!B22=0,"",B46/TrRoad_act!B22*1000)</f>
        <v>333.26419959906298</v>
      </c>
      <c r="C106" s="77">
        <f>IF(TrRoad_act!C22=0,"",C46/TrRoad_act!C22*1000)</f>
        <v>324.18784155774483</v>
      </c>
      <c r="D106" s="77">
        <f>IF(TrRoad_act!D22=0,"",D46/TrRoad_act!D22*1000)</f>
        <v>323.03251205687809</v>
      </c>
      <c r="E106" s="77">
        <f>IF(TrRoad_act!E22=0,"",E46/TrRoad_act!E22*1000)</f>
        <v>321.19279642992529</v>
      </c>
      <c r="F106" s="77">
        <f>IF(TrRoad_act!F22=0,"",F46/TrRoad_act!F22*1000)</f>
        <v>317.9624588206579</v>
      </c>
      <c r="G106" s="77">
        <f>IF(TrRoad_act!G22=0,"",G46/TrRoad_act!G22*1000)</f>
        <v>317.28580080799213</v>
      </c>
      <c r="H106" s="77">
        <f>IF(TrRoad_act!H22=0,"",H46/TrRoad_act!H22*1000)</f>
        <v>311.01285022544528</v>
      </c>
      <c r="I106" s="77">
        <f>IF(TrRoad_act!I22=0,"",I46/TrRoad_act!I22*1000)</f>
        <v>307.53725940144921</v>
      </c>
      <c r="J106" s="77">
        <f>IF(TrRoad_act!J22=0,"",J46/TrRoad_act!J22*1000)</f>
        <v>306.12065327643757</v>
      </c>
      <c r="K106" s="77">
        <f>IF(TrRoad_act!K22=0,"",K46/TrRoad_act!K22*1000)</f>
        <v>304.90176132516655</v>
      </c>
      <c r="L106" s="77">
        <f>IF(TrRoad_act!L22=0,"",L46/TrRoad_act!L22*1000)</f>
        <v>306.19893895729211</v>
      </c>
      <c r="M106" s="77">
        <f>IF(TrRoad_act!M22=0,"",M46/TrRoad_act!M22*1000)</f>
        <v>304.21566659479447</v>
      </c>
      <c r="N106" s="77">
        <f>IF(TrRoad_act!N22=0,"",N46/TrRoad_act!N22*1000)</f>
        <v>299.68245014720623</v>
      </c>
      <c r="O106" s="77">
        <f>IF(TrRoad_act!O22=0,"",O46/TrRoad_act!O22*1000)</f>
        <v>293.23879160538013</v>
      </c>
      <c r="P106" s="77">
        <f>IF(TrRoad_act!P22=0,"",P46/TrRoad_act!P22*1000)</f>
        <v>290.55531312418293</v>
      </c>
      <c r="Q106" s="77">
        <f>IF(TrRoad_act!Q22=0,"",Q46/TrRoad_act!Q22*1000)</f>
        <v>285.70228100905439</v>
      </c>
    </row>
    <row r="107" spans="1:17" ht="11.4" customHeight="1" x14ac:dyDescent="0.3">
      <c r="A107" s="62" t="s">
        <v>58</v>
      </c>
      <c r="B107" s="77">
        <f>IF(TrRoad_act!B23=0,"",B48/TrRoad_act!B23*1000)</f>
        <v>702.11027622110703</v>
      </c>
      <c r="C107" s="77">
        <f>IF(TrRoad_act!C23=0,"",C48/TrRoad_act!C23*1000)</f>
        <v>612.5719262318903</v>
      </c>
      <c r="D107" s="77">
        <f>IF(TrRoad_act!D23=0,"",D48/TrRoad_act!D23*1000)</f>
        <v>554.30912692882998</v>
      </c>
      <c r="E107" s="77">
        <f>IF(TrRoad_act!E23=0,"",E48/TrRoad_act!E23*1000)</f>
        <v>529.85427587104903</v>
      </c>
      <c r="F107" s="77">
        <f>IF(TrRoad_act!F23=0,"",F48/TrRoad_act!F23*1000)</f>
        <v>521.73980732798645</v>
      </c>
      <c r="G107" s="77">
        <f>IF(TrRoad_act!G23=0,"",G48/TrRoad_act!G23*1000)</f>
        <v>508.59370452187147</v>
      </c>
      <c r="H107" s="77">
        <f>IF(TrRoad_act!H23=0,"",H48/TrRoad_act!H23*1000)</f>
        <v>496.69654431483161</v>
      </c>
      <c r="I107" s="77">
        <f>IF(TrRoad_act!I23=0,"",I48/TrRoad_act!I23*1000)</f>
        <v>490.12218561542585</v>
      </c>
      <c r="J107" s="77">
        <f>IF(TrRoad_act!J23=0,"",J48/TrRoad_act!J23*1000)</f>
        <v>482.20190899052886</v>
      </c>
      <c r="K107" s="77">
        <f>IF(TrRoad_act!K23=0,"",K48/TrRoad_act!K23*1000)</f>
        <v>481.12267713782074</v>
      </c>
      <c r="L107" s="77">
        <f>IF(TrRoad_act!L23=0,"",L48/TrRoad_act!L23*1000)</f>
        <v>477.84059500914964</v>
      </c>
      <c r="M107" s="77">
        <f>IF(TrRoad_act!M23=0,"",M48/TrRoad_act!M23*1000)</f>
        <v>477.93285344272533</v>
      </c>
      <c r="N107" s="77">
        <f>IF(TrRoad_act!N23=0,"",N48/TrRoad_act!N23*1000)</f>
        <v>476.04779642059049</v>
      </c>
      <c r="O107" s="77">
        <f>IF(TrRoad_act!O23=0,"",O48/TrRoad_act!O23*1000)</f>
        <v>472.45167160161151</v>
      </c>
      <c r="P107" s="77">
        <f>IF(TrRoad_act!P23=0,"",P48/TrRoad_act!P23*1000)</f>
        <v>472.23295658649533</v>
      </c>
      <c r="Q107" s="77">
        <f>IF(TrRoad_act!Q23=0,"",Q48/TrRoad_act!Q23*1000)</f>
        <v>475.94900025411368</v>
      </c>
    </row>
    <row r="108" spans="1:17" ht="11.4" customHeight="1" x14ac:dyDescent="0.3">
      <c r="A108" s="62" t="s">
        <v>57</v>
      </c>
      <c r="B108" s="77">
        <f>IF(TrRoad_act!B24=0,"",B49/TrRoad_act!B24*1000)</f>
        <v>627.05191238473992</v>
      </c>
      <c r="C108" s="77">
        <f>IF(TrRoad_act!C24=0,"",C49/TrRoad_act!C24*1000)</f>
        <v>612.64877955269139</v>
      </c>
      <c r="D108" s="77">
        <f>IF(TrRoad_act!D24=0,"",D49/TrRoad_act!D24*1000)</f>
        <v>599.9960689770445</v>
      </c>
      <c r="E108" s="77">
        <f>IF(TrRoad_act!E24=0,"",E49/TrRoad_act!E24*1000)</f>
        <v>588.32149991747724</v>
      </c>
      <c r="F108" s="77">
        <f>IF(TrRoad_act!F24=0,"",F49/TrRoad_act!F24*1000)</f>
        <v>582.41410012874314</v>
      </c>
      <c r="G108" s="77">
        <f>IF(TrRoad_act!G24=0,"",G49/TrRoad_act!G24*1000)</f>
        <v>576.11165822753856</v>
      </c>
      <c r="H108" s="77">
        <f>IF(TrRoad_act!H24=0,"",H49/TrRoad_act!H24*1000)</f>
        <v>413.42946161889074</v>
      </c>
      <c r="I108" s="77">
        <f>IF(TrRoad_act!I24=0,"",I49/TrRoad_act!I24*1000)</f>
        <v>391.27359585352843</v>
      </c>
      <c r="J108" s="77">
        <f>IF(TrRoad_act!J24=0,"",J49/TrRoad_act!J24*1000)</f>
        <v>392.73517659240918</v>
      </c>
      <c r="K108" s="77">
        <f>IF(TrRoad_act!K24=0,"",K49/TrRoad_act!K24*1000)</f>
        <v>391.26597473736001</v>
      </c>
      <c r="L108" s="77">
        <f>IF(TrRoad_act!L24=0,"",L49/TrRoad_act!L24*1000)</f>
        <v>401.79118727378642</v>
      </c>
      <c r="M108" s="77">
        <f>IF(TrRoad_act!M24=0,"",M49/TrRoad_act!M24*1000)</f>
        <v>402.99344498433248</v>
      </c>
      <c r="N108" s="77">
        <f>IF(TrRoad_act!N24=0,"",N49/TrRoad_act!N24*1000)</f>
        <v>398.26585836111707</v>
      </c>
      <c r="O108" s="77">
        <f>IF(TrRoad_act!O24=0,"",O49/TrRoad_act!O24*1000)</f>
        <v>402.18920640217493</v>
      </c>
      <c r="P108" s="77">
        <f>IF(TrRoad_act!P24=0,"",P49/TrRoad_act!P24*1000)</f>
        <v>404.16095171390918</v>
      </c>
      <c r="Q108" s="77">
        <f>IF(TrRoad_act!Q24=0,"",Q49/TrRoad_act!Q24*1000)</f>
        <v>411.52462532205749</v>
      </c>
    </row>
    <row r="109" spans="1:17" ht="11.4" customHeight="1" x14ac:dyDescent="0.3">
      <c r="A109" s="62" t="s">
        <v>56</v>
      </c>
      <c r="B109" s="77">
        <f>IF(TrRoad_act!B25=0,"",B51/TrRoad_act!B25*1000)</f>
        <v>205.73931458087955</v>
      </c>
      <c r="C109" s="77">
        <f>IF(TrRoad_act!C25=0,"",C51/TrRoad_act!C25*1000)</f>
        <v>203.74033653069151</v>
      </c>
      <c r="D109" s="77">
        <f>IF(TrRoad_act!D25=0,"",D51/TrRoad_act!D25*1000)</f>
        <v>205.28973862165205</v>
      </c>
      <c r="E109" s="77">
        <f>IF(TrRoad_act!E25=0,"",E51/TrRoad_act!E25*1000)</f>
        <v>207.07564816481261</v>
      </c>
      <c r="F109" s="77">
        <f>IF(TrRoad_act!F25=0,"",F51/TrRoad_act!F25*1000)</f>
        <v>201.03474289682293</v>
      </c>
      <c r="G109" s="77">
        <f>IF(TrRoad_act!G25=0,"",G51/TrRoad_act!G25*1000)</f>
        <v>201.18246764103276</v>
      </c>
      <c r="H109" s="77">
        <f>IF(TrRoad_act!H25=0,"",H51/TrRoad_act!H25*1000)</f>
        <v>201.73978939700012</v>
      </c>
      <c r="I109" s="77">
        <f>IF(TrRoad_act!I25=0,"",I51/TrRoad_act!I25*1000)</f>
        <v>203.31084450520819</v>
      </c>
      <c r="J109" s="77">
        <f>IF(TrRoad_act!J25=0,"",J51/TrRoad_act!J25*1000)</f>
        <v>199.02236402360563</v>
      </c>
      <c r="K109" s="77">
        <f>IF(TrRoad_act!K25=0,"",K51/TrRoad_act!K25*1000)</f>
        <v>198.20288481108179</v>
      </c>
      <c r="L109" s="77">
        <f>IF(TrRoad_act!L25=0,"",L51/TrRoad_act!L25*1000)</f>
        <v>189.94589374956684</v>
      </c>
      <c r="M109" s="77">
        <f>IF(TrRoad_act!M25=0,"",M51/TrRoad_act!M25*1000)</f>
        <v>184.99920080793981</v>
      </c>
      <c r="N109" s="77">
        <f>IF(TrRoad_act!N25=0,"",N51/TrRoad_act!N25*1000)</f>
        <v>188.9547447973668</v>
      </c>
      <c r="O109" s="77">
        <f>IF(TrRoad_act!O25=0,"",O51/TrRoad_act!O25*1000)</f>
        <v>191.73168187116246</v>
      </c>
      <c r="P109" s="77">
        <f>IF(TrRoad_act!P25=0,"",P51/TrRoad_act!P25*1000)</f>
        <v>191.19439730734868</v>
      </c>
      <c r="Q109" s="77">
        <f>IF(TrRoad_act!Q25=0,"",Q51/TrRoad_act!Q25*1000)</f>
        <v>191.14763881153533</v>
      </c>
    </row>
    <row r="110" spans="1:17" ht="11.4" customHeight="1" x14ac:dyDescent="0.3">
      <c r="A110" s="19" t="s">
        <v>25</v>
      </c>
      <c r="B110" s="76">
        <f>IF(TrRoad_act!B26=0,"",B52/TrRoad_act!B26*1000)</f>
        <v>42.34071593453158</v>
      </c>
      <c r="C110" s="76">
        <f>IF(TrRoad_act!C26=0,"",C52/TrRoad_act!C26*1000)</f>
        <v>42.480108331759062</v>
      </c>
      <c r="D110" s="76">
        <f>IF(TrRoad_act!D26=0,"",D52/TrRoad_act!D26*1000)</f>
        <v>41.81835192182627</v>
      </c>
      <c r="E110" s="76">
        <f>IF(TrRoad_act!E26=0,"",E52/TrRoad_act!E26*1000)</f>
        <v>43.155962116253605</v>
      </c>
      <c r="F110" s="76">
        <f>IF(TrRoad_act!F26=0,"",F52/TrRoad_act!F26*1000)</f>
        <v>41.637648487956518</v>
      </c>
      <c r="G110" s="76">
        <f>IF(TrRoad_act!G26=0,"",G52/TrRoad_act!G26*1000)</f>
        <v>41.82310383920705</v>
      </c>
      <c r="H110" s="76">
        <f>IF(TrRoad_act!H26=0,"",H52/TrRoad_act!H26*1000)</f>
        <v>41.788068721368205</v>
      </c>
      <c r="I110" s="76">
        <f>IF(TrRoad_act!I26=0,"",I52/TrRoad_act!I26*1000)</f>
        <v>41.772891590540588</v>
      </c>
      <c r="J110" s="76">
        <f>IF(TrRoad_act!J26=0,"",J52/TrRoad_act!J26*1000)</f>
        <v>41.226410806957588</v>
      </c>
      <c r="K110" s="76">
        <f>IF(TrRoad_act!K26=0,"",K52/TrRoad_act!K26*1000)</f>
        <v>42.574398167803956</v>
      </c>
      <c r="L110" s="76">
        <f>IF(TrRoad_act!L26=0,"",L52/TrRoad_act!L26*1000)</f>
        <v>42.429050036939287</v>
      </c>
      <c r="M110" s="76">
        <f>IF(TrRoad_act!M26=0,"",M52/TrRoad_act!M26*1000)</f>
        <v>41.980265533037887</v>
      </c>
      <c r="N110" s="76">
        <f>IF(TrRoad_act!N26=0,"",N52/TrRoad_act!N26*1000)</f>
        <v>41.751057231775377</v>
      </c>
      <c r="O110" s="76">
        <f>IF(TrRoad_act!O26=0,"",O52/TrRoad_act!O26*1000)</f>
        <v>40.587759449394568</v>
      </c>
      <c r="P110" s="76">
        <f>IF(TrRoad_act!P26=0,"",P52/TrRoad_act!P26*1000)</f>
        <v>40.097180184086682</v>
      </c>
      <c r="Q110" s="76">
        <f>IF(TrRoad_act!Q26=0,"",Q52/TrRoad_act!Q26*1000)</f>
        <v>39.883031736686775</v>
      </c>
    </row>
    <row r="111" spans="1:17" ht="11.4" customHeight="1" x14ac:dyDescent="0.3">
      <c r="A111" s="17" t="s">
        <v>24</v>
      </c>
      <c r="B111" s="75">
        <f>IF(TrRoad_act!B27=0,"",B53/TrRoad_act!B27*1000)</f>
        <v>43.203157623291155</v>
      </c>
      <c r="C111" s="75">
        <f>IF(TrRoad_act!C27=0,"",C53/TrRoad_act!C27*1000)</f>
        <v>43.972609166867151</v>
      </c>
      <c r="D111" s="75">
        <f>IF(TrRoad_act!D27=0,"",D53/TrRoad_act!D27*1000)</f>
        <v>43.348845700326891</v>
      </c>
      <c r="E111" s="75">
        <f>IF(TrRoad_act!E27=0,"",E53/TrRoad_act!E27*1000)</f>
        <v>44.699280229157495</v>
      </c>
      <c r="F111" s="75">
        <f>IF(TrRoad_act!F27=0,"",F53/TrRoad_act!F27*1000)</f>
        <v>44.223169898876428</v>
      </c>
      <c r="G111" s="75">
        <f>IF(TrRoad_act!G27=0,"",G53/TrRoad_act!G27*1000)</f>
        <v>44.551935106011371</v>
      </c>
      <c r="H111" s="75">
        <f>IF(TrRoad_act!H27=0,"",H53/TrRoad_act!H27*1000)</f>
        <v>44.340886030050214</v>
      </c>
      <c r="I111" s="75">
        <f>IF(TrRoad_act!I27=0,"",I53/TrRoad_act!I27*1000)</f>
        <v>44.76881062320345</v>
      </c>
      <c r="J111" s="75">
        <f>IF(TrRoad_act!J27=0,"",J53/TrRoad_act!J27*1000)</f>
        <v>44.195165897534814</v>
      </c>
      <c r="K111" s="75">
        <f>IF(TrRoad_act!K27=0,"",K53/TrRoad_act!K27*1000)</f>
        <v>45.498456642448602</v>
      </c>
      <c r="L111" s="75">
        <f>IF(TrRoad_act!L27=0,"",L53/TrRoad_act!L27*1000)</f>
        <v>44.835663256673023</v>
      </c>
      <c r="M111" s="75">
        <f>IF(TrRoad_act!M27=0,"",M53/TrRoad_act!M27*1000)</f>
        <v>44.355102428856391</v>
      </c>
      <c r="N111" s="75">
        <f>IF(TrRoad_act!N27=0,"",N53/TrRoad_act!N27*1000)</f>
        <v>43.622981930400726</v>
      </c>
      <c r="O111" s="75">
        <f>IF(TrRoad_act!O27=0,"",O53/TrRoad_act!O27*1000)</f>
        <v>42.49992441853562</v>
      </c>
      <c r="P111" s="75">
        <f>IF(TrRoad_act!P27=0,"",P53/TrRoad_act!P27*1000)</f>
        <v>43.005171379968083</v>
      </c>
      <c r="Q111" s="75">
        <f>IF(TrRoad_act!Q27=0,"",Q53/TrRoad_act!Q27*1000)</f>
        <v>42.197233819154341</v>
      </c>
    </row>
    <row r="112" spans="1:17" ht="11.4" customHeight="1" x14ac:dyDescent="0.3">
      <c r="A112" s="15" t="s">
        <v>23</v>
      </c>
      <c r="B112" s="74">
        <f>IF(TrRoad_act!B28=0,"",B55/TrRoad_act!B28*1000)</f>
        <v>39.938910905941626</v>
      </c>
      <c r="C112" s="74">
        <f>IF(TrRoad_act!C28=0,"",C55/TrRoad_act!C28*1000)</f>
        <v>38.511763205369505</v>
      </c>
      <c r="D112" s="74">
        <f>IF(TrRoad_act!D28=0,"",D55/TrRoad_act!D28*1000)</f>
        <v>37.876669121464083</v>
      </c>
      <c r="E112" s="74">
        <f>IF(TrRoad_act!E28=0,"",E55/TrRoad_act!E28*1000)</f>
        <v>39.247970879502226</v>
      </c>
      <c r="F112" s="74">
        <f>IF(TrRoad_act!F28=0,"",F55/TrRoad_act!F28*1000)</f>
        <v>35.591127002106631</v>
      </c>
      <c r="G112" s="74">
        <f>IF(TrRoad_act!G28=0,"",G55/TrRoad_act!G28*1000)</f>
        <v>35.508141882825591</v>
      </c>
      <c r="H112" s="74">
        <f>IF(TrRoad_act!H28=0,"",H55/TrRoad_act!H28*1000)</f>
        <v>36.064668698131634</v>
      </c>
      <c r="I112" s="74">
        <f>IF(TrRoad_act!I28=0,"",I55/TrRoad_act!I28*1000)</f>
        <v>35.046961277531949</v>
      </c>
      <c r="J112" s="74">
        <f>IF(TrRoad_act!J28=0,"",J55/TrRoad_act!J28*1000)</f>
        <v>34.562834931060927</v>
      </c>
      <c r="K112" s="74">
        <f>IF(TrRoad_act!K28=0,"",K55/TrRoad_act!K28*1000)</f>
        <v>35.82100662947753</v>
      </c>
      <c r="L112" s="74">
        <f>IF(TrRoad_act!L28=0,"",L55/TrRoad_act!L28*1000)</f>
        <v>37.168706655876804</v>
      </c>
      <c r="M112" s="74">
        <f>IF(TrRoad_act!M28=0,"",M55/TrRoad_act!M28*1000)</f>
        <v>36.798764243189396</v>
      </c>
      <c r="N112" s="74">
        <f>IF(TrRoad_act!N28=0,"",N55/TrRoad_act!N28*1000)</f>
        <v>37.86093834770417</v>
      </c>
      <c r="O112" s="74">
        <f>IF(TrRoad_act!O28=0,"",O55/TrRoad_act!O28*1000)</f>
        <v>36.849432782852546</v>
      </c>
      <c r="P112" s="74">
        <f>IF(TrRoad_act!P28=0,"",P55/TrRoad_act!P28*1000)</f>
        <v>34.460006959068693</v>
      </c>
      <c r="Q112" s="74">
        <f>IF(TrRoad_act!Q28=0,"",Q55/TrRoad_act!Q28*1000)</f>
        <v>35.315796060352284</v>
      </c>
    </row>
    <row r="114" spans="1:17" ht="11.4" customHeight="1" x14ac:dyDescent="0.3">
      <c r="A114" s="27" t="s">
        <v>73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" customHeight="1" x14ac:dyDescent="0.3">
      <c r="A115" s="25" t="s">
        <v>40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" customHeight="1" x14ac:dyDescent="0.3">
      <c r="A116" s="23" t="s">
        <v>31</v>
      </c>
      <c r="B116" s="78">
        <f>IF(B19=0,"",1000000*B19/TrRoad_act!B86)</f>
        <v>134.89832189628996</v>
      </c>
      <c r="C116" s="78">
        <f>IF(C19=0,"",1000000*C19/TrRoad_act!C86)</f>
        <v>133.95623825350103</v>
      </c>
      <c r="D116" s="78">
        <f>IF(D19=0,"",1000000*D19/TrRoad_act!D86)</f>
        <v>130.47926345452291</v>
      </c>
      <c r="E116" s="78">
        <f>IF(E19=0,"",1000000*E19/TrRoad_act!E86)</f>
        <v>129.9781007505768</v>
      </c>
      <c r="F116" s="78">
        <f>IF(F19=0,"",1000000*F19/TrRoad_act!F86)</f>
        <v>128.38640619350383</v>
      </c>
      <c r="G116" s="78">
        <f>IF(G19=0,"",1000000*G19/TrRoad_act!G86)</f>
        <v>126.92947791395996</v>
      </c>
      <c r="H116" s="78">
        <f>IF(H19=0,"",1000000*H19/TrRoad_act!H86)</f>
        <v>120.1619958908673</v>
      </c>
      <c r="I116" s="78">
        <f>IF(I19=0,"",1000000*I19/TrRoad_act!I86)</f>
        <v>111.81916333910692</v>
      </c>
      <c r="J116" s="78">
        <f>IF(J19=0,"",1000000*J19/TrRoad_act!J86)</f>
        <v>110.528622288547</v>
      </c>
      <c r="K116" s="78">
        <f>IF(K19=0,"",1000000*K19/TrRoad_act!K86)</f>
        <v>107.68096255611735</v>
      </c>
      <c r="L116" s="78">
        <f>IF(L19=0,"",1000000*L19/TrRoad_act!L86)</f>
        <v>107.4966416383008</v>
      </c>
      <c r="M116" s="78">
        <f>IF(M19=0,"",1000000*M19/TrRoad_act!M86)</f>
        <v>106.37374992179578</v>
      </c>
      <c r="N116" s="78">
        <f>IF(N19=0,"",1000000*N19/TrRoad_act!N86)</f>
        <v>104.79532164527417</v>
      </c>
      <c r="O116" s="78">
        <f>IF(O19=0,"",1000000*O19/TrRoad_act!O86)</f>
        <v>102.64655749954785</v>
      </c>
      <c r="P116" s="78">
        <f>IF(P19=0,"",1000000*P19/TrRoad_act!P86)</f>
        <v>104.27098255167269</v>
      </c>
      <c r="Q116" s="78">
        <f>IF(Q19=0,"",1000000*Q19/TrRoad_act!Q86)</f>
        <v>103.84956163557239</v>
      </c>
    </row>
    <row r="117" spans="1:17" ht="11.4" customHeight="1" x14ac:dyDescent="0.3">
      <c r="A117" s="19" t="s">
        <v>30</v>
      </c>
      <c r="B117" s="76">
        <f>IF(B21=0,"",1000000*B21/TrRoad_act!B87)</f>
        <v>859.15907098033824</v>
      </c>
      <c r="C117" s="76">
        <f>IF(C21=0,"",1000000*C21/TrRoad_act!C87)</f>
        <v>844.42222524567035</v>
      </c>
      <c r="D117" s="76">
        <f>IF(D21=0,"",1000000*D21/TrRoad_act!D87)</f>
        <v>840.38535827365524</v>
      </c>
      <c r="E117" s="76">
        <f>IF(E21=0,"",1000000*E21/TrRoad_act!E87)</f>
        <v>822.9349090698762</v>
      </c>
      <c r="F117" s="76">
        <f>IF(F21=0,"",1000000*F21/TrRoad_act!F87)</f>
        <v>820.18231490373216</v>
      </c>
      <c r="G117" s="76">
        <f>IF(G21=0,"",1000000*G21/TrRoad_act!G87)</f>
        <v>794.85980568358116</v>
      </c>
      <c r="H117" s="76">
        <f>IF(H21=0,"",1000000*H21/TrRoad_act!H87)</f>
        <v>794.65404902818318</v>
      </c>
      <c r="I117" s="76">
        <f>IF(I21=0,"",1000000*I21/TrRoad_act!I87)</f>
        <v>780.85264154315166</v>
      </c>
      <c r="J117" s="76">
        <f>IF(J21=0,"",1000000*J21/TrRoad_act!J87)</f>
        <v>759.63573167451455</v>
      </c>
      <c r="K117" s="76">
        <f>IF(K21=0,"",1000000*K21/TrRoad_act!K87)</f>
        <v>750.4112603019887</v>
      </c>
      <c r="L117" s="76">
        <f>IF(L21=0,"",1000000*L21/TrRoad_act!L87)</f>
        <v>722.80825669962451</v>
      </c>
      <c r="M117" s="76">
        <f>IF(M21=0,"",1000000*M21/TrRoad_act!M87)</f>
        <v>706.94970120383141</v>
      </c>
      <c r="N117" s="76">
        <f>IF(N21=0,"",1000000*N21/TrRoad_act!N87)</f>
        <v>682.61924376446461</v>
      </c>
      <c r="O117" s="76">
        <f>IF(O21=0,"",1000000*O21/TrRoad_act!O87)</f>
        <v>666.16517059486603</v>
      </c>
      <c r="P117" s="76">
        <f>IF(P21=0,"",1000000*P21/TrRoad_act!P87)</f>
        <v>677.7421766815313</v>
      </c>
      <c r="Q117" s="76">
        <f>IF(Q21=0,"",1000000*Q21/TrRoad_act!Q87)</f>
        <v>676.87077623241237</v>
      </c>
    </row>
    <row r="118" spans="1:17" ht="11.4" customHeight="1" x14ac:dyDescent="0.3">
      <c r="A118" s="62" t="s">
        <v>60</v>
      </c>
      <c r="B118" s="77">
        <f>IF(B22=0,"",1000000*B22/TrRoad_act!B88)</f>
        <v>789.32913319972306</v>
      </c>
      <c r="C118" s="77">
        <f>IF(C22=0,"",1000000*C22/TrRoad_act!C88)</f>
        <v>769.88603038400856</v>
      </c>
      <c r="D118" s="77">
        <f>IF(D22=0,"",1000000*D22/TrRoad_act!D88)</f>
        <v>763.67507172914566</v>
      </c>
      <c r="E118" s="77">
        <f>IF(E22=0,"",1000000*E22/TrRoad_act!E88)</f>
        <v>741.46722771002237</v>
      </c>
      <c r="F118" s="77">
        <f>IF(F22=0,"",1000000*F22/TrRoad_act!F88)</f>
        <v>729.50164313246307</v>
      </c>
      <c r="G118" s="77">
        <f>IF(G22=0,"",1000000*G22/TrRoad_act!G88)</f>
        <v>701.01775757539212</v>
      </c>
      <c r="H118" s="77">
        <f>IF(H22=0,"",1000000*H22/TrRoad_act!H88)</f>
        <v>685.89877376427432</v>
      </c>
      <c r="I118" s="77">
        <f>IF(I22=0,"",1000000*I22/TrRoad_act!I88)</f>
        <v>666.46886574998086</v>
      </c>
      <c r="J118" s="77">
        <f>IF(J22=0,"",1000000*J22/TrRoad_act!J88)</f>
        <v>643.16510002081191</v>
      </c>
      <c r="K118" s="77">
        <f>IF(K22=0,"",1000000*K22/TrRoad_act!K88)</f>
        <v>632.01360265295125</v>
      </c>
      <c r="L118" s="77">
        <f>IF(L22=0,"",1000000*L22/TrRoad_act!L88)</f>
        <v>603.31952199540603</v>
      </c>
      <c r="M118" s="77">
        <f>IF(M22=0,"",1000000*M22/TrRoad_act!M88)</f>
        <v>586.13197739913994</v>
      </c>
      <c r="N118" s="77">
        <f>IF(N22=0,"",1000000*N22/TrRoad_act!N88)</f>
        <v>555.53677314945185</v>
      </c>
      <c r="O118" s="77">
        <f>IF(O22=0,"",1000000*O22/TrRoad_act!O88)</f>
        <v>539.42327040358521</v>
      </c>
      <c r="P118" s="77">
        <f>IF(P22=0,"",1000000*P22/TrRoad_act!P88)</f>
        <v>541.28102904123796</v>
      </c>
      <c r="Q118" s="77">
        <f>IF(Q22=0,"",1000000*Q22/TrRoad_act!Q88)</f>
        <v>533.43789965655435</v>
      </c>
    </row>
    <row r="119" spans="1:17" ht="11.4" customHeight="1" x14ac:dyDescent="0.3">
      <c r="A119" s="62" t="s">
        <v>59</v>
      </c>
      <c r="B119" s="77">
        <f>IF(B24=0,"",1000000*B24/TrRoad_act!B89)</f>
        <v>1143.8733202822998</v>
      </c>
      <c r="C119" s="77">
        <f>IF(C24=0,"",1000000*C24/TrRoad_act!C89)</f>
        <v>1129.0335367100308</v>
      </c>
      <c r="D119" s="77">
        <f>IF(D24=0,"",1000000*D24/TrRoad_act!D89)</f>
        <v>1108.8720425544491</v>
      </c>
      <c r="E119" s="77">
        <f>IF(E24=0,"",1000000*E24/TrRoad_act!E89)</f>
        <v>1084.773445796854</v>
      </c>
      <c r="F119" s="77">
        <f>IF(F24=0,"",1000000*F24/TrRoad_act!F89)</f>
        <v>1077.9519733115817</v>
      </c>
      <c r="G119" s="77">
        <f>IF(G24=0,"",1000000*G24/TrRoad_act!G89)</f>
        <v>1036.9324901023645</v>
      </c>
      <c r="H119" s="77">
        <f>IF(H24=0,"",1000000*H24/TrRoad_act!H89)</f>
        <v>1047.7218123369371</v>
      </c>
      <c r="I119" s="77">
        <f>IF(I24=0,"",1000000*I24/TrRoad_act!I89)</f>
        <v>1029.7033541806577</v>
      </c>
      <c r="J119" s="77">
        <f>IF(J24=0,"",1000000*J24/TrRoad_act!J89)</f>
        <v>989.7285808315039</v>
      </c>
      <c r="K119" s="77">
        <f>IF(K24=0,"",1000000*K24/TrRoad_act!K89)</f>
        <v>965.44338526381182</v>
      </c>
      <c r="L119" s="77">
        <f>IF(L24=0,"",1000000*L24/TrRoad_act!L89)</f>
        <v>925.60910452909945</v>
      </c>
      <c r="M119" s="77">
        <f>IF(M24=0,"",1000000*M24/TrRoad_act!M89)</f>
        <v>894.49265090220536</v>
      </c>
      <c r="N119" s="77">
        <f>IF(N24=0,"",1000000*N24/TrRoad_act!N89)</f>
        <v>868.44430540624739</v>
      </c>
      <c r="O119" s="77">
        <f>IF(O24=0,"",1000000*O24/TrRoad_act!O89)</f>
        <v>838.79263171192736</v>
      </c>
      <c r="P119" s="77">
        <f>IF(P24=0,"",1000000*P24/TrRoad_act!P89)</f>
        <v>858.24094839649729</v>
      </c>
      <c r="Q119" s="77">
        <f>IF(Q24=0,"",1000000*Q24/TrRoad_act!Q89)</f>
        <v>859.88145280844117</v>
      </c>
    </row>
    <row r="120" spans="1:17" ht="11.4" customHeight="1" x14ac:dyDescent="0.3">
      <c r="A120" s="62" t="s">
        <v>58</v>
      </c>
      <c r="B120" s="77">
        <f>IF(B26=0,"",1000000*B26/TrRoad_act!B90)</f>
        <v>939.99314766146358</v>
      </c>
      <c r="C120" s="77">
        <f>IF(C26=0,"",1000000*C26/TrRoad_act!C90)</f>
        <v>865.03742661410217</v>
      </c>
      <c r="D120" s="77">
        <f>IF(D26=0,"",1000000*D26/TrRoad_act!D90)</f>
        <v>818.53509492677563</v>
      </c>
      <c r="E120" s="77">
        <f>IF(E26=0,"",1000000*E26/TrRoad_act!E90)</f>
        <v>753.94599666774718</v>
      </c>
      <c r="F120" s="77">
        <f>IF(F26=0,"",1000000*F26/TrRoad_act!F90)</f>
        <v>771.50235524366622</v>
      </c>
      <c r="G120" s="77">
        <f>IF(G26=0,"",1000000*G26/TrRoad_act!G90)</f>
        <v>760.71912974316149</v>
      </c>
      <c r="H120" s="77">
        <f>IF(H26=0,"",1000000*H26/TrRoad_act!H90)</f>
        <v>758.46107999353512</v>
      </c>
      <c r="I120" s="77">
        <f>IF(I26=0,"",1000000*I26/TrRoad_act!I90)</f>
        <v>721.8225175741261</v>
      </c>
      <c r="J120" s="77">
        <f>IF(J26=0,"",1000000*J26/TrRoad_act!J90)</f>
        <v>723.20222049198867</v>
      </c>
      <c r="K120" s="77">
        <f>IF(K26=0,"",1000000*K26/TrRoad_act!K90)</f>
        <v>732.96515858326359</v>
      </c>
      <c r="L120" s="77">
        <f>IF(L26=0,"",1000000*L26/TrRoad_act!L90)</f>
        <v>711.18486376109058</v>
      </c>
      <c r="M120" s="77">
        <f>IF(M26=0,"",1000000*M26/TrRoad_act!M90)</f>
        <v>747.485510998628</v>
      </c>
      <c r="N120" s="77">
        <f>IF(N26=0,"",1000000*N26/TrRoad_act!N90)</f>
        <v>725.10028215928526</v>
      </c>
      <c r="O120" s="77">
        <f>IF(O26=0,"",1000000*O26/TrRoad_act!O90)</f>
        <v>739.98591826960171</v>
      </c>
      <c r="P120" s="77">
        <f>IF(P26=0,"",1000000*P26/TrRoad_act!P90)</f>
        <v>725.4697657801587</v>
      </c>
      <c r="Q120" s="77">
        <f>IF(Q26=0,"",1000000*Q26/TrRoad_act!Q90)</f>
        <v>726.41720436953131</v>
      </c>
    </row>
    <row r="121" spans="1:17" ht="11.4" customHeight="1" x14ac:dyDescent="0.3">
      <c r="A121" s="62" t="s">
        <v>57</v>
      </c>
      <c r="B121" s="77">
        <f>IF(B27=0,"",1000000*B27/TrRoad_act!B91)</f>
        <v>1034.699275774025</v>
      </c>
      <c r="C121" s="77">
        <f>IF(C27=0,"",1000000*C27/TrRoad_act!C91)</f>
        <v>1015.378040173523</v>
      </c>
      <c r="D121" s="77">
        <f>IF(D27=0,"",1000000*D27/TrRoad_act!D91)</f>
        <v>1007.2666039990092</v>
      </c>
      <c r="E121" s="77">
        <f>IF(E27=0,"",1000000*E27/TrRoad_act!E91)</f>
        <v>990.99951734472052</v>
      </c>
      <c r="F121" s="77">
        <f>IF(F27=0,"",1000000*F27/TrRoad_act!F91)</f>
        <v>999.60805982542934</v>
      </c>
      <c r="G121" s="77">
        <f>IF(G27=0,"",1000000*G27/TrRoad_act!G91)</f>
        <v>942.23553324213299</v>
      </c>
      <c r="H121" s="77">
        <f>IF(H27=0,"",1000000*H27/TrRoad_act!H91)</f>
        <v>907.28169369253874</v>
      </c>
      <c r="I121" s="77">
        <f>IF(I27=0,"",1000000*I27/TrRoad_act!I91)</f>
        <v>894.51132095112496</v>
      </c>
      <c r="J121" s="77">
        <f>IF(J27=0,"",1000000*J27/TrRoad_act!J91)</f>
        <v>855.91751486437352</v>
      </c>
      <c r="K121" s="77">
        <f>IF(K27=0,"",1000000*K27/TrRoad_act!K91)</f>
        <v>879.7774608925771</v>
      </c>
      <c r="L121" s="77">
        <f>IF(L27=0,"",1000000*L27/TrRoad_act!L91)</f>
        <v>814.53631670080108</v>
      </c>
      <c r="M121" s="77">
        <f>IF(M27=0,"",1000000*M27/TrRoad_act!M91)</f>
        <v>812.67679606827005</v>
      </c>
      <c r="N121" s="77">
        <f>IF(N27=0,"",1000000*N27/TrRoad_act!N91)</f>
        <v>778.35439008572689</v>
      </c>
      <c r="O121" s="77">
        <f>IF(O27=0,"",1000000*O27/TrRoad_act!O91)</f>
        <v>780.6130648948681</v>
      </c>
      <c r="P121" s="77">
        <f>IF(P27=0,"",1000000*P27/TrRoad_act!P91)</f>
        <v>802.69202320778936</v>
      </c>
      <c r="Q121" s="77">
        <f>IF(Q27=0,"",1000000*Q27/TrRoad_act!Q91)</f>
        <v>786.59053447813915</v>
      </c>
    </row>
    <row r="122" spans="1:17" ht="11.4" customHeight="1" x14ac:dyDescent="0.3">
      <c r="A122" s="62" t="s">
        <v>61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>
        <f>IF(J29=0,"",1000000*J29/TrRoad_act!J92)</f>
        <v>449.06304518793092</v>
      </c>
      <c r="K122" s="77">
        <f>IF(K29=0,"",1000000*K29/TrRoad_act!K92)</f>
        <v>455.59267178772222</v>
      </c>
      <c r="L122" s="77">
        <f>IF(L29=0,"",1000000*L29/TrRoad_act!L92)</f>
        <v>508.09127397236585</v>
      </c>
      <c r="M122" s="77">
        <f>IF(M29=0,"",1000000*M29/TrRoad_act!M92)</f>
        <v>456.33394234436787</v>
      </c>
      <c r="N122" s="77">
        <f>IF(N29=0,"",1000000*N29/TrRoad_act!N92)</f>
        <v>420.15344482360553</v>
      </c>
      <c r="O122" s="77">
        <f>IF(O29=0,"",1000000*O29/TrRoad_act!O92)</f>
        <v>379.66482682423663</v>
      </c>
      <c r="P122" s="77">
        <f>IF(P29=0,"",1000000*P29/TrRoad_act!P92)</f>
        <v>406.23287488623379</v>
      </c>
      <c r="Q122" s="77">
        <f>IF(Q29=0,"",1000000*Q29/TrRoad_act!Q92)</f>
        <v>408.30336459598868</v>
      </c>
    </row>
    <row r="123" spans="1:17" ht="11.4" customHeight="1" x14ac:dyDescent="0.3">
      <c r="A123" s="62" t="s">
        <v>56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>
        <f>IF(E32=0,"",1000000*E32/TrRoad_act!E93)</f>
        <v>244.67724087039201</v>
      </c>
      <c r="F123" s="77">
        <f>IF(F32=0,"",1000000*F32/TrRoad_act!F93)</f>
        <v>247.79237846870595</v>
      </c>
      <c r="G123" s="77">
        <f>IF(G32=0,"",1000000*G32/TrRoad_act!G93)</f>
        <v>256.15238621376375</v>
      </c>
      <c r="H123" s="77">
        <f>IF(H32=0,"",1000000*H32/TrRoad_act!H93)</f>
        <v>374.49946858533082</v>
      </c>
      <c r="I123" s="77">
        <f>IF(I32=0,"",1000000*I32/TrRoad_act!I93)</f>
        <v>371.08607007168479</v>
      </c>
      <c r="J123" s="77">
        <f>IF(J32=0,"",1000000*J32/TrRoad_act!J93)</f>
        <v>479.16355262562286</v>
      </c>
      <c r="K123" s="77">
        <f>IF(K32=0,"",1000000*K32/TrRoad_act!K93)</f>
        <v>483.38897989122864</v>
      </c>
      <c r="L123" s="77">
        <f>IF(L32=0,"",1000000*L32/TrRoad_act!L93)</f>
        <v>398.11230322699873</v>
      </c>
      <c r="M123" s="77">
        <f>IF(M32=0,"",1000000*M32/TrRoad_act!M93)</f>
        <v>395.07536399387305</v>
      </c>
      <c r="N123" s="77">
        <f>IF(N32=0,"",1000000*N32/TrRoad_act!N93)</f>
        <v>400.25952385983322</v>
      </c>
      <c r="O123" s="77">
        <f>IF(O32=0,"",1000000*O32/TrRoad_act!O93)</f>
        <v>404.11965736539588</v>
      </c>
      <c r="P123" s="77">
        <f>IF(P32=0,"",1000000*P32/TrRoad_act!P93)</f>
        <v>406.6880660100008</v>
      </c>
      <c r="Q123" s="77">
        <f>IF(Q32=0,"",1000000*Q32/TrRoad_act!Q93)</f>
        <v>408.49955972832299</v>
      </c>
    </row>
    <row r="124" spans="1:17" ht="11.4" customHeight="1" x14ac:dyDescent="0.3">
      <c r="A124" s="19" t="s">
        <v>29</v>
      </c>
      <c r="B124" s="76">
        <f>IF(B33=0,"",1000000*B33/TrRoad_act!B94)</f>
        <v>22383.97552984325</v>
      </c>
      <c r="C124" s="76">
        <f>IF(C33=0,"",1000000*C33/TrRoad_act!C94)</f>
        <v>22127.763370974917</v>
      </c>
      <c r="D124" s="76">
        <f>IF(D33=0,"",1000000*D33/TrRoad_act!D94)</f>
        <v>22192.99812615597</v>
      </c>
      <c r="E124" s="76">
        <f>IF(E33=0,"",1000000*E33/TrRoad_act!E94)</f>
        <v>22046.918887254491</v>
      </c>
      <c r="F124" s="76">
        <f>IF(F33=0,"",1000000*F33/TrRoad_act!F94)</f>
        <v>22002.144122833975</v>
      </c>
      <c r="G124" s="76">
        <f>IF(G33=0,"",1000000*G33/TrRoad_act!G94)</f>
        <v>21939.645872756988</v>
      </c>
      <c r="H124" s="76">
        <f>IF(H33=0,"",1000000*H33/TrRoad_act!H94)</f>
        <v>22063.663524305492</v>
      </c>
      <c r="I124" s="76">
        <f>IF(I33=0,"",1000000*I33/TrRoad_act!I94)</f>
        <v>22029.13392382281</v>
      </c>
      <c r="J124" s="76">
        <f>IF(J33=0,"",1000000*J33/TrRoad_act!J94)</f>
        <v>21769.044188005257</v>
      </c>
      <c r="K124" s="76">
        <f>IF(K33=0,"",1000000*K33/TrRoad_act!K94)</f>
        <v>21465.578193076522</v>
      </c>
      <c r="L124" s="76">
        <f>IF(L33=0,"",1000000*L33/TrRoad_act!L94)</f>
        <v>21470.434974534015</v>
      </c>
      <c r="M124" s="76">
        <f>IF(M33=0,"",1000000*M33/TrRoad_act!M94)</f>
        <v>21289.115991260489</v>
      </c>
      <c r="N124" s="76">
        <f>IF(N33=0,"",1000000*N33/TrRoad_act!N94)</f>
        <v>20902.901207256789</v>
      </c>
      <c r="O124" s="76">
        <f>IF(O33=0,"",1000000*O33/TrRoad_act!O94)</f>
        <v>20775.03472213518</v>
      </c>
      <c r="P124" s="76">
        <f>IF(P33=0,"",1000000*P33/TrRoad_act!P94)</f>
        <v>20711.375074959451</v>
      </c>
      <c r="Q124" s="76">
        <f>IF(Q33=0,"",1000000*Q33/TrRoad_act!Q94)</f>
        <v>20721.214834817267</v>
      </c>
    </row>
    <row r="125" spans="1:17" ht="11.4" customHeight="1" x14ac:dyDescent="0.3">
      <c r="A125" s="62" t="s">
        <v>60</v>
      </c>
      <c r="B125" s="75">
        <f>IF(B34=0,"",1000000*B34/TrRoad_act!B95)</f>
        <v>4332.662613379237</v>
      </c>
      <c r="C125" s="75">
        <f>IF(C34=0,"",1000000*C34/TrRoad_act!C95)</f>
        <v>4329.8704056848319</v>
      </c>
      <c r="D125" s="75">
        <f>IF(D34=0,"",1000000*D34/TrRoad_act!D95)</f>
        <v>4338.2236017071709</v>
      </c>
      <c r="E125" s="75">
        <f>IF(E34=0,"",1000000*E34/TrRoad_act!E95)</f>
        <v>4183.4117274297132</v>
      </c>
      <c r="F125" s="75">
        <f>IF(F34=0,"",1000000*F34/TrRoad_act!F95)</f>
        <v>4093.1900311170098</v>
      </c>
      <c r="G125" s="75">
        <f>IF(G34=0,"",1000000*G34/TrRoad_act!G95)</f>
        <v>4025.3467862378343</v>
      </c>
      <c r="H125" s="75">
        <f>IF(H34=0,"",1000000*H34/TrRoad_act!H95)</f>
        <v>3977.9809446309978</v>
      </c>
      <c r="I125" s="75">
        <f>IF(I34=0,"",1000000*I34/TrRoad_act!I95)</f>
        <v>3885.9683276452029</v>
      </c>
      <c r="J125" s="75">
        <f>IF(J34=0,"",1000000*J34/TrRoad_act!J95)</f>
        <v>3832.464938507148</v>
      </c>
      <c r="K125" s="75">
        <f>IF(K34=0,"",1000000*K34/TrRoad_act!K95)</f>
        <v>3761.14315688343</v>
      </c>
      <c r="L125" s="75">
        <f>IF(L34=0,"",1000000*L34/TrRoad_act!L95)</f>
        <v>3662.1194182861941</v>
      </c>
      <c r="M125" s="75">
        <f>IF(M34=0,"",1000000*M34/TrRoad_act!M95)</f>
        <v>3496.4779190521717</v>
      </c>
      <c r="N125" s="75">
        <f>IF(N34=0,"",1000000*N34/TrRoad_act!N95)</f>
        <v>3331.7912324111135</v>
      </c>
      <c r="O125" s="75">
        <f>IF(O34=0,"",1000000*O34/TrRoad_act!O95)</f>
        <v>3054.3916082601013</v>
      </c>
      <c r="P125" s="75">
        <f>IF(P34=0,"",1000000*P34/TrRoad_act!P95)</f>
        <v>3079.2723736854496</v>
      </c>
      <c r="Q125" s="75">
        <f>IF(Q34=0,"",1000000*Q34/TrRoad_act!Q95)</f>
        <v>2980.8676705932889</v>
      </c>
    </row>
    <row r="126" spans="1:17" ht="11.4" customHeight="1" x14ac:dyDescent="0.3">
      <c r="A126" s="62" t="s">
        <v>59</v>
      </c>
      <c r="B126" s="75">
        <f>IF(B36=0,"",1000000*B36/TrRoad_act!B96)</f>
        <v>22852.586927976845</v>
      </c>
      <c r="C126" s="75">
        <f>IF(C36=0,"",1000000*C36/TrRoad_act!C96)</f>
        <v>22573.336420197364</v>
      </c>
      <c r="D126" s="75">
        <f>IF(D36=0,"",1000000*D36/TrRoad_act!D96)</f>
        <v>22620.356533649574</v>
      </c>
      <c r="E126" s="75">
        <f>IF(E36=0,"",1000000*E36/TrRoad_act!E96)</f>
        <v>22415.978651088488</v>
      </c>
      <c r="F126" s="75">
        <f>IF(F36=0,"",1000000*F36/TrRoad_act!F96)</f>
        <v>22355.359104400421</v>
      </c>
      <c r="G126" s="75">
        <f>IF(G36=0,"",1000000*G36/TrRoad_act!G96)</f>
        <v>22299.221812485663</v>
      </c>
      <c r="H126" s="75">
        <f>IF(H36=0,"",1000000*H36/TrRoad_act!H96)</f>
        <v>22390.853327024117</v>
      </c>
      <c r="I126" s="75">
        <f>IF(I36=0,"",1000000*I36/TrRoad_act!I96)</f>
        <v>22351.827314557708</v>
      </c>
      <c r="J126" s="75">
        <f>IF(J36=0,"",1000000*J36/TrRoad_act!J96)</f>
        <v>22092.366940592929</v>
      </c>
      <c r="K126" s="75">
        <f>IF(K36=0,"",1000000*K36/TrRoad_act!K96)</f>
        <v>21732.97730974741</v>
      </c>
      <c r="L126" s="75">
        <f>IF(L36=0,"",1000000*L36/TrRoad_act!L96)</f>
        <v>21708.34065225298</v>
      </c>
      <c r="M126" s="75">
        <f>IF(M36=0,"",1000000*M36/TrRoad_act!M96)</f>
        <v>21477.943328836216</v>
      </c>
      <c r="N126" s="75">
        <f>IF(N36=0,"",1000000*N36/TrRoad_act!N96)</f>
        <v>21005.541650301817</v>
      </c>
      <c r="O126" s="75">
        <f>IF(O36=0,"",1000000*O36/TrRoad_act!O96)</f>
        <v>20934.070845033657</v>
      </c>
      <c r="P126" s="75">
        <f>IF(P36=0,"",1000000*P36/TrRoad_act!P96)</f>
        <v>20898.590498906393</v>
      </c>
      <c r="Q126" s="75">
        <f>IF(Q36=0,"",1000000*Q36/TrRoad_act!Q96)</f>
        <v>20839.612997437438</v>
      </c>
    </row>
    <row r="127" spans="1:17" ht="11.4" customHeight="1" x14ac:dyDescent="0.3">
      <c r="A127" s="62" t="s">
        <v>58</v>
      </c>
      <c r="B127" s="75">
        <f>IF(B38=0,"",1000000*B38/TrRoad_act!B97)</f>
        <v>10795.353782334059</v>
      </c>
      <c r="C127" s="75">
        <f>IF(C38=0,"",1000000*C38/TrRoad_act!C97)</f>
        <v>10708.864356891949</v>
      </c>
      <c r="D127" s="75">
        <f>IF(D38=0,"",1000000*D38/TrRoad_act!D97)</f>
        <v>10747.610201081547</v>
      </c>
      <c r="E127" s="75">
        <f>IF(E38=0,"",1000000*E38/TrRoad_act!E97)</f>
        <v>10749.305734067188</v>
      </c>
      <c r="F127" s="75">
        <f>IF(F38=0,"",1000000*F38/TrRoad_act!F97)</f>
        <v>10276.449005586854</v>
      </c>
      <c r="G127" s="75">
        <f>IF(G38=0,"",1000000*G38/TrRoad_act!G97)</f>
        <v>10410.480511182383</v>
      </c>
      <c r="H127" s="75">
        <f>IF(H38=0,"",1000000*H38/TrRoad_act!H97)</f>
        <v>10442.913755324877</v>
      </c>
      <c r="I127" s="75">
        <f>IF(I38=0,"",1000000*I38/TrRoad_act!I97)</f>
        <v>10551.917179022485</v>
      </c>
      <c r="J127" s="75">
        <f>IF(J38=0,"",1000000*J38/TrRoad_act!J97)</f>
        <v>10639.069997620163</v>
      </c>
      <c r="K127" s="75">
        <f>IF(K38=0,"",1000000*K38/TrRoad_act!K97)</f>
        <v>10619.780460778018</v>
      </c>
      <c r="L127" s="75">
        <f>IF(L38=0,"",1000000*L38/TrRoad_act!L97)</f>
        <v>10854.548354556959</v>
      </c>
      <c r="M127" s="75">
        <f>IF(M38=0,"",1000000*M38/TrRoad_act!M97)</f>
        <v>10932.177145846452</v>
      </c>
      <c r="N127" s="75">
        <f>IF(N38=0,"",1000000*N38/TrRoad_act!N97)</f>
        <v>10927.898310559522</v>
      </c>
      <c r="O127" s="75">
        <f>IF(O38=0,"",1000000*O38/TrRoad_act!O97)</f>
        <v>10955.103816872919</v>
      </c>
      <c r="P127" s="75">
        <f>IF(P38=0,"",1000000*P38/TrRoad_act!P97)</f>
        <v>10951.660949928533</v>
      </c>
      <c r="Q127" s="75">
        <f>IF(Q38=0,"",1000000*Q38/TrRoad_act!Q97)</f>
        <v>10940.890026420728</v>
      </c>
    </row>
    <row r="128" spans="1:17" ht="11.4" customHeight="1" x14ac:dyDescent="0.3">
      <c r="A128" s="62" t="s">
        <v>57</v>
      </c>
      <c r="B128" s="75">
        <f>IF(B39=0,"",1000000*B39/TrRoad_act!B98)</f>
        <v>19891.365517497328</v>
      </c>
      <c r="C128" s="75">
        <f>IF(C39=0,"",1000000*C39/TrRoad_act!C98)</f>
        <v>19447.059587964617</v>
      </c>
      <c r="D128" s="75">
        <f>IF(D39=0,"",1000000*D39/TrRoad_act!D98)</f>
        <v>19789.695162067746</v>
      </c>
      <c r="E128" s="75">
        <f>IF(E39=0,"",1000000*E39/TrRoad_act!E98)</f>
        <v>20578.386353879981</v>
      </c>
      <c r="F128" s="75">
        <f>IF(F39=0,"",1000000*F39/TrRoad_act!F98)</f>
        <v>21120.017926372875</v>
      </c>
      <c r="G128" s="75">
        <f>IF(G39=0,"",1000000*G39/TrRoad_act!G98)</f>
        <v>19392.589594222427</v>
      </c>
      <c r="H128" s="75">
        <f>IF(H39=0,"",1000000*H39/TrRoad_act!H98)</f>
        <v>20884.316006775109</v>
      </c>
      <c r="I128" s="75">
        <f>IF(I39=0,"",1000000*I39/TrRoad_act!I98)</f>
        <v>20011.032832024724</v>
      </c>
      <c r="J128" s="75">
        <f>IF(J39=0,"",1000000*J39/TrRoad_act!J98)</f>
        <v>18912.154986519738</v>
      </c>
      <c r="K128" s="75">
        <f>IF(K39=0,"",1000000*K39/TrRoad_act!K98)</f>
        <v>20202.025410878337</v>
      </c>
      <c r="L128" s="75">
        <f>IF(L39=0,"",1000000*L39/TrRoad_act!L98)</f>
        <v>21055.651498476618</v>
      </c>
      <c r="M128" s="75">
        <f>IF(M39=0,"",1000000*M39/TrRoad_act!M98)</f>
        <v>22143.218852978778</v>
      </c>
      <c r="N128" s="75">
        <f>IF(N39=0,"",1000000*N39/TrRoad_act!N98)</f>
        <v>23885.543851325405</v>
      </c>
      <c r="O128" s="75">
        <f>IF(O39=0,"",1000000*O39/TrRoad_act!O98)</f>
        <v>22740.454952270291</v>
      </c>
      <c r="P128" s="75">
        <f>IF(P39=0,"",1000000*P39/TrRoad_act!P98)</f>
        <v>21117.236496895457</v>
      </c>
      <c r="Q128" s="75">
        <f>IF(Q39=0,"",1000000*Q39/TrRoad_act!Q98)</f>
        <v>22205.23003964829</v>
      </c>
    </row>
    <row r="129" spans="1:17" ht="11.4" customHeight="1" x14ac:dyDescent="0.3">
      <c r="A129" s="62" t="s">
        <v>56</v>
      </c>
      <c r="B129" s="75">
        <f>IF(B41=0,"",1000000*B41/TrRoad_act!B99)</f>
        <v>13732.785709557855</v>
      </c>
      <c r="C129" s="75">
        <f>IF(C41=0,"",1000000*C41/TrRoad_act!C99)</f>
        <v>13638.700456584498</v>
      </c>
      <c r="D129" s="75">
        <f>IF(D41=0,"",1000000*D41/TrRoad_act!D99)</f>
        <v>13644.323928215568</v>
      </c>
      <c r="E129" s="75">
        <f>IF(E41=0,"",1000000*E41/TrRoad_act!E99)</f>
        <v>13666.113139268165</v>
      </c>
      <c r="F129" s="75">
        <f>IF(F41=0,"",1000000*F41/TrRoad_act!F99)</f>
        <v>13699.917334225314</v>
      </c>
      <c r="G129" s="75">
        <f>IF(G41=0,"",1000000*G41/TrRoad_act!G99)</f>
        <v>13235.962691405921</v>
      </c>
      <c r="H129" s="75">
        <f>IF(H41=0,"",1000000*H41/TrRoad_act!H99)</f>
        <v>13124.894469717561</v>
      </c>
      <c r="I129" s="75">
        <f>IF(I41=0,"",1000000*I41/TrRoad_act!I99)</f>
        <v>13149.736529919093</v>
      </c>
      <c r="J129" s="75">
        <f>IF(J41=0,"",1000000*J41/TrRoad_act!J99)</f>
        <v>13191.764986300925</v>
      </c>
      <c r="K129" s="75">
        <f>IF(K41=0,"",1000000*K41/TrRoad_act!K99)</f>
        <v>13232.010766659205</v>
      </c>
      <c r="L129" s="75">
        <f>IF(L41=0,"",1000000*L41/TrRoad_act!L99)</f>
        <v>13243.652473446553</v>
      </c>
      <c r="M129" s="75">
        <f>IF(M41=0,"",1000000*M41/TrRoad_act!M99)</f>
        <v>13177.558764271276</v>
      </c>
      <c r="N129" s="75">
        <f>IF(N41=0,"",1000000*N41/TrRoad_act!N99)</f>
        <v>13194.89170801665</v>
      </c>
      <c r="O129" s="75">
        <f>IF(O41=0,"",1000000*O41/TrRoad_act!O99)</f>
        <v>12381.768477592388</v>
      </c>
      <c r="P129" s="75">
        <f>IF(P41=0,"",1000000*P41/TrRoad_act!P99)</f>
        <v>12089.116982196039</v>
      </c>
      <c r="Q129" s="75">
        <f>IF(Q41=0,"",1000000*Q41/TrRoad_act!Q99)</f>
        <v>12132.807542122269</v>
      </c>
    </row>
    <row r="130" spans="1:17" ht="11.4" customHeight="1" x14ac:dyDescent="0.3">
      <c r="A130" s="25" t="s">
        <v>19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" customHeight="1" x14ac:dyDescent="0.3">
      <c r="A131" s="23" t="s">
        <v>28</v>
      </c>
      <c r="B131" s="78">
        <f>IF(B43=0,"",1000000*B43/TrRoad_act!B101)</f>
        <v>1325.1961048886189</v>
      </c>
      <c r="C131" s="78">
        <f>IF(C43=0,"",1000000*C43/TrRoad_act!C101)</f>
        <v>1302.7877332428682</v>
      </c>
      <c r="D131" s="78">
        <f>IF(D43=0,"",1000000*D43/TrRoad_act!D101)</f>
        <v>1295.9650308947184</v>
      </c>
      <c r="E131" s="78">
        <f>IF(E43=0,"",1000000*E43/TrRoad_act!E101)</f>
        <v>1310.2981728868613</v>
      </c>
      <c r="F131" s="78">
        <f>IF(F43=0,"",1000000*F43/TrRoad_act!F101)</f>
        <v>1304.7687287134111</v>
      </c>
      <c r="G131" s="78">
        <f>IF(G43=0,"",1000000*G43/TrRoad_act!G101)</f>
        <v>1306.8991103986029</v>
      </c>
      <c r="H131" s="78">
        <f>IF(H43=0,"",1000000*H43/TrRoad_act!H101)</f>
        <v>1273.4420465049889</v>
      </c>
      <c r="I131" s="78">
        <f>IF(I43=0,"",1000000*I43/TrRoad_act!I101)</f>
        <v>1267.8970921458565</v>
      </c>
      <c r="J131" s="78">
        <f>IF(J43=0,"",1000000*J43/TrRoad_act!J101)</f>
        <v>1241.0034590898663</v>
      </c>
      <c r="K131" s="78">
        <f>IF(K43=0,"",1000000*K43/TrRoad_act!K101)</f>
        <v>1237.9257859524855</v>
      </c>
      <c r="L131" s="78">
        <f>IF(L43=0,"",1000000*L43/TrRoad_act!L101)</f>
        <v>1258.4164973897241</v>
      </c>
      <c r="M131" s="78">
        <f>IF(M43=0,"",1000000*M43/TrRoad_act!M101)</f>
        <v>1257.9786935862462</v>
      </c>
      <c r="N131" s="78">
        <f>IF(N43=0,"",1000000*N43/TrRoad_act!N101)</f>
        <v>1224.3647755163299</v>
      </c>
      <c r="O131" s="78">
        <f>IF(O43=0,"",1000000*O43/TrRoad_act!O101)</f>
        <v>1194.1050668355256</v>
      </c>
      <c r="P131" s="78">
        <f>IF(P43=0,"",1000000*P43/TrRoad_act!P101)</f>
        <v>1194.8881581167086</v>
      </c>
      <c r="Q131" s="78">
        <f>IF(Q43=0,"",1000000*Q43/TrRoad_act!Q101)</f>
        <v>1170.0976113659226</v>
      </c>
    </row>
    <row r="132" spans="1:17" ht="11.4" customHeight="1" x14ac:dyDescent="0.3">
      <c r="A132" s="62" t="s">
        <v>60</v>
      </c>
      <c r="B132" s="77">
        <f>IF(B44=0,"",1000000*B44/TrRoad_act!B102)</f>
        <v>1116.351269156414</v>
      </c>
      <c r="C132" s="77">
        <f>IF(C44=0,"",1000000*C44/TrRoad_act!C102)</f>
        <v>1086.4481819589012</v>
      </c>
      <c r="D132" s="77">
        <f>IF(D44=0,"",1000000*D44/TrRoad_act!D102)</f>
        <v>1077.5757775161005</v>
      </c>
      <c r="E132" s="77">
        <f>IF(E44=0,"",1000000*E44/TrRoad_act!E102)</f>
        <v>1061.9269708243769</v>
      </c>
      <c r="F132" s="77">
        <f>IF(F44=0,"",1000000*F44/TrRoad_act!F102)</f>
        <v>1034.1676749254264</v>
      </c>
      <c r="G132" s="77">
        <f>IF(G44=0,"",1000000*G44/TrRoad_act!G102)</f>
        <v>1012.986886782565</v>
      </c>
      <c r="H132" s="77">
        <f>IF(H44=0,"",1000000*H44/TrRoad_act!H102)</f>
        <v>989.28942914598895</v>
      </c>
      <c r="I132" s="77">
        <f>IF(I44=0,"",1000000*I44/TrRoad_act!I102)</f>
        <v>967.2164906195344</v>
      </c>
      <c r="J132" s="77">
        <f>IF(J44=0,"",1000000*J44/TrRoad_act!J102)</f>
        <v>901.85934527841994</v>
      </c>
      <c r="K132" s="77">
        <f>IF(K44=0,"",1000000*K44/TrRoad_act!K102)</f>
        <v>883.48548852970214</v>
      </c>
      <c r="L132" s="77">
        <f>IF(L44=0,"",1000000*L44/TrRoad_act!L102)</f>
        <v>849.77325959019902</v>
      </c>
      <c r="M132" s="77">
        <f>IF(M44=0,"",1000000*M44/TrRoad_act!M102)</f>
        <v>826.75030453868749</v>
      </c>
      <c r="N132" s="77">
        <f>IF(N44=0,"",1000000*N44/TrRoad_act!N102)</f>
        <v>796.94825516696017</v>
      </c>
      <c r="O132" s="77">
        <f>IF(O44=0,"",1000000*O44/TrRoad_act!O102)</f>
        <v>781.56740072089394</v>
      </c>
      <c r="P132" s="77">
        <f>IF(P44=0,"",1000000*P44/TrRoad_act!P102)</f>
        <v>776.96847230879609</v>
      </c>
      <c r="Q132" s="77">
        <f>IF(Q44=0,"",1000000*Q44/TrRoad_act!Q102)</f>
        <v>763.81602056883094</v>
      </c>
    </row>
    <row r="133" spans="1:17" ht="11.4" customHeight="1" x14ac:dyDescent="0.3">
      <c r="A133" s="62" t="s">
        <v>59</v>
      </c>
      <c r="B133" s="77">
        <f>IF(B46=0,"",1000000*B46/TrRoad_act!B103)</f>
        <v>1377.2164473792059</v>
      </c>
      <c r="C133" s="77">
        <f>IF(C46=0,"",1000000*C46/TrRoad_act!C103)</f>
        <v>1352.439002042159</v>
      </c>
      <c r="D133" s="77">
        <f>IF(D46=0,"",1000000*D46/TrRoad_act!D103)</f>
        <v>1342.0892122745638</v>
      </c>
      <c r="E133" s="77">
        <f>IF(E46=0,"",1000000*E46/TrRoad_act!E103)</f>
        <v>1358.8161628526691</v>
      </c>
      <c r="F133" s="77">
        <f>IF(F46=0,"",1000000*F46/TrRoad_act!F103)</f>
        <v>1352.2591281144948</v>
      </c>
      <c r="G133" s="77">
        <f>IF(G46=0,"",1000000*G46/TrRoad_act!G103)</f>
        <v>1354.435925431063</v>
      </c>
      <c r="H133" s="77">
        <f>IF(H46=0,"",1000000*H46/TrRoad_act!H103)</f>
        <v>1316.1820200980965</v>
      </c>
      <c r="I133" s="77">
        <f>IF(I46=0,"",1000000*I46/TrRoad_act!I103)</f>
        <v>1308.7177447021461</v>
      </c>
      <c r="J133" s="77">
        <f>IF(J46=0,"",1000000*J46/TrRoad_act!J103)</f>
        <v>1285.1012451174674</v>
      </c>
      <c r="K133" s="77">
        <f>IF(K46=0,"",1000000*K46/TrRoad_act!K103)</f>
        <v>1282.2118292276034</v>
      </c>
      <c r="L133" s="77">
        <f>IF(L46=0,"",1000000*L46/TrRoad_act!L103)</f>
        <v>1307.0353062956376</v>
      </c>
      <c r="M133" s="77">
        <f>IF(M46=0,"",1000000*M46/TrRoad_act!M103)</f>
        <v>1306.7122567700244</v>
      </c>
      <c r="N133" s="77">
        <f>IF(N46=0,"",1000000*N46/TrRoad_act!N103)</f>
        <v>1270.716810901775</v>
      </c>
      <c r="O133" s="77">
        <f>IF(O46=0,"",1000000*O46/TrRoad_act!O103)</f>
        <v>1237.0844534143644</v>
      </c>
      <c r="P133" s="77">
        <f>IF(P46=0,"",1000000*P46/TrRoad_act!P103)</f>
        <v>1236.4065977528533</v>
      </c>
      <c r="Q133" s="77">
        <f>IF(Q46=0,"",1000000*Q46/TrRoad_act!Q103)</f>
        <v>1209.4337895679389</v>
      </c>
    </row>
    <row r="134" spans="1:17" ht="11.4" customHeight="1" x14ac:dyDescent="0.3">
      <c r="A134" s="62" t="s">
        <v>58</v>
      </c>
      <c r="B134" s="77">
        <f>IF(B48=0,"",1000000*B48/TrRoad_act!B104)</f>
        <v>876.12467775022515</v>
      </c>
      <c r="C134" s="77">
        <f>IF(C48=0,"",1000000*C48/TrRoad_act!C104)</f>
        <v>963.05326637751671</v>
      </c>
      <c r="D134" s="77">
        <f>IF(D48=0,"",1000000*D48/TrRoad_act!D104)</f>
        <v>997.20436127642654</v>
      </c>
      <c r="E134" s="77">
        <f>IF(E48=0,"",1000000*E48/TrRoad_act!E104)</f>
        <v>1007.5599104876239</v>
      </c>
      <c r="F134" s="77">
        <f>IF(F48=0,"",1000000*F48/TrRoad_act!F104)</f>
        <v>1018.1343858800496</v>
      </c>
      <c r="G134" s="77">
        <f>IF(G48=0,"",1000000*G48/TrRoad_act!G104)</f>
        <v>1005.1899637900367</v>
      </c>
      <c r="H134" s="77">
        <f>IF(H48=0,"",1000000*H48/TrRoad_act!H104)</f>
        <v>991.73442928965051</v>
      </c>
      <c r="I134" s="77">
        <f>IF(I48=0,"",1000000*I48/TrRoad_act!I104)</f>
        <v>985.45842341875948</v>
      </c>
      <c r="J134" s="77">
        <f>IF(J48=0,"",1000000*J48/TrRoad_act!J104)</f>
        <v>959.45857573495334</v>
      </c>
      <c r="K134" s="77">
        <f>IF(K48=0,"",1000000*K48/TrRoad_act!K104)</f>
        <v>923.37000301119758</v>
      </c>
      <c r="L134" s="77">
        <f>IF(L48=0,"",1000000*L48/TrRoad_act!L104)</f>
        <v>921.59176725113207</v>
      </c>
      <c r="M134" s="77">
        <f>IF(M48=0,"",1000000*M48/TrRoad_act!M104)</f>
        <v>910.39312468370133</v>
      </c>
      <c r="N134" s="77">
        <f>IF(N48=0,"",1000000*N48/TrRoad_act!N104)</f>
        <v>909.55224481519156</v>
      </c>
      <c r="O134" s="77">
        <f>IF(O48=0,"",1000000*O48/TrRoad_act!O104)</f>
        <v>915.22430208731146</v>
      </c>
      <c r="P134" s="77">
        <f>IF(P48=0,"",1000000*P48/TrRoad_act!P104)</f>
        <v>899.19050903740401</v>
      </c>
      <c r="Q134" s="77">
        <f>IF(Q48=0,"",1000000*Q48/TrRoad_act!Q104)</f>
        <v>889.73899002771168</v>
      </c>
    </row>
    <row r="135" spans="1:17" ht="11.4" customHeight="1" x14ac:dyDescent="0.3">
      <c r="A135" s="62" t="s">
        <v>57</v>
      </c>
      <c r="B135" s="77">
        <f>IF(B49=0,"",1000000*B49/TrRoad_act!B105)</f>
        <v>1415.7331833266578</v>
      </c>
      <c r="C135" s="77">
        <f>IF(C49=0,"",1000000*C49/TrRoad_act!C105)</f>
        <v>1386.182798075188</v>
      </c>
      <c r="D135" s="77">
        <f>IF(D49=0,"",1000000*D49/TrRoad_act!D105)</f>
        <v>1357.5768079711738</v>
      </c>
      <c r="E135" s="77">
        <f>IF(E49=0,"",1000000*E49/TrRoad_act!E105)</f>
        <v>1327.4042170379696</v>
      </c>
      <c r="F135" s="77">
        <f>IF(F49=0,"",1000000*F49/TrRoad_act!F105)</f>
        <v>1314.4685503888099</v>
      </c>
      <c r="G135" s="77">
        <f>IF(G49=0,"",1000000*G49/TrRoad_act!G105)</f>
        <v>1298.8848464799523</v>
      </c>
      <c r="H135" s="77">
        <f>IF(H49=0,"",1000000*H49/TrRoad_act!H105)</f>
        <v>1287.5419573871409</v>
      </c>
      <c r="I135" s="77">
        <f>IF(I49=0,"",1000000*I49/TrRoad_act!I105)</f>
        <v>1321.5283514588555</v>
      </c>
      <c r="J135" s="77">
        <f>IF(J49=0,"",1000000*J49/TrRoad_act!J105)</f>
        <v>1286.3531456294818</v>
      </c>
      <c r="K135" s="77">
        <f>IF(K49=0,"",1000000*K49/TrRoad_act!K105)</f>
        <v>1237.7694207690306</v>
      </c>
      <c r="L135" s="77">
        <f>IF(L49=0,"",1000000*L49/TrRoad_act!L105)</f>
        <v>1214.9061342292525</v>
      </c>
      <c r="M135" s="77">
        <f>IF(M49=0,"",1000000*M49/TrRoad_act!M105)</f>
        <v>1192.0007487115588</v>
      </c>
      <c r="N135" s="77">
        <f>IF(N49=0,"",1000000*N49/TrRoad_act!N105)</f>
        <v>1136.765678184511</v>
      </c>
      <c r="O135" s="77">
        <f>IF(O49=0,"",1000000*O49/TrRoad_act!O105)</f>
        <v>1107.0009903177615</v>
      </c>
      <c r="P135" s="77">
        <f>IF(P49=0,"",1000000*P49/TrRoad_act!P105)</f>
        <v>1096.3052938608184</v>
      </c>
      <c r="Q135" s="77">
        <f>IF(Q49=0,"",1000000*Q49/TrRoad_act!Q105)</f>
        <v>1049.7814044140212</v>
      </c>
    </row>
    <row r="136" spans="1:17" ht="11.4" customHeight="1" x14ac:dyDescent="0.3">
      <c r="A136" s="62" t="s">
        <v>56</v>
      </c>
      <c r="B136" s="77">
        <f>IF(B51=0,"",1000000*B51/TrRoad_act!B106)</f>
        <v>451.20769792208034</v>
      </c>
      <c r="C136" s="77">
        <f>IF(C51=0,"",1000000*C51/TrRoad_act!C106)</f>
        <v>435.53588383662054</v>
      </c>
      <c r="D136" s="77">
        <f>IF(D51=0,"",1000000*D51/TrRoad_act!D106)</f>
        <v>432.86454229381536</v>
      </c>
      <c r="E136" s="77">
        <f>IF(E51=0,"",1000000*E51/TrRoad_act!E106)</f>
        <v>430.86276008021014</v>
      </c>
      <c r="F136" s="77">
        <f>IF(F51=0,"",1000000*F51/TrRoad_act!F106)</f>
        <v>450.10664933624463</v>
      </c>
      <c r="G136" s="77">
        <f>IF(G51=0,"",1000000*G51/TrRoad_act!G106)</f>
        <v>448.90685978385119</v>
      </c>
      <c r="H136" s="77">
        <f>IF(H51=0,"",1000000*H51/TrRoad_act!H106)</f>
        <v>444.15618900972964</v>
      </c>
      <c r="I136" s="77">
        <f>IF(I51=0,"",1000000*I51/TrRoad_act!I106)</f>
        <v>440.00351451179966</v>
      </c>
      <c r="J136" s="77">
        <f>IF(J51=0,"",1000000*J51/TrRoad_act!J106)</f>
        <v>437.59129811069852</v>
      </c>
      <c r="K136" s="77">
        <f>IF(K51=0,"",1000000*K51/TrRoad_act!K106)</f>
        <v>434.17611516230795</v>
      </c>
      <c r="L136" s="77">
        <f>IF(L51=0,"",1000000*L51/TrRoad_act!L106)</f>
        <v>433.91818999046245</v>
      </c>
      <c r="M136" s="77">
        <f>IF(M51=0,"",1000000*M51/TrRoad_act!M106)</f>
        <v>441.59083533431408</v>
      </c>
      <c r="N136" s="77">
        <f>IF(N51=0,"",1000000*N51/TrRoad_act!N106)</f>
        <v>435.83027163870986</v>
      </c>
      <c r="O136" s="77">
        <f>IF(O51=0,"",1000000*O51/TrRoad_act!O106)</f>
        <v>429.96232326693155</v>
      </c>
      <c r="P136" s="77">
        <f>IF(P51=0,"",1000000*P51/TrRoad_act!P106)</f>
        <v>438.88137781966742</v>
      </c>
      <c r="Q136" s="77">
        <f>IF(Q51=0,"",1000000*Q51/TrRoad_act!Q106)</f>
        <v>443.29531131523561</v>
      </c>
    </row>
    <row r="137" spans="1:17" ht="11.4" customHeight="1" x14ac:dyDescent="0.3">
      <c r="A137" s="19" t="s">
        <v>25</v>
      </c>
      <c r="B137" s="76">
        <f>IF(B52=0,"",1000000*B52/TrRoad_act!B107)</f>
        <v>11786.920819947671</v>
      </c>
      <c r="C137" s="76">
        <f>IF(C52=0,"",1000000*C52/TrRoad_act!C107)</f>
        <v>11955.302045657532</v>
      </c>
      <c r="D137" s="76">
        <f>IF(D52=0,"",1000000*D52/TrRoad_act!D107)</f>
        <v>11931.290856992764</v>
      </c>
      <c r="E137" s="76">
        <f>IF(E52=0,"",1000000*E52/TrRoad_act!E107)</f>
        <v>12264.548740017621</v>
      </c>
      <c r="F137" s="76">
        <f>IF(F52=0,"",1000000*F52/TrRoad_act!F107)</f>
        <v>12809.677380668616</v>
      </c>
      <c r="G137" s="76">
        <f>IF(G52=0,"",1000000*G52/TrRoad_act!G107)</f>
        <v>13098.679336102412</v>
      </c>
      <c r="H137" s="76">
        <f>IF(H52=0,"",1000000*H52/TrRoad_act!H107)</f>
        <v>13205.768311488509</v>
      </c>
      <c r="I137" s="76">
        <f>IF(I52=0,"",1000000*I52/TrRoad_act!I107)</f>
        <v>13646.796523262754</v>
      </c>
      <c r="J137" s="76">
        <f>IF(J52=0,"",1000000*J52/TrRoad_act!J107)</f>
        <v>13064.638780415644</v>
      </c>
      <c r="K137" s="76">
        <f>IF(K52=0,"",1000000*K52/TrRoad_act!K107)</f>
        <v>12265.323492093108</v>
      </c>
      <c r="L137" s="76">
        <f>IF(L52=0,"",1000000*L52/TrRoad_act!L107)</f>
        <v>12649.557697813923</v>
      </c>
      <c r="M137" s="76">
        <f>IF(M52=0,"",1000000*M52/TrRoad_act!M107)</f>
        <v>12357.015453079111</v>
      </c>
      <c r="N137" s="76">
        <f>IF(N52=0,"",1000000*N52/TrRoad_act!N107)</f>
        <v>12044.696014046405</v>
      </c>
      <c r="O137" s="76">
        <f>IF(O52=0,"",1000000*O52/TrRoad_act!O107)</f>
        <v>11856.839069835965</v>
      </c>
      <c r="P137" s="76">
        <f>IF(P52=0,"",1000000*P52/TrRoad_act!P107)</f>
        <v>11590.525498108105</v>
      </c>
      <c r="Q137" s="76">
        <f>IF(Q52=0,"",1000000*Q52/TrRoad_act!Q107)</f>
        <v>11572.419346126189</v>
      </c>
    </row>
    <row r="138" spans="1:17" ht="11.4" customHeight="1" x14ac:dyDescent="0.3">
      <c r="A138" s="17" t="s">
        <v>24</v>
      </c>
      <c r="B138" s="75">
        <f>IF(B53=0,"",1000000*B53/TrRoad_act!B108)</f>
        <v>9436.2196148632793</v>
      </c>
      <c r="C138" s="75">
        <f>IF(C53=0,"",1000000*C53/TrRoad_act!C108)</f>
        <v>9618.3619780838471</v>
      </c>
      <c r="D138" s="75">
        <f>IF(D53=0,"",1000000*D53/TrRoad_act!D108)</f>
        <v>9547.9492750343506</v>
      </c>
      <c r="E138" s="75">
        <f>IF(E53=0,"",1000000*E53/TrRoad_act!E108)</f>
        <v>9768.5693032532508</v>
      </c>
      <c r="F138" s="75">
        <f>IF(F53=0,"",1000000*F53/TrRoad_act!F108)</f>
        <v>10341.54696521436</v>
      </c>
      <c r="G138" s="75">
        <f>IF(G53=0,"",1000000*G53/TrRoad_act!G108)</f>
        <v>10595.258327373906</v>
      </c>
      <c r="H138" s="75">
        <f>IF(H53=0,"",1000000*H53/TrRoad_act!H108)</f>
        <v>10558.993046560852</v>
      </c>
      <c r="I138" s="75">
        <f>IF(I53=0,"",1000000*I53/TrRoad_act!I108)</f>
        <v>11056.299274447871</v>
      </c>
      <c r="J138" s="75">
        <f>IF(J53=0,"",1000000*J53/TrRoad_act!J108)</f>
        <v>10569.778356040193</v>
      </c>
      <c r="K138" s="75">
        <f>IF(K53=0,"",1000000*K53/TrRoad_act!K108)</f>
        <v>9890.9116690904084</v>
      </c>
      <c r="L138" s="75">
        <f>IF(L53=0,"",1000000*L53/TrRoad_act!L108)</f>
        <v>9950.2123348799378</v>
      </c>
      <c r="M138" s="75">
        <f>IF(M53=0,"",1000000*M53/TrRoad_act!M108)</f>
        <v>9706.5938224238762</v>
      </c>
      <c r="N138" s="75">
        <f>IF(N53=0,"",1000000*N53/TrRoad_act!N108)</f>
        <v>9224.4640555789611</v>
      </c>
      <c r="O138" s="75">
        <f>IF(O53=0,"",1000000*O53/TrRoad_act!O108)</f>
        <v>8958.7585883310148</v>
      </c>
      <c r="P138" s="75">
        <f>IF(P53=0,"",1000000*P53/TrRoad_act!P108)</f>
        <v>8938.6967260280144</v>
      </c>
      <c r="Q138" s="75">
        <f>IF(Q53=0,"",1000000*Q53/TrRoad_act!Q108)</f>
        <v>8857.4260184169052</v>
      </c>
    </row>
    <row r="139" spans="1:17" ht="11.4" customHeight="1" x14ac:dyDescent="0.3">
      <c r="A139" s="15" t="s">
        <v>23</v>
      </c>
      <c r="B139" s="74">
        <f>IF(B55=0,"",1000000*B55/TrRoad_act!B109)</f>
        <v>47234.307474498317</v>
      </c>
      <c r="C139" s="74">
        <f>IF(C55=0,"",1000000*C55/TrRoad_act!C109)</f>
        <v>45564.088176458165</v>
      </c>
      <c r="D139" s="74">
        <f>IF(D55=0,"",1000000*D55/TrRoad_act!D109)</f>
        <v>45152.040957916171</v>
      </c>
      <c r="E139" s="74">
        <f>IF(E55=0,"",1000000*E55/TrRoad_act!E109)</f>
        <v>46610.410680830944</v>
      </c>
      <c r="F139" s="74">
        <f>IF(F55=0,"",1000000*F55/TrRoad_act!F109)</f>
        <v>41793.775654033627</v>
      </c>
      <c r="G139" s="74">
        <f>IF(G55=0,"",1000000*G55/TrRoad_act!G109)</f>
        <v>41722.026693005035</v>
      </c>
      <c r="H139" s="74">
        <f>IF(H55=0,"",1000000*H55/TrRoad_act!H109)</f>
        <v>42731.239954633224</v>
      </c>
      <c r="I139" s="74">
        <f>IF(I55=0,"",1000000*I55/TrRoad_act!I109)</f>
        <v>41596.58119941911</v>
      </c>
      <c r="J139" s="74">
        <f>IF(J55=0,"",1000000*J55/TrRoad_act!J109)</f>
        <v>40504.524542129089</v>
      </c>
      <c r="K139" s="74">
        <f>IF(K55=0,"",1000000*K55/TrRoad_act!K109)</f>
        <v>41469.116290953367</v>
      </c>
      <c r="L139" s="74">
        <f>IF(L55=0,"",1000000*L55/TrRoad_act!L109)</f>
        <v>44429.081565612323</v>
      </c>
      <c r="M139" s="74">
        <f>IF(M55=0,"",1000000*M55/TrRoad_act!M109)</f>
        <v>43833.554663096649</v>
      </c>
      <c r="N139" s="74">
        <f>IF(N55=0,"",1000000*N55/TrRoad_act!N109)</f>
        <v>44951.68270036875</v>
      </c>
      <c r="O139" s="74">
        <f>IF(O55=0,"",1000000*O55/TrRoad_act!O109)</f>
        <v>43818.504454827656</v>
      </c>
      <c r="P139" s="74">
        <f>IF(P55=0,"",1000000*P55/TrRoad_act!P109)</f>
        <v>41057.943438351242</v>
      </c>
      <c r="Q139" s="74">
        <f>IF(Q55=0,"",1000000*Q55/TrRoad_act!Q109)</f>
        <v>41750.104798789325</v>
      </c>
    </row>
    <row r="141" spans="1:17" ht="11.4" customHeight="1" x14ac:dyDescent="0.3">
      <c r="A141" s="27" t="s">
        <v>42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" customHeight="1" x14ac:dyDescent="0.3">
      <c r="A142" s="25" t="s">
        <v>40</v>
      </c>
      <c r="B142" s="56">
        <f t="shared" ref="B142:Q142" si="12">IF(B18=0,0,B18/B$17)</f>
        <v>0.67256100232382932</v>
      </c>
      <c r="C142" s="56">
        <f t="shared" si="12"/>
        <v>0.66884203223960326</v>
      </c>
      <c r="D142" s="56">
        <f t="shared" si="12"/>
        <v>0.66838879421143127</v>
      </c>
      <c r="E142" s="56">
        <f t="shared" si="12"/>
        <v>0.6599752005384113</v>
      </c>
      <c r="F142" s="56">
        <f t="shared" si="12"/>
        <v>0.65321253154195236</v>
      </c>
      <c r="G142" s="56">
        <f t="shared" si="12"/>
        <v>0.64429422233893807</v>
      </c>
      <c r="H142" s="56">
        <f t="shared" si="12"/>
        <v>0.64421545448017692</v>
      </c>
      <c r="I142" s="56">
        <f t="shared" si="12"/>
        <v>0.63638668809099552</v>
      </c>
      <c r="J142" s="56">
        <f t="shared" si="12"/>
        <v>0.63953404830574856</v>
      </c>
      <c r="K142" s="56">
        <f t="shared" si="12"/>
        <v>0.65055840231287942</v>
      </c>
      <c r="L142" s="56">
        <f t="shared" si="12"/>
        <v>0.64050987389220904</v>
      </c>
      <c r="M142" s="56">
        <f t="shared" si="12"/>
        <v>0.64059972425919387</v>
      </c>
      <c r="N142" s="56">
        <f t="shared" si="12"/>
        <v>0.64310200036596155</v>
      </c>
      <c r="O142" s="56">
        <f t="shared" si="12"/>
        <v>0.64501658405029061</v>
      </c>
      <c r="P142" s="56">
        <f t="shared" si="12"/>
        <v>0.65122452709150735</v>
      </c>
      <c r="Q142" s="56">
        <f t="shared" si="12"/>
        <v>0.65027870503893048</v>
      </c>
    </row>
    <row r="143" spans="1:17" ht="11.4" customHeight="1" x14ac:dyDescent="0.3">
      <c r="A143" s="55" t="s">
        <v>31</v>
      </c>
      <c r="B143" s="54">
        <f t="shared" ref="B143:Q143" si="13">IF(B19=0,0,B19/B$17)</f>
        <v>1.2685874781740476E-2</v>
      </c>
      <c r="C143" s="54">
        <f t="shared" si="13"/>
        <v>1.2843624367618019E-2</v>
      </c>
      <c r="D143" s="54">
        <f t="shared" si="13"/>
        <v>1.281327735353977E-2</v>
      </c>
      <c r="E143" s="54">
        <f t="shared" si="13"/>
        <v>1.2994606665525996E-2</v>
      </c>
      <c r="F143" s="54">
        <f t="shared" si="13"/>
        <v>1.2887473551458778E-2</v>
      </c>
      <c r="G143" s="54">
        <f t="shared" si="13"/>
        <v>1.3158342147015419E-2</v>
      </c>
      <c r="H143" s="54">
        <f t="shared" si="13"/>
        <v>1.2613921509126078E-2</v>
      </c>
      <c r="I143" s="54">
        <f t="shared" si="13"/>
        <v>1.1989751098681625E-2</v>
      </c>
      <c r="J143" s="54">
        <f t="shared" si="13"/>
        <v>1.2487860256804055E-2</v>
      </c>
      <c r="K143" s="54">
        <f t="shared" si="13"/>
        <v>1.2652429905666198E-2</v>
      </c>
      <c r="L143" s="54">
        <f t="shared" si="13"/>
        <v>1.2880343183847082E-2</v>
      </c>
      <c r="M143" s="54">
        <f t="shared" si="13"/>
        <v>1.3025366492918002E-2</v>
      </c>
      <c r="N143" s="54">
        <f t="shared" si="13"/>
        <v>1.3120858324520443E-2</v>
      </c>
      <c r="O143" s="54">
        <f t="shared" si="13"/>
        <v>1.3040819338745511E-2</v>
      </c>
      <c r="P143" s="54">
        <f t="shared" si="13"/>
        <v>1.3144895919764933E-2</v>
      </c>
      <c r="Q143" s="54">
        <f t="shared" si="13"/>
        <v>1.308345820707927E-2</v>
      </c>
    </row>
    <row r="144" spans="1:17" ht="11.4" customHeight="1" x14ac:dyDescent="0.3">
      <c r="A144" s="51" t="s">
        <v>30</v>
      </c>
      <c r="B144" s="50">
        <f t="shared" ref="B144:Q144" si="14">IF(B21=0,0,B21/B$17)</f>
        <v>0.60749015845512577</v>
      </c>
      <c r="C144" s="50">
        <f t="shared" si="14"/>
        <v>0.60436348903477621</v>
      </c>
      <c r="D144" s="50">
        <f t="shared" si="14"/>
        <v>0.60487837227845409</v>
      </c>
      <c r="E144" s="50">
        <f t="shared" si="14"/>
        <v>0.59671088206586609</v>
      </c>
      <c r="F144" s="50">
        <f t="shared" si="14"/>
        <v>0.59093150353932888</v>
      </c>
      <c r="G144" s="50">
        <f t="shared" si="14"/>
        <v>0.58261986919685282</v>
      </c>
      <c r="H144" s="50">
        <f t="shared" si="14"/>
        <v>0.58361008827520455</v>
      </c>
      <c r="I144" s="50">
        <f t="shared" si="14"/>
        <v>0.57711015631253026</v>
      </c>
      <c r="J144" s="50">
        <f t="shared" si="14"/>
        <v>0.57892487161639272</v>
      </c>
      <c r="K144" s="50">
        <f t="shared" si="14"/>
        <v>0.58943348609717661</v>
      </c>
      <c r="L144" s="50">
        <f t="shared" si="14"/>
        <v>0.57916821253165729</v>
      </c>
      <c r="M144" s="50">
        <f t="shared" si="14"/>
        <v>0.5789514333871153</v>
      </c>
      <c r="N144" s="50">
        <f t="shared" si="14"/>
        <v>0.58111604305792264</v>
      </c>
      <c r="O144" s="50">
        <f t="shared" si="14"/>
        <v>0.58257830405195676</v>
      </c>
      <c r="P144" s="50">
        <f t="shared" si="14"/>
        <v>0.58898257967838374</v>
      </c>
      <c r="Q144" s="50">
        <f t="shared" si="14"/>
        <v>0.58713848864956608</v>
      </c>
    </row>
    <row r="145" spans="1:17" ht="11.4" customHeight="1" x14ac:dyDescent="0.3">
      <c r="A145" s="53" t="s">
        <v>60</v>
      </c>
      <c r="B145" s="52">
        <f t="shared" ref="B145:Q145" si="15">IF(B22=0,0,B22/B$17)</f>
        <v>0.44197498686159847</v>
      </c>
      <c r="C145" s="52">
        <f t="shared" si="15"/>
        <v>0.42800674970198593</v>
      </c>
      <c r="D145" s="52">
        <f t="shared" si="15"/>
        <v>0.41678991955780631</v>
      </c>
      <c r="E145" s="52">
        <f t="shared" si="15"/>
        <v>0.39685738515772062</v>
      </c>
      <c r="F145" s="52">
        <f t="shared" si="15"/>
        <v>0.37661992646854281</v>
      </c>
      <c r="G145" s="52">
        <f t="shared" si="15"/>
        <v>0.35875755134865939</v>
      </c>
      <c r="H145" s="52">
        <f t="shared" si="15"/>
        <v>0.34102645551188321</v>
      </c>
      <c r="I145" s="52">
        <f t="shared" si="15"/>
        <v>0.3255370564419594</v>
      </c>
      <c r="J145" s="52">
        <f t="shared" si="15"/>
        <v>0.31439544215322918</v>
      </c>
      <c r="K145" s="52">
        <f t="shared" si="15"/>
        <v>0.30983821776341786</v>
      </c>
      <c r="L145" s="52">
        <f t="shared" si="15"/>
        <v>0.29411790232533397</v>
      </c>
      <c r="M145" s="52">
        <f t="shared" si="15"/>
        <v>0.28481086116870996</v>
      </c>
      <c r="N145" s="52">
        <f t="shared" si="15"/>
        <v>0.27381938580800969</v>
      </c>
      <c r="O145" s="52">
        <f t="shared" si="15"/>
        <v>0.26669616300672994</v>
      </c>
      <c r="P145" s="52">
        <f t="shared" si="15"/>
        <v>0.26099926377105148</v>
      </c>
      <c r="Q145" s="52">
        <f t="shared" si="15"/>
        <v>0.25232416556154735</v>
      </c>
    </row>
    <row r="146" spans="1:17" ht="11.4" customHeight="1" x14ac:dyDescent="0.3">
      <c r="A146" s="53" t="s">
        <v>59</v>
      </c>
      <c r="B146" s="52">
        <f t="shared" ref="B146:Q146" si="16">IF(B24=0,0,B24/B$17)</f>
        <v>0.15210176588740421</v>
      </c>
      <c r="C146" s="52">
        <f t="shared" si="16"/>
        <v>0.16237310349167547</v>
      </c>
      <c r="D146" s="52">
        <f t="shared" si="16"/>
        <v>0.17357851078528563</v>
      </c>
      <c r="E146" s="52">
        <f t="shared" si="16"/>
        <v>0.1850362977286743</v>
      </c>
      <c r="F146" s="52">
        <f t="shared" si="16"/>
        <v>0.19871957958967676</v>
      </c>
      <c r="G146" s="52">
        <f t="shared" si="16"/>
        <v>0.20763607601054618</v>
      </c>
      <c r="H146" s="52">
        <f t="shared" si="16"/>
        <v>0.2260326961043406</v>
      </c>
      <c r="I146" s="52">
        <f t="shared" si="16"/>
        <v>0.23523979324556135</v>
      </c>
      <c r="J146" s="52">
        <f t="shared" si="16"/>
        <v>0.24731054689607615</v>
      </c>
      <c r="K146" s="52">
        <f t="shared" si="16"/>
        <v>0.26091586882938472</v>
      </c>
      <c r="L146" s="52">
        <f t="shared" si="16"/>
        <v>0.26585283193266079</v>
      </c>
      <c r="M146" s="52">
        <f t="shared" si="16"/>
        <v>0.27396389452099146</v>
      </c>
      <c r="N146" s="52">
        <f t="shared" si="16"/>
        <v>0.2863369961335685</v>
      </c>
      <c r="O146" s="52">
        <f t="shared" si="16"/>
        <v>0.29330101572704081</v>
      </c>
      <c r="P146" s="52">
        <f t="shared" si="16"/>
        <v>0.30523631019228409</v>
      </c>
      <c r="Q146" s="52">
        <f t="shared" si="16"/>
        <v>0.31184082753832004</v>
      </c>
    </row>
    <row r="147" spans="1:17" ht="11.4" customHeight="1" x14ac:dyDescent="0.3">
      <c r="A147" s="53" t="s">
        <v>58</v>
      </c>
      <c r="B147" s="52">
        <f t="shared" ref="B147:Q147" si="17">IF(B26=0,0,B26/B$17)</f>
        <v>1.2358658240781891E-2</v>
      </c>
      <c r="C147" s="52">
        <f t="shared" si="17"/>
        <v>1.2790995344896843E-2</v>
      </c>
      <c r="D147" s="52">
        <f t="shared" si="17"/>
        <v>1.333750428896693E-2</v>
      </c>
      <c r="E147" s="52">
        <f t="shared" si="17"/>
        <v>1.3681073474692291E-2</v>
      </c>
      <c r="F147" s="52">
        <f t="shared" si="17"/>
        <v>1.4438052723269479E-2</v>
      </c>
      <c r="G147" s="52">
        <f t="shared" si="17"/>
        <v>1.4831791534107042E-2</v>
      </c>
      <c r="H147" s="52">
        <f t="shared" si="17"/>
        <v>1.5000525578679339E-2</v>
      </c>
      <c r="I147" s="52">
        <f t="shared" si="17"/>
        <v>1.4629988799561081E-2</v>
      </c>
      <c r="J147" s="52">
        <f t="shared" si="17"/>
        <v>1.5330071709766727E-2</v>
      </c>
      <c r="K147" s="52">
        <f t="shared" si="17"/>
        <v>1.6473076166017654E-2</v>
      </c>
      <c r="L147" s="52">
        <f t="shared" si="17"/>
        <v>1.6665253921203202E-2</v>
      </c>
      <c r="M147" s="52">
        <f t="shared" si="17"/>
        <v>1.7496178009115872E-2</v>
      </c>
      <c r="N147" s="52">
        <f t="shared" si="17"/>
        <v>1.7947673791532441E-2</v>
      </c>
      <c r="O147" s="52">
        <f t="shared" si="17"/>
        <v>1.922681183114186E-2</v>
      </c>
      <c r="P147" s="52">
        <f t="shared" si="17"/>
        <v>1.9045845611278537E-2</v>
      </c>
      <c r="Q147" s="52">
        <f t="shared" si="17"/>
        <v>1.8989852419426762E-2</v>
      </c>
    </row>
    <row r="148" spans="1:17" ht="11.4" customHeight="1" x14ac:dyDescent="0.3">
      <c r="A148" s="53" t="s">
        <v>57</v>
      </c>
      <c r="B148" s="52">
        <f t="shared" ref="B148:Q148" si="18">IF(B27=0,0,B27/B$17)</f>
        <v>1.0547474653412492E-3</v>
      </c>
      <c r="C148" s="52">
        <f t="shared" si="18"/>
        <v>1.1926404962180593E-3</v>
      </c>
      <c r="D148" s="52">
        <f t="shared" si="18"/>
        <v>1.1724376463952259E-3</v>
      </c>
      <c r="E148" s="52">
        <f t="shared" si="18"/>
        <v>1.1361182240609792E-3</v>
      </c>
      <c r="F148" s="52">
        <f t="shared" si="18"/>
        <v>1.1539340480966867E-3</v>
      </c>
      <c r="G148" s="52">
        <f t="shared" si="18"/>
        <v>1.3944375671682378E-3</v>
      </c>
      <c r="H148" s="52">
        <f t="shared" si="18"/>
        <v>1.5503502309312204E-3</v>
      </c>
      <c r="I148" s="52">
        <f t="shared" si="18"/>
        <v>1.7032275944118657E-3</v>
      </c>
      <c r="J148" s="52">
        <f t="shared" si="18"/>
        <v>1.8869607237259711E-3</v>
      </c>
      <c r="K148" s="52">
        <f t="shared" si="18"/>
        <v>2.2026544685932567E-3</v>
      </c>
      <c r="L148" s="52">
        <f t="shared" si="18"/>
        <v>2.520707759532509E-3</v>
      </c>
      <c r="M148" s="52">
        <f t="shared" si="18"/>
        <v>2.6469121132196866E-3</v>
      </c>
      <c r="N148" s="52">
        <f t="shared" si="18"/>
        <v>2.947120873452517E-3</v>
      </c>
      <c r="O148" s="52">
        <f t="shared" si="18"/>
        <v>3.2212825039789777E-3</v>
      </c>
      <c r="P148" s="52">
        <f t="shared" si="18"/>
        <v>3.4287631365437369E-3</v>
      </c>
      <c r="Q148" s="52">
        <f t="shared" si="18"/>
        <v>3.5132634258406453E-3</v>
      </c>
    </row>
    <row r="149" spans="1:17" ht="11.4" customHeight="1" x14ac:dyDescent="0.3">
      <c r="A149" s="53" t="s">
        <v>61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1.9270408104354962E-7</v>
      </c>
      <c r="K149" s="52">
        <f t="shared" si="19"/>
        <v>2.5007683567392925E-7</v>
      </c>
      <c r="L149" s="52">
        <f t="shared" si="19"/>
        <v>6.5996103598860088E-7</v>
      </c>
      <c r="M149" s="52">
        <f t="shared" si="19"/>
        <v>9.3571145913348906E-7</v>
      </c>
      <c r="N149" s="52">
        <f t="shared" si="19"/>
        <v>9.9402211596885339E-6</v>
      </c>
      <c r="O149" s="52">
        <f t="shared" si="19"/>
        <v>4.1112380054965142E-5</v>
      </c>
      <c r="P149" s="52">
        <f t="shared" si="19"/>
        <v>1.3019435620463719E-4</v>
      </c>
      <c r="Q149" s="52">
        <f t="shared" si="19"/>
        <v>2.5216810319875438E-4</v>
      </c>
    </row>
    <row r="150" spans="1:17" ht="11.4" customHeight="1" x14ac:dyDescent="0.3">
      <c r="A150" s="53" t="s">
        <v>56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7.4807178418476647E-9</v>
      </c>
      <c r="F150" s="52">
        <f t="shared" si="20"/>
        <v>1.070974310132201E-8</v>
      </c>
      <c r="G150" s="52">
        <f t="shared" si="20"/>
        <v>1.2736371950667051E-8</v>
      </c>
      <c r="H150" s="52">
        <f t="shared" si="20"/>
        <v>6.0849370099984083E-8</v>
      </c>
      <c r="I150" s="52">
        <f t="shared" si="20"/>
        <v>9.0231036632133589E-8</v>
      </c>
      <c r="J150" s="52">
        <f t="shared" si="20"/>
        <v>1.657429513754639E-6</v>
      </c>
      <c r="K150" s="52">
        <f t="shared" si="20"/>
        <v>3.4187929274774717E-6</v>
      </c>
      <c r="L150" s="52">
        <f t="shared" si="20"/>
        <v>1.0856631890818183E-5</v>
      </c>
      <c r="M150" s="52">
        <f t="shared" si="20"/>
        <v>3.2651863619310528E-5</v>
      </c>
      <c r="N150" s="52">
        <f t="shared" si="20"/>
        <v>5.4926230199899557E-5</v>
      </c>
      <c r="O150" s="52">
        <f t="shared" si="20"/>
        <v>9.1918603010130798E-5</v>
      </c>
      <c r="P150" s="52">
        <f t="shared" si="20"/>
        <v>1.4220261102120563E-4</v>
      </c>
      <c r="Q150" s="52">
        <f t="shared" si="20"/>
        <v>2.1821160123246301E-4</v>
      </c>
    </row>
    <row r="151" spans="1:17" ht="11.4" customHeight="1" x14ac:dyDescent="0.3">
      <c r="A151" s="51" t="s">
        <v>29</v>
      </c>
      <c r="B151" s="50">
        <f t="shared" ref="B151:Q151" si="21">IF(B33=0,0,B33/B$17)</f>
        <v>5.238496908696301E-2</v>
      </c>
      <c r="C151" s="50">
        <f t="shared" si="21"/>
        <v>5.1634918837208964E-2</v>
      </c>
      <c r="D151" s="50">
        <f t="shared" si="21"/>
        <v>5.0697144579437414E-2</v>
      </c>
      <c r="E151" s="50">
        <f t="shared" si="21"/>
        <v>5.0269711807019266E-2</v>
      </c>
      <c r="F151" s="50">
        <f t="shared" si="21"/>
        <v>4.9393554451164667E-2</v>
      </c>
      <c r="G151" s="50">
        <f t="shared" si="21"/>
        <v>4.8516010995069733E-2</v>
      </c>
      <c r="H151" s="50">
        <f t="shared" si="21"/>
        <v>4.7991444695846361E-2</v>
      </c>
      <c r="I151" s="50">
        <f t="shared" si="21"/>
        <v>4.7286780679783577E-2</v>
      </c>
      <c r="J151" s="50">
        <f t="shared" si="21"/>
        <v>4.8121316432551756E-2</v>
      </c>
      <c r="K151" s="50">
        <f t="shared" si="21"/>
        <v>4.8472486310036693E-2</v>
      </c>
      <c r="L151" s="50">
        <f t="shared" si="21"/>
        <v>4.8461318176704682E-2</v>
      </c>
      <c r="M151" s="50">
        <f t="shared" si="21"/>
        <v>4.8622924379160451E-2</v>
      </c>
      <c r="N151" s="50">
        <f t="shared" si="21"/>
        <v>4.8865098983518498E-2</v>
      </c>
      <c r="O151" s="50">
        <f t="shared" si="21"/>
        <v>4.9397460659588333E-2</v>
      </c>
      <c r="P151" s="50">
        <f t="shared" si="21"/>
        <v>4.9097051493358648E-2</v>
      </c>
      <c r="Q151" s="50">
        <f t="shared" si="21"/>
        <v>5.0056758182285166E-2</v>
      </c>
    </row>
    <row r="152" spans="1:17" ht="11.4" customHeight="1" x14ac:dyDescent="0.3">
      <c r="A152" s="53" t="s">
        <v>60</v>
      </c>
      <c r="B152" s="52">
        <f t="shared" ref="B152:Q152" si="22">IF(B34=0,0,B34/B$17)</f>
        <v>2.2304499871477981E-4</v>
      </c>
      <c r="C152" s="52">
        <f t="shared" si="22"/>
        <v>2.0783283520167033E-4</v>
      </c>
      <c r="D152" s="52">
        <f t="shared" si="22"/>
        <v>1.9472513666761042E-4</v>
      </c>
      <c r="E152" s="52">
        <f t="shared" si="22"/>
        <v>1.5976490329997305E-4</v>
      </c>
      <c r="F152" s="52">
        <f t="shared" si="22"/>
        <v>1.382349541976297E-4</v>
      </c>
      <c r="G152" s="52">
        <f t="shared" si="22"/>
        <v>1.2106267910540818E-4</v>
      </c>
      <c r="H152" s="52">
        <f t="shared" si="22"/>
        <v>1.0928481431021105E-4</v>
      </c>
      <c r="I152" s="52">
        <f t="shared" si="22"/>
        <v>9.3531526196358238E-5</v>
      </c>
      <c r="J152" s="52">
        <f t="shared" si="22"/>
        <v>8.6291961583910321E-5</v>
      </c>
      <c r="K152" s="52">
        <f t="shared" si="22"/>
        <v>7.7387774803886587E-5</v>
      </c>
      <c r="L152" s="52">
        <f t="shared" si="22"/>
        <v>6.9260034693206272E-5</v>
      </c>
      <c r="M152" s="52">
        <f t="shared" si="22"/>
        <v>6.1884261422519773E-5</v>
      </c>
      <c r="N152" s="52">
        <f t="shared" si="22"/>
        <v>5.6538798822404518E-5</v>
      </c>
      <c r="O152" s="52">
        <f t="shared" si="22"/>
        <v>5.7040272626874326E-5</v>
      </c>
      <c r="P152" s="52">
        <f t="shared" si="22"/>
        <v>4.7955437898566086E-5</v>
      </c>
      <c r="Q152" s="52">
        <f t="shared" si="22"/>
        <v>4.3185440699896119E-5</v>
      </c>
    </row>
    <row r="153" spans="1:17" ht="11.4" customHeight="1" x14ac:dyDescent="0.3">
      <c r="A153" s="53" t="s">
        <v>59</v>
      </c>
      <c r="B153" s="52">
        <f t="shared" ref="B153:Q153" si="23">IF(B36=0,0,B36/B$17)</f>
        <v>5.1791371041505704E-2</v>
      </c>
      <c r="C153" s="52">
        <f t="shared" si="23"/>
        <v>5.0929683855135632E-2</v>
      </c>
      <c r="D153" s="52">
        <f t="shared" si="23"/>
        <v>5.0001585448060583E-2</v>
      </c>
      <c r="E153" s="52">
        <f t="shared" si="23"/>
        <v>4.9439055332428615E-2</v>
      </c>
      <c r="F153" s="52">
        <f t="shared" si="23"/>
        <v>4.8501055232735561E-2</v>
      </c>
      <c r="G153" s="52">
        <f t="shared" si="23"/>
        <v>4.7609802317933193E-2</v>
      </c>
      <c r="H153" s="52">
        <f t="shared" si="23"/>
        <v>4.6919071506758059E-2</v>
      </c>
      <c r="I153" s="52">
        <f t="shared" si="23"/>
        <v>4.6167267123905842E-2</v>
      </c>
      <c r="J153" s="52">
        <f t="shared" si="23"/>
        <v>4.6934211803994992E-2</v>
      </c>
      <c r="K153" s="52">
        <f t="shared" si="23"/>
        <v>4.7116722645615505E-2</v>
      </c>
      <c r="L153" s="52">
        <f t="shared" si="23"/>
        <v>4.6983263739564816E-2</v>
      </c>
      <c r="M153" s="52">
        <f t="shared" si="23"/>
        <v>4.689947038482397E-2</v>
      </c>
      <c r="N153" s="52">
        <f t="shared" si="23"/>
        <v>4.6864667420189306E-2</v>
      </c>
      <c r="O153" s="52">
        <f t="shared" si="23"/>
        <v>4.7273146370600989E-2</v>
      </c>
      <c r="P153" s="52">
        <f t="shared" si="23"/>
        <v>4.6950375463217821E-2</v>
      </c>
      <c r="Q153" s="52">
        <f t="shared" si="23"/>
        <v>4.7132370685919446E-2</v>
      </c>
    </row>
    <row r="154" spans="1:17" ht="11.4" customHeight="1" x14ac:dyDescent="0.3">
      <c r="A154" s="53" t="s">
        <v>58</v>
      </c>
      <c r="B154" s="52">
        <f t="shared" ref="B154:Q154" si="24">IF(B38=0,0,B38/B$17)</f>
        <v>4.6613211435915565E-5</v>
      </c>
      <c r="C154" s="52">
        <f t="shared" si="24"/>
        <v>4.4738088114047625E-5</v>
      </c>
      <c r="D154" s="52">
        <f t="shared" si="24"/>
        <v>4.1926819318433165E-5</v>
      </c>
      <c r="E154" s="52">
        <f t="shared" si="24"/>
        <v>4.0277556745369974E-5</v>
      </c>
      <c r="F154" s="52">
        <f t="shared" si="24"/>
        <v>7.6804582924036954E-5</v>
      </c>
      <c r="G154" s="52">
        <f t="shared" si="24"/>
        <v>7.7540735573581096E-5</v>
      </c>
      <c r="H154" s="52">
        <f t="shared" si="24"/>
        <v>7.3538620610220522E-5</v>
      </c>
      <c r="I154" s="52">
        <f t="shared" si="24"/>
        <v>7.6398288653750068E-5</v>
      </c>
      <c r="J154" s="52">
        <f t="shared" si="24"/>
        <v>7.8927613276417915E-5</v>
      </c>
      <c r="K154" s="52">
        <f t="shared" si="24"/>
        <v>8.4647696430341433E-5</v>
      </c>
      <c r="L154" s="52">
        <f t="shared" si="24"/>
        <v>8.6080014121499572E-5</v>
      </c>
      <c r="M154" s="52">
        <f t="shared" si="24"/>
        <v>8.5315042374653583E-5</v>
      </c>
      <c r="N154" s="52">
        <f t="shared" si="24"/>
        <v>8.4039170399681113E-5</v>
      </c>
      <c r="O154" s="52">
        <f t="shared" si="24"/>
        <v>8.2795316336427643E-5</v>
      </c>
      <c r="P154" s="52">
        <f t="shared" si="24"/>
        <v>7.9897891471268249E-5</v>
      </c>
      <c r="Q154" s="52">
        <f t="shared" si="24"/>
        <v>7.4582577626933845E-5</v>
      </c>
    </row>
    <row r="155" spans="1:17" ht="11.4" customHeight="1" x14ac:dyDescent="0.3">
      <c r="A155" s="53" t="s">
        <v>57</v>
      </c>
      <c r="B155" s="52">
        <f t="shared" ref="B155:Q155" si="25">IF(B39=0,0,B39/B$17)</f>
        <v>2.4048875533600137E-4</v>
      </c>
      <c r="C155" s="52">
        <f t="shared" si="25"/>
        <v>3.6826277226297254E-4</v>
      </c>
      <c r="D155" s="52">
        <f t="shared" si="25"/>
        <v>3.7406201947445469E-4</v>
      </c>
      <c r="E155" s="52">
        <f t="shared" si="25"/>
        <v>5.4862740983298568E-4</v>
      </c>
      <c r="F155" s="52">
        <f t="shared" si="25"/>
        <v>5.9670374832580515E-4</v>
      </c>
      <c r="G155" s="52">
        <f t="shared" si="25"/>
        <v>6.1235384956407311E-4</v>
      </c>
      <c r="H155" s="52">
        <f t="shared" si="25"/>
        <v>7.987881171239422E-4</v>
      </c>
      <c r="I155" s="52">
        <f t="shared" si="25"/>
        <v>8.6085560999604261E-4</v>
      </c>
      <c r="J155" s="52">
        <f t="shared" si="25"/>
        <v>9.2955212749858747E-4</v>
      </c>
      <c r="K155" s="52">
        <f t="shared" si="25"/>
        <v>1.0966666413198382E-3</v>
      </c>
      <c r="L155" s="52">
        <f t="shared" si="25"/>
        <v>1.2099050134905646E-3</v>
      </c>
      <c r="M155" s="52">
        <f t="shared" si="25"/>
        <v>1.457950914013731E-3</v>
      </c>
      <c r="N155" s="52">
        <f t="shared" si="25"/>
        <v>1.738058345958001E-3</v>
      </c>
      <c r="O155" s="52">
        <f t="shared" si="25"/>
        <v>1.8202723774742133E-3</v>
      </c>
      <c r="P155" s="52">
        <f t="shared" si="25"/>
        <v>1.8637290871535135E-3</v>
      </c>
      <c r="Q155" s="52">
        <f t="shared" si="25"/>
        <v>2.6366641947276029E-3</v>
      </c>
    </row>
    <row r="156" spans="1:17" ht="11.4" customHeight="1" x14ac:dyDescent="0.3">
      <c r="A156" s="53" t="s">
        <v>56</v>
      </c>
      <c r="B156" s="52">
        <f t="shared" ref="B156:Q156" si="26">IF(B41=0,0,B41/B$17)</f>
        <v>8.3451079970598582E-5</v>
      </c>
      <c r="C156" s="52">
        <f t="shared" si="26"/>
        <v>8.4401286494642755E-5</v>
      </c>
      <c r="D156" s="52">
        <f t="shared" si="26"/>
        <v>8.4845155916333763E-5</v>
      </c>
      <c r="E156" s="52">
        <f t="shared" si="26"/>
        <v>8.1986604712325892E-5</v>
      </c>
      <c r="F156" s="52">
        <f t="shared" si="26"/>
        <v>8.0755932981637607E-5</v>
      </c>
      <c r="G156" s="52">
        <f t="shared" si="26"/>
        <v>9.5251412893477641E-5</v>
      </c>
      <c r="H156" s="52">
        <f t="shared" si="26"/>
        <v>9.0761637043932736E-5</v>
      </c>
      <c r="I156" s="52">
        <f t="shared" si="26"/>
        <v>8.8728131031593326E-5</v>
      </c>
      <c r="J156" s="52">
        <f t="shared" si="26"/>
        <v>9.2332926197848312E-5</v>
      </c>
      <c r="K156" s="52">
        <f t="shared" si="26"/>
        <v>9.7061551867118895E-5</v>
      </c>
      <c r="L156" s="52">
        <f t="shared" si="26"/>
        <v>1.1280937483459463E-4</v>
      </c>
      <c r="M156" s="52">
        <f t="shared" si="26"/>
        <v>1.1830377652557066E-4</v>
      </c>
      <c r="N156" s="52">
        <f t="shared" si="26"/>
        <v>1.2179524814910674E-4</v>
      </c>
      <c r="O156" s="52">
        <f t="shared" si="26"/>
        <v>1.6420632254982896E-4</v>
      </c>
      <c r="P156" s="52">
        <f t="shared" si="26"/>
        <v>1.5509361361748113E-4</v>
      </c>
      <c r="Q156" s="52">
        <f t="shared" si="26"/>
        <v>1.6995528331128663E-4</v>
      </c>
    </row>
    <row r="157" spans="1:17" ht="11.4" customHeight="1" x14ac:dyDescent="0.3">
      <c r="A157" s="25" t="s">
        <v>19</v>
      </c>
      <c r="B157" s="56">
        <f t="shared" ref="B157:Q157" si="27">IF(B42=0,0,B42/B$17)</f>
        <v>0.32743899767617057</v>
      </c>
      <c r="C157" s="56">
        <f t="shared" si="27"/>
        <v>0.33115796776039658</v>
      </c>
      <c r="D157" s="56">
        <f t="shared" si="27"/>
        <v>0.33161120578856873</v>
      </c>
      <c r="E157" s="56">
        <f t="shared" si="27"/>
        <v>0.34002479946158859</v>
      </c>
      <c r="F157" s="56">
        <f t="shared" si="27"/>
        <v>0.3467874684580477</v>
      </c>
      <c r="G157" s="56">
        <f t="shared" si="27"/>
        <v>0.35570577766106187</v>
      </c>
      <c r="H157" s="56">
        <f t="shared" si="27"/>
        <v>0.35578454551982314</v>
      </c>
      <c r="I157" s="56">
        <f t="shared" si="27"/>
        <v>0.36361331190900442</v>
      </c>
      <c r="J157" s="56">
        <f t="shared" si="27"/>
        <v>0.36046595169425139</v>
      </c>
      <c r="K157" s="56">
        <f t="shared" si="27"/>
        <v>0.34944159768712052</v>
      </c>
      <c r="L157" s="56">
        <f t="shared" si="27"/>
        <v>0.35949012610779102</v>
      </c>
      <c r="M157" s="56">
        <f t="shared" si="27"/>
        <v>0.35940027574080619</v>
      </c>
      <c r="N157" s="56">
        <f t="shared" si="27"/>
        <v>0.35689799963403845</v>
      </c>
      <c r="O157" s="56">
        <f t="shared" si="27"/>
        <v>0.35498341594970939</v>
      </c>
      <c r="P157" s="56">
        <f t="shared" si="27"/>
        <v>0.3487754729084927</v>
      </c>
      <c r="Q157" s="56">
        <f t="shared" si="27"/>
        <v>0.34972129496106957</v>
      </c>
    </row>
    <row r="158" spans="1:17" ht="11.4" customHeight="1" x14ac:dyDescent="0.3">
      <c r="A158" s="55" t="s">
        <v>28</v>
      </c>
      <c r="B158" s="54">
        <f t="shared" ref="B158:Q158" si="28">IF(B43=0,0,B43/B$17)</f>
        <v>0.10694036469648836</v>
      </c>
      <c r="C158" s="54">
        <f t="shared" si="28"/>
        <v>0.10700321198712964</v>
      </c>
      <c r="D158" s="54">
        <f t="shared" si="28"/>
        <v>0.10681564773709713</v>
      </c>
      <c r="E158" s="54">
        <f t="shared" si="28"/>
        <v>0.10938417742146529</v>
      </c>
      <c r="F158" s="54">
        <f t="shared" si="28"/>
        <v>0.10955790415620988</v>
      </c>
      <c r="G158" s="54">
        <f t="shared" si="28"/>
        <v>0.11227264257666818</v>
      </c>
      <c r="H158" s="54">
        <f t="shared" si="28"/>
        <v>0.10989334028411879</v>
      </c>
      <c r="I158" s="54">
        <f t="shared" si="28"/>
        <v>0.11284992186203884</v>
      </c>
      <c r="J158" s="54">
        <f t="shared" si="28"/>
        <v>0.11323570423350994</v>
      </c>
      <c r="K158" s="54">
        <f t="shared" si="28"/>
        <v>0.11421154315920586</v>
      </c>
      <c r="L158" s="54">
        <f t="shared" si="28"/>
        <v>0.11719605746585376</v>
      </c>
      <c r="M158" s="54">
        <f t="shared" si="28"/>
        <v>0.11877453268604429</v>
      </c>
      <c r="N158" s="54">
        <f t="shared" si="28"/>
        <v>0.11805545285118287</v>
      </c>
      <c r="O158" s="54">
        <f t="shared" si="28"/>
        <v>0.11689700750337001</v>
      </c>
      <c r="P158" s="54">
        <f t="shared" si="28"/>
        <v>0.11700352556428173</v>
      </c>
      <c r="Q158" s="54">
        <f t="shared" si="28"/>
        <v>0.11601350828212223</v>
      </c>
    </row>
    <row r="159" spans="1:17" ht="11.4" customHeight="1" x14ac:dyDescent="0.3">
      <c r="A159" s="53" t="s">
        <v>60</v>
      </c>
      <c r="B159" s="52">
        <f t="shared" ref="B159:Q159" si="29">IF(B44=0,0,B44/B$17)</f>
        <v>1.6748026841085235E-2</v>
      </c>
      <c r="C159" s="52">
        <f t="shared" si="29"/>
        <v>1.5578601980737246E-2</v>
      </c>
      <c r="D159" s="52">
        <f t="shared" si="29"/>
        <v>1.4318039841543773E-2</v>
      </c>
      <c r="E159" s="52">
        <f t="shared" si="29"/>
        <v>1.3341987716447267E-2</v>
      </c>
      <c r="F159" s="52">
        <f t="shared" si="29"/>
        <v>1.1940770997094088E-2</v>
      </c>
      <c r="G159" s="52">
        <f t="shared" si="29"/>
        <v>1.1092967583428211E-2</v>
      </c>
      <c r="H159" s="52">
        <f t="shared" si="29"/>
        <v>1.0129548982288792E-2</v>
      </c>
      <c r="I159" s="52">
        <f t="shared" si="29"/>
        <v>9.3408018186511305E-3</v>
      </c>
      <c r="J159" s="52">
        <f t="shared" si="29"/>
        <v>8.635777726026644E-3</v>
      </c>
      <c r="K159" s="52">
        <f t="shared" si="29"/>
        <v>8.1545924924719682E-3</v>
      </c>
      <c r="L159" s="52">
        <f t="shared" si="29"/>
        <v>7.5581497508270031E-3</v>
      </c>
      <c r="M159" s="52">
        <f t="shared" si="29"/>
        <v>7.0690914212729076E-3</v>
      </c>
      <c r="N159" s="52">
        <f t="shared" si="29"/>
        <v>6.6896179280343327E-3</v>
      </c>
      <c r="O159" s="52">
        <f t="shared" si="29"/>
        <v>6.4199907664347156E-3</v>
      </c>
      <c r="P159" s="52">
        <f t="shared" si="29"/>
        <v>5.9983134739771959E-3</v>
      </c>
      <c r="Q159" s="52">
        <f t="shared" si="29"/>
        <v>5.7862314851375067E-3</v>
      </c>
    </row>
    <row r="160" spans="1:17" ht="11.4" customHeight="1" x14ac:dyDescent="0.3">
      <c r="A160" s="53" t="s">
        <v>59</v>
      </c>
      <c r="B160" s="52">
        <f t="shared" ref="B160:Q160" si="30">IF(B46=0,0,B46/B$17)</f>
        <v>8.9677388355362375E-2</v>
      </c>
      <c r="C160" s="52">
        <f t="shared" si="30"/>
        <v>9.0763860231631896E-2</v>
      </c>
      <c r="D160" s="52">
        <f t="shared" si="30"/>
        <v>9.1662785529733004E-2</v>
      </c>
      <c r="E160" s="52">
        <f t="shared" si="30"/>
        <v>9.5116831484031369E-2</v>
      </c>
      <c r="F160" s="52">
        <f t="shared" si="30"/>
        <v>9.6655296042171587E-2</v>
      </c>
      <c r="G160" s="52">
        <f t="shared" si="30"/>
        <v>0.10017429278642699</v>
      </c>
      <c r="H160" s="52">
        <f t="shared" si="30"/>
        <v>9.8654377094442983E-2</v>
      </c>
      <c r="I160" s="52">
        <f t="shared" si="30"/>
        <v>0.10238642058084903</v>
      </c>
      <c r="J160" s="52">
        <f t="shared" si="30"/>
        <v>0.10340341880557445</v>
      </c>
      <c r="K160" s="52">
        <f t="shared" si="30"/>
        <v>0.10480853240073323</v>
      </c>
      <c r="L160" s="52">
        <f t="shared" si="30"/>
        <v>0.10828052961582242</v>
      </c>
      <c r="M160" s="52">
        <f t="shared" si="30"/>
        <v>0.11030542660865342</v>
      </c>
      <c r="N160" s="52">
        <f t="shared" si="30"/>
        <v>0.10993584183798127</v>
      </c>
      <c r="O160" s="52">
        <f t="shared" si="30"/>
        <v>0.10902255062713535</v>
      </c>
      <c r="P160" s="52">
        <f t="shared" si="30"/>
        <v>0.1095119466924209</v>
      </c>
      <c r="Q160" s="52">
        <f t="shared" si="30"/>
        <v>0.10873512189367</v>
      </c>
    </row>
    <row r="161" spans="1:17" ht="11.4" customHeight="1" x14ac:dyDescent="0.3">
      <c r="A161" s="53" t="s">
        <v>58</v>
      </c>
      <c r="B161" s="52">
        <f t="shared" ref="B161:Q161" si="31">IF(B48=0,0,B48/B$17)</f>
        <v>4.6921429378174022E-4</v>
      </c>
      <c r="C161" s="52">
        <f t="shared" si="31"/>
        <v>6.0904934224897803E-4</v>
      </c>
      <c r="D161" s="52">
        <f t="shared" si="31"/>
        <v>7.7575288454813189E-4</v>
      </c>
      <c r="E161" s="52">
        <f t="shared" si="31"/>
        <v>8.5756545167482874E-4</v>
      </c>
      <c r="F161" s="52">
        <f t="shared" si="31"/>
        <v>8.8536198351859207E-4</v>
      </c>
      <c r="G161" s="52">
        <f t="shared" si="31"/>
        <v>9.1904724868659181E-4</v>
      </c>
      <c r="H161" s="52">
        <f t="shared" si="31"/>
        <v>9.6926954567765067E-4</v>
      </c>
      <c r="I161" s="52">
        <f t="shared" si="31"/>
        <v>9.6151172377736125E-4</v>
      </c>
      <c r="J161" s="52">
        <f t="shared" si="31"/>
        <v>9.8525755302914962E-4</v>
      </c>
      <c r="K161" s="52">
        <f t="shared" si="31"/>
        <v>9.6372759053677437E-4</v>
      </c>
      <c r="L161" s="52">
        <f t="shared" si="31"/>
        <v>9.8515400769788575E-4</v>
      </c>
      <c r="M161" s="52">
        <f t="shared" si="31"/>
        <v>1.0004167740751285E-3</v>
      </c>
      <c r="N161" s="52">
        <f t="shared" si="31"/>
        <v>1.0136107933308811E-3</v>
      </c>
      <c r="O161" s="52">
        <f t="shared" si="31"/>
        <v>1.0038366427701875E-3</v>
      </c>
      <c r="P161" s="52">
        <f t="shared" si="31"/>
        <v>1.0047879777864829E-3</v>
      </c>
      <c r="Q161" s="52">
        <f t="shared" si="31"/>
        <v>9.7081228205196765E-4</v>
      </c>
    </row>
    <row r="162" spans="1:17" ht="11.4" customHeight="1" x14ac:dyDescent="0.3">
      <c r="A162" s="53" t="s">
        <v>57</v>
      </c>
      <c r="B162" s="52">
        <f t="shared" ref="B162:Q162" si="32">IF(B49=0,0,B49/B$17)</f>
        <v>3.7471370074809265E-5</v>
      </c>
      <c r="C162" s="52">
        <f t="shared" si="32"/>
        <v>4.2770695540558626E-5</v>
      </c>
      <c r="D162" s="52">
        <f t="shared" si="32"/>
        <v>4.9906712599003974E-5</v>
      </c>
      <c r="E162" s="52">
        <f t="shared" si="32"/>
        <v>5.8575976118880827E-5</v>
      </c>
      <c r="F162" s="52">
        <f t="shared" si="32"/>
        <v>6.5277172939357989E-5</v>
      </c>
      <c r="G162" s="52">
        <f t="shared" si="32"/>
        <v>7.5372625377748552E-5</v>
      </c>
      <c r="H162" s="52">
        <f t="shared" si="32"/>
        <v>1.2934554340989361E-4</v>
      </c>
      <c r="I162" s="52">
        <f t="shared" si="32"/>
        <v>1.5039737695158082E-4</v>
      </c>
      <c r="J162" s="52">
        <f t="shared" si="32"/>
        <v>2.0104309878210221E-4</v>
      </c>
      <c r="K162" s="52">
        <f t="shared" si="32"/>
        <v>2.7381745158537688E-4</v>
      </c>
      <c r="L162" s="52">
        <f t="shared" si="32"/>
        <v>3.6159939583428835E-4</v>
      </c>
      <c r="M162" s="52">
        <f t="shared" si="32"/>
        <v>3.8702689011176463E-4</v>
      </c>
      <c r="N162" s="52">
        <f t="shared" si="32"/>
        <v>3.9359632498053799E-4</v>
      </c>
      <c r="O162" s="52">
        <f t="shared" si="32"/>
        <v>4.1666719285552128E-4</v>
      </c>
      <c r="P162" s="52">
        <f t="shared" si="32"/>
        <v>4.4152839222205394E-4</v>
      </c>
      <c r="Q162" s="52">
        <f t="shared" si="32"/>
        <v>4.6026556865851791E-4</v>
      </c>
    </row>
    <row r="163" spans="1:17" ht="11.4" customHeight="1" x14ac:dyDescent="0.3">
      <c r="A163" s="53" t="s">
        <v>56</v>
      </c>
      <c r="B163" s="52">
        <f t="shared" ref="B163:Q163" si="33">IF(B51=0,0,B51/B$17)</f>
        <v>8.2638361842001373E-6</v>
      </c>
      <c r="C163" s="52">
        <f t="shared" si="33"/>
        <v>8.9297369709677354E-6</v>
      </c>
      <c r="D163" s="52">
        <f t="shared" si="33"/>
        <v>9.1627686732245585E-6</v>
      </c>
      <c r="E163" s="52">
        <f t="shared" si="33"/>
        <v>9.2167931929537094E-6</v>
      </c>
      <c r="F163" s="52">
        <f t="shared" si="33"/>
        <v>1.1197960486244387E-5</v>
      </c>
      <c r="G163" s="52">
        <f t="shared" si="33"/>
        <v>1.0962332748645394E-5</v>
      </c>
      <c r="H163" s="52">
        <f t="shared" si="33"/>
        <v>1.0799118299438707E-5</v>
      </c>
      <c r="I163" s="52">
        <f t="shared" si="33"/>
        <v>1.0790361809725966E-5</v>
      </c>
      <c r="J163" s="52">
        <f t="shared" si="33"/>
        <v>1.0207050097598652E-5</v>
      </c>
      <c r="K163" s="52">
        <f t="shared" si="33"/>
        <v>1.0873223878506671E-5</v>
      </c>
      <c r="L163" s="52">
        <f t="shared" si="33"/>
        <v>1.0624695672185208E-5</v>
      </c>
      <c r="M163" s="52">
        <f t="shared" si="33"/>
        <v>1.2570991931090949E-5</v>
      </c>
      <c r="N163" s="52">
        <f t="shared" si="33"/>
        <v>2.2785966855856959E-5</v>
      </c>
      <c r="O163" s="52">
        <f t="shared" si="33"/>
        <v>3.3962274174211876E-5</v>
      </c>
      <c r="P163" s="52">
        <f t="shared" si="33"/>
        <v>4.694902787508239E-5</v>
      </c>
      <c r="Q163" s="52">
        <f t="shared" si="33"/>
        <v>6.1077052604250367E-5</v>
      </c>
    </row>
    <row r="164" spans="1:17" ht="11.4" customHeight="1" x14ac:dyDescent="0.3">
      <c r="A164" s="51" t="s">
        <v>25</v>
      </c>
      <c r="B164" s="50">
        <f t="shared" ref="B164:Q164" si="34">IF(B52=0,0,B52/B$17)</f>
        <v>0.22049863297968225</v>
      </c>
      <c r="C164" s="50">
        <f t="shared" si="34"/>
        <v>0.22415475577326693</v>
      </c>
      <c r="D164" s="50">
        <f t="shared" si="34"/>
        <v>0.22479555805147161</v>
      </c>
      <c r="E164" s="50">
        <f t="shared" si="34"/>
        <v>0.23064062204012331</v>
      </c>
      <c r="F164" s="50">
        <f t="shared" si="34"/>
        <v>0.23722956430183784</v>
      </c>
      <c r="G164" s="50">
        <f t="shared" si="34"/>
        <v>0.24343313508439371</v>
      </c>
      <c r="H164" s="50">
        <f t="shared" si="34"/>
        <v>0.24589120523570435</v>
      </c>
      <c r="I164" s="50">
        <f t="shared" si="34"/>
        <v>0.25076339004696563</v>
      </c>
      <c r="J164" s="50">
        <f t="shared" si="34"/>
        <v>0.24723024746074146</v>
      </c>
      <c r="K164" s="50">
        <f t="shared" si="34"/>
        <v>0.23523005452791465</v>
      </c>
      <c r="L164" s="50">
        <f t="shared" si="34"/>
        <v>0.2422940686419372</v>
      </c>
      <c r="M164" s="50">
        <f t="shared" si="34"/>
        <v>0.24062574305476189</v>
      </c>
      <c r="N164" s="50">
        <f t="shared" si="34"/>
        <v>0.2388425467828556</v>
      </c>
      <c r="O164" s="50">
        <f t="shared" si="34"/>
        <v>0.23808640844633938</v>
      </c>
      <c r="P164" s="50">
        <f t="shared" si="34"/>
        <v>0.23177194734421097</v>
      </c>
      <c r="Q164" s="50">
        <f t="shared" si="34"/>
        <v>0.23370778667894732</v>
      </c>
    </row>
    <row r="165" spans="1:17" ht="11.4" customHeight="1" x14ac:dyDescent="0.3">
      <c r="A165" s="49" t="s">
        <v>24</v>
      </c>
      <c r="B165" s="48">
        <f t="shared" ref="B165:Q165" si="35">IF(B53=0,0,B53/B$17)</f>
        <v>0.16554572397412803</v>
      </c>
      <c r="C165" s="48">
        <f t="shared" si="35"/>
        <v>0.16861417699910877</v>
      </c>
      <c r="D165" s="48">
        <f t="shared" si="35"/>
        <v>0.16784944867828497</v>
      </c>
      <c r="E165" s="48">
        <f t="shared" si="35"/>
        <v>0.17125697976256699</v>
      </c>
      <c r="F165" s="48">
        <f t="shared" si="35"/>
        <v>0.17649178549085345</v>
      </c>
      <c r="G165" s="48">
        <f t="shared" si="35"/>
        <v>0.18107150812056974</v>
      </c>
      <c r="H165" s="48">
        <f t="shared" si="35"/>
        <v>0.18043354288447869</v>
      </c>
      <c r="I165" s="48">
        <f t="shared" si="35"/>
        <v>0.18592963923677458</v>
      </c>
      <c r="J165" s="48">
        <f t="shared" si="35"/>
        <v>0.18334826144657271</v>
      </c>
      <c r="K165" s="48">
        <f t="shared" si="35"/>
        <v>0.17542922692085666</v>
      </c>
      <c r="L165" s="48">
        <f t="shared" si="35"/>
        <v>0.17566860919213023</v>
      </c>
      <c r="M165" s="48">
        <f t="shared" si="35"/>
        <v>0.17433505262239304</v>
      </c>
      <c r="N165" s="48">
        <f t="shared" si="35"/>
        <v>0.1684790481964899</v>
      </c>
      <c r="O165" s="48">
        <f t="shared" si="35"/>
        <v>0.16493722973481778</v>
      </c>
      <c r="P165" s="48">
        <f t="shared" si="35"/>
        <v>0.16398671918809221</v>
      </c>
      <c r="Q165" s="48">
        <f t="shared" si="35"/>
        <v>0.1641130954224157</v>
      </c>
    </row>
    <row r="166" spans="1:17" ht="11.4" customHeight="1" x14ac:dyDescent="0.3">
      <c r="A166" s="47" t="s">
        <v>23</v>
      </c>
      <c r="B166" s="46">
        <f t="shared" ref="B166:Q166" si="36">IF(B55=0,0,B55/B$17)</f>
        <v>5.4952909005554211E-2</v>
      </c>
      <c r="C166" s="46">
        <f t="shared" si="36"/>
        <v>5.5540578774158141E-2</v>
      </c>
      <c r="D166" s="46">
        <f t="shared" si="36"/>
        <v>5.6946109373186657E-2</v>
      </c>
      <c r="E166" s="46">
        <f t="shared" si="36"/>
        <v>5.9383642277556312E-2</v>
      </c>
      <c r="F166" s="46">
        <f t="shared" si="36"/>
        <v>6.0737778810984369E-2</v>
      </c>
      <c r="G166" s="46">
        <f t="shared" si="36"/>
        <v>6.2361626963823996E-2</v>
      </c>
      <c r="H166" s="46">
        <f t="shared" si="36"/>
        <v>6.5457662351225632E-2</v>
      </c>
      <c r="I166" s="46">
        <f t="shared" si="36"/>
        <v>6.4833750810191049E-2</v>
      </c>
      <c r="J166" s="46">
        <f t="shared" si="36"/>
        <v>6.3881986014168751E-2</v>
      </c>
      <c r="K166" s="46">
        <f t="shared" si="36"/>
        <v>5.9800827607058002E-2</v>
      </c>
      <c r="L166" s="46">
        <f t="shared" si="36"/>
        <v>6.6625459449806981E-2</v>
      </c>
      <c r="M166" s="46">
        <f t="shared" si="36"/>
        <v>6.6290690432368862E-2</v>
      </c>
      <c r="N166" s="46">
        <f t="shared" si="36"/>
        <v>7.0363498586365689E-2</v>
      </c>
      <c r="O166" s="46">
        <f t="shared" si="36"/>
        <v>7.3149178711521629E-2</v>
      </c>
      <c r="P166" s="46">
        <f t="shared" si="36"/>
        <v>6.7785228156118746E-2</v>
      </c>
      <c r="Q166" s="46">
        <f t="shared" si="36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" customHeight="1" x14ac:dyDescent="0.3">
      <c r="A3" s="27" t="s">
        <v>102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" customHeight="1" x14ac:dyDescent="0.3">
      <c r="A4" s="97" t="s">
        <v>99</v>
      </c>
      <c r="B4" s="104">
        <f>B5+B9+B10+B15</f>
        <v>849041.25763464742</v>
      </c>
      <c r="C4" s="104">
        <f t="shared" ref="C4:Q4" si="0">C5+C9+C10+C15</f>
        <v>862153.22581729584</v>
      </c>
      <c r="D4" s="104">
        <f t="shared" si="0"/>
        <v>873246.63067181723</v>
      </c>
      <c r="E4" s="104">
        <f t="shared" si="0"/>
        <v>881410.19942335004</v>
      </c>
      <c r="F4" s="104">
        <f t="shared" si="0"/>
        <v>900343.80739637208</v>
      </c>
      <c r="G4" s="104">
        <f t="shared" si="0"/>
        <v>900160.26294662792</v>
      </c>
      <c r="H4" s="104">
        <f t="shared" si="0"/>
        <v>912828.07215516933</v>
      </c>
      <c r="I4" s="104">
        <f t="shared" si="0"/>
        <v>921651.37361249665</v>
      </c>
      <c r="J4" s="104">
        <f t="shared" si="0"/>
        <v>900581.01991293614</v>
      </c>
      <c r="K4" s="104">
        <f t="shared" si="0"/>
        <v>873906.66959622828</v>
      </c>
      <c r="L4" s="104">
        <f t="shared" si="0"/>
        <v>866606.00864310551</v>
      </c>
      <c r="M4" s="104">
        <f t="shared" si="0"/>
        <v>856308.3655850658</v>
      </c>
      <c r="N4" s="104">
        <f t="shared" si="0"/>
        <v>827619.24089554977</v>
      </c>
      <c r="O4" s="104">
        <f t="shared" si="0"/>
        <v>823301.31620184996</v>
      </c>
      <c r="P4" s="104">
        <f t="shared" si="0"/>
        <v>835899.61521434563</v>
      </c>
      <c r="Q4" s="104">
        <f t="shared" si="0"/>
        <v>848143.84083127044</v>
      </c>
    </row>
    <row r="5" spans="1:17" ht="11.4" customHeight="1" x14ac:dyDescent="0.3">
      <c r="A5" s="95" t="s">
        <v>92</v>
      </c>
      <c r="B5" s="75">
        <f>SUM(B6:B8)</f>
        <v>848153.19439884927</v>
      </c>
      <c r="C5" s="75">
        <f t="shared" ref="C5:Q5" si="1">SUM(C6:C8)</f>
        <v>861068.56792767742</v>
      </c>
      <c r="D5" s="75">
        <f t="shared" si="1"/>
        <v>872152.79827227024</v>
      </c>
      <c r="E5" s="75">
        <f t="shared" si="1"/>
        <v>880204.84324024175</v>
      </c>
      <c r="F5" s="75">
        <f t="shared" si="1"/>
        <v>899060.90732663427</v>
      </c>
      <c r="G5" s="75">
        <f t="shared" si="1"/>
        <v>898684.88274842105</v>
      </c>
      <c r="H5" s="75">
        <f t="shared" si="1"/>
        <v>911036.65676637029</v>
      </c>
      <c r="I5" s="75">
        <f t="shared" si="1"/>
        <v>919658.57178244332</v>
      </c>
      <c r="J5" s="75">
        <f t="shared" si="1"/>
        <v>898445.47820574278</v>
      </c>
      <c r="K5" s="75">
        <f t="shared" si="1"/>
        <v>871436.5440427626</v>
      </c>
      <c r="L5" s="75">
        <f t="shared" si="1"/>
        <v>863810.02138575737</v>
      </c>
      <c r="M5" s="75">
        <f t="shared" si="1"/>
        <v>853365.96365139447</v>
      </c>
      <c r="N5" s="75">
        <f t="shared" si="1"/>
        <v>824434.89557470102</v>
      </c>
      <c r="O5" s="75">
        <f t="shared" si="1"/>
        <v>819933.45949767367</v>
      </c>
      <c r="P5" s="75">
        <f t="shared" si="1"/>
        <v>832309.05620256066</v>
      </c>
      <c r="Q5" s="75">
        <f t="shared" si="1"/>
        <v>843880.09002293355</v>
      </c>
    </row>
    <row r="6" spans="1:17" ht="11.4" customHeight="1" x14ac:dyDescent="0.3">
      <c r="A6" s="17" t="s">
        <v>91</v>
      </c>
      <c r="B6" s="75">
        <v>9649.5132948730698</v>
      </c>
      <c r="C6" s="75">
        <v>10228.147655975965</v>
      </c>
      <c r="D6" s="75">
        <v>10909.110619780457</v>
      </c>
      <c r="E6" s="75">
        <v>11337.821947485183</v>
      </c>
      <c r="F6" s="75">
        <v>12237.444156256528</v>
      </c>
      <c r="G6" s="75">
        <v>12615.136698953866</v>
      </c>
      <c r="H6" s="75">
        <v>13042.814453992909</v>
      </c>
      <c r="I6" s="75">
        <v>12937.627126411635</v>
      </c>
      <c r="J6" s="75">
        <v>13322.742883386338</v>
      </c>
      <c r="K6" s="75">
        <v>13914.540303588401</v>
      </c>
      <c r="L6" s="75">
        <v>14033.055564107039</v>
      </c>
      <c r="M6" s="75">
        <v>14556.143459015075</v>
      </c>
      <c r="N6" s="75">
        <v>14472.379610567976</v>
      </c>
      <c r="O6" s="75">
        <v>15287.972365352474</v>
      </c>
      <c r="P6" s="75">
        <v>15425.070266174551</v>
      </c>
      <c r="Q6" s="75">
        <v>15560.346467054205</v>
      </c>
    </row>
    <row r="7" spans="1:17" ht="11.4" customHeight="1" x14ac:dyDescent="0.3">
      <c r="A7" s="17" t="s">
        <v>90</v>
      </c>
      <c r="B7" s="75">
        <v>388056.51225090155</v>
      </c>
      <c r="C7" s="75">
        <v>381332.8796663736</v>
      </c>
      <c r="D7" s="75">
        <v>375444.36646372254</v>
      </c>
      <c r="E7" s="75">
        <v>360889.28473128745</v>
      </c>
      <c r="F7" s="75">
        <v>349584.18189876433</v>
      </c>
      <c r="G7" s="75">
        <v>333692.11631003791</v>
      </c>
      <c r="H7" s="75">
        <v>322349.37513557723</v>
      </c>
      <c r="I7" s="75">
        <v>311277.92288398533</v>
      </c>
      <c r="J7" s="75">
        <v>294306.47139996866</v>
      </c>
      <c r="K7" s="75">
        <v>281958.5840823999</v>
      </c>
      <c r="L7" s="75">
        <v>265259.2349787344</v>
      </c>
      <c r="M7" s="75">
        <v>254064.75430633378</v>
      </c>
      <c r="N7" s="75">
        <v>236921.51056401109</v>
      </c>
      <c r="O7" s="75">
        <v>228836.89759278164</v>
      </c>
      <c r="P7" s="75">
        <v>228160.51933952875</v>
      </c>
      <c r="Q7" s="75">
        <v>223721.97712320092</v>
      </c>
    </row>
    <row r="8" spans="1:17" ht="11.4" customHeight="1" x14ac:dyDescent="0.3">
      <c r="A8" s="17" t="s">
        <v>89</v>
      </c>
      <c r="B8" s="75">
        <v>450447.1688530746</v>
      </c>
      <c r="C8" s="75">
        <v>469507.54060532787</v>
      </c>
      <c r="D8" s="75">
        <v>485799.32118876727</v>
      </c>
      <c r="E8" s="75">
        <v>507977.73656146909</v>
      </c>
      <c r="F8" s="75">
        <v>537239.28127161344</v>
      </c>
      <c r="G8" s="75">
        <v>552377.62973942934</v>
      </c>
      <c r="H8" s="75">
        <v>575644.46717680013</v>
      </c>
      <c r="I8" s="75">
        <v>595443.02177204634</v>
      </c>
      <c r="J8" s="75">
        <v>590816.26392238773</v>
      </c>
      <c r="K8" s="75">
        <v>575563.41965677438</v>
      </c>
      <c r="L8" s="75">
        <v>584517.73084291595</v>
      </c>
      <c r="M8" s="75">
        <v>584745.06588604569</v>
      </c>
      <c r="N8" s="75">
        <v>573041.00540012191</v>
      </c>
      <c r="O8" s="75">
        <v>575808.58953953953</v>
      </c>
      <c r="P8" s="75">
        <v>588723.4665968573</v>
      </c>
      <c r="Q8" s="75">
        <v>604597.76643267844</v>
      </c>
    </row>
    <row r="9" spans="1:17" ht="11.4" customHeight="1" x14ac:dyDescent="0.3">
      <c r="A9" s="95" t="s">
        <v>26</v>
      </c>
      <c r="B9" s="75">
        <v>888.0632357981824</v>
      </c>
      <c r="C9" s="75">
        <v>1084.657889618424</v>
      </c>
      <c r="D9" s="75">
        <v>1093.8323995469643</v>
      </c>
      <c r="E9" s="75">
        <v>1205.3561831083084</v>
      </c>
      <c r="F9" s="75">
        <v>1282.9000697377924</v>
      </c>
      <c r="G9" s="75">
        <v>1475.3801982068335</v>
      </c>
      <c r="H9" s="75">
        <v>1791.415388799036</v>
      </c>
      <c r="I9" s="75">
        <v>1992.8018300533201</v>
      </c>
      <c r="J9" s="75">
        <v>2135.541707193312</v>
      </c>
      <c r="K9" s="75">
        <v>2470.1255534656793</v>
      </c>
      <c r="L9" s="75">
        <v>2795.9872573481284</v>
      </c>
      <c r="M9" s="75">
        <v>2942.401933671269</v>
      </c>
      <c r="N9" s="75">
        <v>3184.3453208487026</v>
      </c>
      <c r="O9" s="75">
        <v>3367.8567041762535</v>
      </c>
      <c r="P9" s="75">
        <v>3590.5590117849451</v>
      </c>
      <c r="Q9" s="75">
        <v>4263.7508083368339</v>
      </c>
    </row>
    <row r="10" spans="1:17" ht="11.4" customHeight="1" x14ac:dyDescent="0.3">
      <c r="A10" s="95" t="s">
        <v>88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" customHeight="1" x14ac:dyDescent="0.3">
      <c r="A11" s="17" t="s">
        <v>87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" customHeight="1" x14ac:dyDescent="0.3">
      <c r="A12" s="17" t="s">
        <v>86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" customHeight="1" x14ac:dyDescent="0.3">
      <c r="A13" s="17" t="s">
        <v>85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" customHeight="1" x14ac:dyDescent="0.3">
      <c r="A14" s="17" t="s">
        <v>84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" customHeight="1" x14ac:dyDescent="0.3">
      <c r="A15" s="93" t="s">
        <v>83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" customHeight="1" x14ac:dyDescent="0.3">
      <c r="B16" s="103"/>
    </row>
    <row r="17" spans="1:17" ht="11.4" customHeight="1" x14ac:dyDescent="0.3">
      <c r="A17" s="27" t="s">
        <v>101</v>
      </c>
      <c r="B17" s="71">
        <f t="shared" ref="B17:Q17" si="3">SUM(B18,B33)</f>
        <v>849041.25763464719</v>
      </c>
      <c r="C17" s="71">
        <f t="shared" si="3"/>
        <v>862153.22581729596</v>
      </c>
      <c r="D17" s="71">
        <f t="shared" si="3"/>
        <v>873246.63067181723</v>
      </c>
      <c r="E17" s="71">
        <f t="shared" si="3"/>
        <v>881410.19942334993</v>
      </c>
      <c r="F17" s="71">
        <f t="shared" si="3"/>
        <v>900343.80739637208</v>
      </c>
      <c r="G17" s="71">
        <f t="shared" si="3"/>
        <v>900160.2629466278</v>
      </c>
      <c r="H17" s="71">
        <f t="shared" si="3"/>
        <v>912828.07215516944</v>
      </c>
      <c r="I17" s="71">
        <f t="shared" si="3"/>
        <v>921651.37361249654</v>
      </c>
      <c r="J17" s="71">
        <f t="shared" si="3"/>
        <v>900581.01991293626</v>
      </c>
      <c r="K17" s="71">
        <f t="shared" si="3"/>
        <v>873906.6695962284</v>
      </c>
      <c r="L17" s="71">
        <f t="shared" si="3"/>
        <v>866606.00864310551</v>
      </c>
      <c r="M17" s="71">
        <f t="shared" si="3"/>
        <v>856308.36558506591</v>
      </c>
      <c r="N17" s="71">
        <f t="shared" si="3"/>
        <v>827619.24089554977</v>
      </c>
      <c r="O17" s="71">
        <f t="shared" si="3"/>
        <v>823301.31620184996</v>
      </c>
      <c r="P17" s="71">
        <f t="shared" si="3"/>
        <v>835899.61521434551</v>
      </c>
      <c r="Q17" s="71">
        <f t="shared" si="3"/>
        <v>848143.84083127044</v>
      </c>
    </row>
    <row r="18" spans="1:17" ht="11.4" customHeight="1" x14ac:dyDescent="0.3">
      <c r="A18" s="25" t="s">
        <v>40</v>
      </c>
      <c r="B18" s="24">
        <f t="shared" ref="B18:Q18" si="4">SUM(B19,B20,B27)</f>
        <v>563081.22185437055</v>
      </c>
      <c r="C18" s="24">
        <f t="shared" si="4"/>
        <v>568709.81996195135</v>
      </c>
      <c r="D18" s="24">
        <f t="shared" si="4"/>
        <v>575831.40389560966</v>
      </c>
      <c r="E18" s="24">
        <f t="shared" si="4"/>
        <v>573948.48088882782</v>
      </c>
      <c r="F18" s="24">
        <f t="shared" si="4"/>
        <v>580388.87164392113</v>
      </c>
      <c r="G18" s="24">
        <f t="shared" si="4"/>
        <v>572510.52841299935</v>
      </c>
      <c r="H18" s="24">
        <f t="shared" si="4"/>
        <v>581547.108990359</v>
      </c>
      <c r="I18" s="24">
        <f t="shared" si="4"/>
        <v>580780.84131455142</v>
      </c>
      <c r="J18" s="24">
        <f t="shared" si="4"/>
        <v>570684.58710137859</v>
      </c>
      <c r="K18" s="24">
        <f t="shared" si="4"/>
        <v>563809.83748535905</v>
      </c>
      <c r="L18" s="24">
        <f t="shared" si="4"/>
        <v>550092.54619563662</v>
      </c>
      <c r="M18" s="24">
        <f t="shared" si="4"/>
        <v>543635.71216455032</v>
      </c>
      <c r="N18" s="24">
        <f t="shared" si="4"/>
        <v>527740.49599807768</v>
      </c>
      <c r="O18" s="24">
        <f t="shared" si="4"/>
        <v>526405.20558244397</v>
      </c>
      <c r="P18" s="24">
        <f t="shared" si="4"/>
        <v>540249.68838829093</v>
      </c>
      <c r="Q18" s="24">
        <f t="shared" si="4"/>
        <v>547076.58021262987</v>
      </c>
    </row>
    <row r="19" spans="1:17" ht="11.4" customHeight="1" x14ac:dyDescent="0.3">
      <c r="A19" s="23" t="s">
        <v>31</v>
      </c>
      <c r="B19" s="102">
        <v>10438.176249432821</v>
      </c>
      <c r="C19" s="102">
        <v>10726.344846583166</v>
      </c>
      <c r="D19" s="102">
        <v>10830.944034694952</v>
      </c>
      <c r="E19" s="102">
        <v>11077.670684058512</v>
      </c>
      <c r="F19" s="102">
        <v>11225.444735808704</v>
      </c>
      <c r="G19" s="102">
        <v>11471.98228514157</v>
      </c>
      <c r="H19" s="102">
        <v>11193.3140030207</v>
      </c>
      <c r="I19" s="102">
        <v>10773.475735482369</v>
      </c>
      <c r="J19" s="102">
        <v>10964.91727847481</v>
      </c>
      <c r="K19" s="102">
        <v>10802.885016595757</v>
      </c>
      <c r="L19" s="102">
        <v>10890.063745114981</v>
      </c>
      <c r="M19" s="102">
        <v>10892.191767835202</v>
      </c>
      <c r="N19" s="102">
        <v>10631.998975974049</v>
      </c>
      <c r="O19" s="102">
        <v>10479.718599392836</v>
      </c>
      <c r="P19" s="102">
        <v>10769.32434020347</v>
      </c>
      <c r="Q19" s="102">
        <v>10847.213235774292</v>
      </c>
    </row>
    <row r="20" spans="1:17" ht="11.4" customHeight="1" x14ac:dyDescent="0.3">
      <c r="A20" s="19" t="s">
        <v>30</v>
      </c>
      <c r="B20" s="18">
        <f t="shared" ref="B20" si="5">SUM(B21:B26)</f>
        <v>506844.36805075459</v>
      </c>
      <c r="C20" s="18">
        <f t="shared" ref="C20:Q20" si="6">SUM(C21:C26)</f>
        <v>512228.00896521931</v>
      </c>
      <c r="D20" s="18">
        <f t="shared" si="6"/>
        <v>519518.09001271456</v>
      </c>
      <c r="E20" s="18">
        <f t="shared" si="6"/>
        <v>517438.06400873157</v>
      </c>
      <c r="F20" s="18">
        <f t="shared" si="6"/>
        <v>523665.5801627058</v>
      </c>
      <c r="G20" s="18">
        <f t="shared" si="6"/>
        <v>516439.07028709346</v>
      </c>
      <c r="H20" s="18">
        <f t="shared" si="6"/>
        <v>525783.22921096708</v>
      </c>
      <c r="I20" s="18">
        <f t="shared" si="6"/>
        <v>525745.34105575504</v>
      </c>
      <c r="J20" s="18">
        <f t="shared" si="6"/>
        <v>515837.97197506164</v>
      </c>
      <c r="K20" s="18">
        <f t="shared" si="6"/>
        <v>510178.60112673574</v>
      </c>
      <c r="L20" s="18">
        <f t="shared" si="6"/>
        <v>496704.44443065807</v>
      </c>
      <c r="M20" s="18">
        <f t="shared" si="6"/>
        <v>490796.88468296378</v>
      </c>
      <c r="N20" s="18">
        <f t="shared" si="6"/>
        <v>476483.75681960647</v>
      </c>
      <c r="O20" s="18">
        <f t="shared" si="6"/>
        <v>475207.11267679348</v>
      </c>
      <c r="P20" s="18">
        <f t="shared" si="6"/>
        <v>488443.57491874055</v>
      </c>
      <c r="Q20" s="18">
        <f t="shared" si="6"/>
        <v>493946.64620677556</v>
      </c>
    </row>
    <row r="21" spans="1:17" ht="11.4" customHeight="1" x14ac:dyDescent="0.3">
      <c r="A21" s="62" t="s">
        <v>60</v>
      </c>
      <c r="B21" s="101">
        <v>363661.75044468936</v>
      </c>
      <c r="C21" s="101">
        <v>357428.96040859347</v>
      </c>
      <c r="D21" s="101">
        <v>352344.51971732941</v>
      </c>
      <c r="E21" s="101">
        <v>338310.42620661884</v>
      </c>
      <c r="F21" s="101">
        <v>327842.88393254031</v>
      </c>
      <c r="G21" s="101">
        <v>312449.57932567189</v>
      </c>
      <c r="H21" s="101">
        <v>302076.80265689065</v>
      </c>
      <c r="I21" s="101">
        <v>292034.17322298896</v>
      </c>
      <c r="J21" s="101">
        <v>275690.03163967456</v>
      </c>
      <c r="K21" s="101">
        <v>264132.78969779535</v>
      </c>
      <c r="L21" s="101">
        <v>247924.30044090989</v>
      </c>
      <c r="M21" s="101">
        <v>237217.70350788254</v>
      </c>
      <c r="N21" s="101">
        <v>220826.39261257937</v>
      </c>
      <c r="O21" s="101">
        <v>213148.09076686474</v>
      </c>
      <c r="P21" s="101">
        <v>212386.01598999967</v>
      </c>
      <c r="Q21" s="101">
        <v>207927.49991588414</v>
      </c>
    </row>
    <row r="22" spans="1:17" ht="11.4" customHeight="1" x14ac:dyDescent="0.3">
      <c r="A22" s="62" t="s">
        <v>59</v>
      </c>
      <c r="B22" s="101">
        <v>133216.87879741998</v>
      </c>
      <c r="C22" s="101">
        <v>144261.6190356295</v>
      </c>
      <c r="D22" s="101">
        <v>156091.2929592866</v>
      </c>
      <c r="E22" s="101">
        <v>167702.5284244857</v>
      </c>
      <c r="F22" s="101">
        <v>183534.58995085591</v>
      </c>
      <c r="G22" s="101">
        <v>191180.55889699736</v>
      </c>
      <c r="H22" s="101">
        <v>210390.81545746425</v>
      </c>
      <c r="I22" s="101">
        <v>220380.18245475547</v>
      </c>
      <c r="J22" s="101">
        <v>226334.67271755205</v>
      </c>
      <c r="K22" s="101">
        <v>231419.97317972183</v>
      </c>
      <c r="L22" s="101">
        <v>233854.92217857894</v>
      </c>
      <c r="M22" s="101">
        <v>238087.18272771538</v>
      </c>
      <c r="N22" s="101">
        <v>240118.4839782597</v>
      </c>
      <c r="O22" s="101">
        <v>245529.92128653792</v>
      </c>
      <c r="P22" s="101">
        <v>259192.19364807749</v>
      </c>
      <c r="Q22" s="101">
        <v>268831.15469885175</v>
      </c>
    </row>
    <row r="23" spans="1:17" ht="11.4" customHeight="1" x14ac:dyDescent="0.3">
      <c r="A23" s="62" t="s">
        <v>58</v>
      </c>
      <c r="B23" s="101">
        <v>9262.8971249025035</v>
      </c>
      <c r="C23" s="101">
        <v>9730.7774503614019</v>
      </c>
      <c r="D23" s="101">
        <v>10278.941605690226</v>
      </c>
      <c r="E23" s="101">
        <v>10639.581843149981</v>
      </c>
      <c r="F23" s="101">
        <v>11472.87974296116</v>
      </c>
      <c r="G23" s="101">
        <v>11820.861224361641</v>
      </c>
      <c r="H23" s="101">
        <v>12195.03844682308</v>
      </c>
      <c r="I23" s="101">
        <v>12080.582228896394</v>
      </c>
      <c r="J23" s="101">
        <v>12457.93605144657</v>
      </c>
      <c r="K23" s="101">
        <v>13081.980271508124</v>
      </c>
      <c r="L23" s="101">
        <v>13185.498449155935</v>
      </c>
      <c r="M23" s="101">
        <v>13705.635183675357</v>
      </c>
      <c r="N23" s="101">
        <v>13638.284734641018</v>
      </c>
      <c r="O23" s="101">
        <v>14470.169164001376</v>
      </c>
      <c r="P23" s="101">
        <v>14593.926996747981</v>
      </c>
      <c r="Q23" s="101">
        <v>14748.442027599374</v>
      </c>
    </row>
    <row r="24" spans="1:17" ht="11.4" customHeight="1" x14ac:dyDescent="0.3">
      <c r="A24" s="62" t="s">
        <v>57</v>
      </c>
      <c r="B24" s="101">
        <v>702.84168374271951</v>
      </c>
      <c r="C24" s="101">
        <v>806.65207063493517</v>
      </c>
      <c r="D24" s="101">
        <v>803.3357304083471</v>
      </c>
      <c r="E24" s="101">
        <v>785.52753447703844</v>
      </c>
      <c r="F24" s="101">
        <v>815.22653634838935</v>
      </c>
      <c r="G24" s="101">
        <v>988.07084006255388</v>
      </c>
      <c r="H24" s="101">
        <v>1120.5726497889907</v>
      </c>
      <c r="I24" s="101">
        <v>1250.4031491142114</v>
      </c>
      <c r="J24" s="101">
        <v>1355.2229867006304</v>
      </c>
      <c r="K24" s="101">
        <v>1543.7194402234477</v>
      </c>
      <c r="L24" s="101">
        <v>1739.3416484713746</v>
      </c>
      <c r="M24" s="101">
        <v>1785.860780215022</v>
      </c>
      <c r="N24" s="101">
        <v>1894.8802174633429</v>
      </c>
      <c r="O24" s="101">
        <v>2036.5853488381078</v>
      </c>
      <c r="P24" s="101">
        <v>2201.3320497672726</v>
      </c>
      <c r="Q24" s="101">
        <v>2304.6792085456841</v>
      </c>
    </row>
    <row r="25" spans="1:17" ht="11.4" customHeight="1" x14ac:dyDescent="0.3">
      <c r="A25" s="62" t="s">
        <v>61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0.10857968779236654</v>
      </c>
      <c r="K25" s="101">
        <v>0.13853748700675528</v>
      </c>
      <c r="L25" s="101">
        <v>0.38171354193105356</v>
      </c>
      <c r="M25" s="101">
        <v>0.5024834755440819</v>
      </c>
      <c r="N25" s="101">
        <v>5.715276662990048</v>
      </c>
      <c r="O25" s="101">
        <v>22.34611055134901</v>
      </c>
      <c r="P25" s="101">
        <v>70.106234148167616</v>
      </c>
      <c r="Q25" s="101">
        <v>134.87035589464264</v>
      </c>
    </row>
    <row r="26" spans="1:17" ht="11.4" customHeight="1" x14ac:dyDescent="0.3">
      <c r="A26" s="62" t="s">
        <v>56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" customHeight="1" x14ac:dyDescent="0.3">
      <c r="A27" s="19" t="s">
        <v>29</v>
      </c>
      <c r="B27" s="18">
        <f t="shared" ref="B27" si="7">SUM(B28:B32)</f>
        <v>45798.677554183174</v>
      </c>
      <c r="C27" s="18">
        <f t="shared" ref="C27:Q27" si="8">SUM(C28:C32)</f>
        <v>45755.466150148852</v>
      </c>
      <c r="D27" s="18">
        <f t="shared" si="8"/>
        <v>45482.36984820012</v>
      </c>
      <c r="E27" s="18">
        <f t="shared" si="8"/>
        <v>45432.74619603769</v>
      </c>
      <c r="F27" s="18">
        <f t="shared" si="8"/>
        <v>45497.846745406685</v>
      </c>
      <c r="G27" s="18">
        <f t="shared" si="8"/>
        <v>44599.475840764382</v>
      </c>
      <c r="H27" s="18">
        <f t="shared" si="8"/>
        <v>44570.565776371324</v>
      </c>
      <c r="I27" s="18">
        <f t="shared" si="8"/>
        <v>44262.024523313979</v>
      </c>
      <c r="J27" s="18">
        <f t="shared" si="8"/>
        <v>43881.697847842115</v>
      </c>
      <c r="K27" s="18">
        <f t="shared" si="8"/>
        <v>42828.351342027563</v>
      </c>
      <c r="L27" s="18">
        <f t="shared" si="8"/>
        <v>42498.038019863488</v>
      </c>
      <c r="M27" s="18">
        <f t="shared" si="8"/>
        <v>41946.635713751319</v>
      </c>
      <c r="N27" s="18">
        <f t="shared" si="8"/>
        <v>40624.740202497152</v>
      </c>
      <c r="O27" s="18">
        <f t="shared" si="8"/>
        <v>40718.374306257589</v>
      </c>
      <c r="P27" s="18">
        <f t="shared" si="8"/>
        <v>41036.789129346944</v>
      </c>
      <c r="Q27" s="18">
        <f t="shared" si="8"/>
        <v>42282.720770079985</v>
      </c>
    </row>
    <row r="28" spans="1:17" ht="11.4" customHeight="1" x14ac:dyDescent="0.3">
      <c r="A28" s="62" t="s">
        <v>60</v>
      </c>
      <c r="B28" s="16">
        <v>183.55590511210568</v>
      </c>
      <c r="C28" s="16">
        <v>173.56275149136189</v>
      </c>
      <c r="D28" s="16">
        <v>164.59686417158341</v>
      </c>
      <c r="E28" s="16">
        <v>136.15235532025974</v>
      </c>
      <c r="F28" s="16">
        <v>120.30019252377163</v>
      </c>
      <c r="G28" s="16">
        <v>105.58052677919125</v>
      </c>
      <c r="H28" s="16">
        <v>96.965992967606226</v>
      </c>
      <c r="I28" s="16">
        <v>84.120856767160745</v>
      </c>
      <c r="J28" s="16">
        <v>75.838253939241909</v>
      </c>
      <c r="K28" s="16">
        <v>65.924858209697859</v>
      </c>
      <c r="L28" s="16">
        <v>57.960868838148485</v>
      </c>
      <c r="M28" s="16">
        <v>51.213121095311067</v>
      </c>
      <c r="N28" s="16">
        <v>45.455599654353129</v>
      </c>
      <c r="O28" s="16">
        <v>45.588752958561862</v>
      </c>
      <c r="P28" s="16">
        <v>38.872069726363854</v>
      </c>
      <c r="Q28" s="16">
        <v>35.512996475592942</v>
      </c>
    </row>
    <row r="29" spans="1:17" ht="11.4" customHeight="1" x14ac:dyDescent="0.3">
      <c r="A29" s="62" t="s">
        <v>59</v>
      </c>
      <c r="B29" s="16">
        <v>45419.932610791955</v>
      </c>
      <c r="C29" s="16">
        <v>45298.791288863802</v>
      </c>
      <c r="D29" s="16">
        <v>45029.159463345597</v>
      </c>
      <c r="E29" s="16">
        <v>44885.942116213308</v>
      </c>
      <c r="F29" s="16">
        <v>44894.958700018949</v>
      </c>
      <c r="G29" s="16">
        <v>43998.193939617326</v>
      </c>
      <c r="H29" s="16">
        <v>43836.461300833893</v>
      </c>
      <c r="I29" s="16">
        <v>43482.832128536764</v>
      </c>
      <c r="J29" s="16">
        <v>43105.252081299303</v>
      </c>
      <c r="K29" s="16">
        <v>41959.505251278693</v>
      </c>
      <c r="L29" s="16">
        <v>41560.137963336259</v>
      </c>
      <c r="M29" s="16">
        <v>40930.381948555652</v>
      </c>
      <c r="N29" s="16">
        <v>39474.081825758614</v>
      </c>
      <c r="O29" s="16">
        <v>39537.384444601317</v>
      </c>
      <c r="P29" s="16">
        <v>39825.251238001678</v>
      </c>
      <c r="Q29" s="16">
        <v>40529.511860259074</v>
      </c>
    </row>
    <row r="30" spans="1:17" ht="11.4" customHeight="1" x14ac:dyDescent="0.3">
      <c r="A30" s="62" t="s">
        <v>58</v>
      </c>
      <c r="B30" s="16">
        <v>34.936914168191947</v>
      </c>
      <c r="C30" s="16">
        <v>34.034597562897247</v>
      </c>
      <c r="D30" s="16">
        <v>32.312141623302161</v>
      </c>
      <c r="E30" s="16">
        <v>31.323299463832459</v>
      </c>
      <c r="F30" s="16">
        <v>61.031065648874048</v>
      </c>
      <c r="G30" s="16">
        <v>61.799565638609693</v>
      </c>
      <c r="H30" s="16">
        <v>59.784992263379834</v>
      </c>
      <c r="I30" s="16">
        <v>63.08520265280584</v>
      </c>
      <c r="J30" s="16">
        <v>64.140284370912568</v>
      </c>
      <c r="K30" s="16">
        <v>67.222386612569025</v>
      </c>
      <c r="L30" s="16">
        <v>68.106246569593665</v>
      </c>
      <c r="M30" s="16">
        <v>66.831558632838437</v>
      </c>
      <c r="N30" s="16">
        <v>63.860651139904817</v>
      </c>
      <c r="O30" s="16">
        <v>62.312059008899297</v>
      </c>
      <c r="P30" s="16">
        <v>61.221959850146419</v>
      </c>
      <c r="Q30" s="16">
        <v>57.924453445171558</v>
      </c>
    </row>
    <row r="31" spans="1:17" ht="11.4" customHeight="1" x14ac:dyDescent="0.3">
      <c r="A31" s="62" t="s">
        <v>57</v>
      </c>
      <c r="B31" s="16">
        <v>160.25212411092187</v>
      </c>
      <c r="C31" s="16">
        <v>249.07751223078935</v>
      </c>
      <c r="D31" s="16">
        <v>256.30137905963784</v>
      </c>
      <c r="E31" s="16">
        <v>379.3284250402956</v>
      </c>
      <c r="F31" s="16">
        <v>421.55678721509395</v>
      </c>
      <c r="G31" s="16">
        <v>433.90180872924918</v>
      </c>
      <c r="H31" s="16">
        <v>577.35349030643965</v>
      </c>
      <c r="I31" s="16">
        <v>631.98633535724275</v>
      </c>
      <c r="J31" s="16">
        <v>636.46722823265395</v>
      </c>
      <c r="K31" s="16">
        <v>735.69884592659741</v>
      </c>
      <c r="L31" s="16">
        <v>811.83294111948339</v>
      </c>
      <c r="M31" s="16">
        <v>898.20908546751832</v>
      </c>
      <c r="N31" s="16">
        <v>1041.3421259442807</v>
      </c>
      <c r="O31" s="16">
        <v>1073.0890496888096</v>
      </c>
      <c r="P31" s="16">
        <v>1111.4438617687581</v>
      </c>
      <c r="Q31" s="16">
        <v>1659.7714599001515</v>
      </c>
    </row>
    <row r="32" spans="1:17" ht="11.4" customHeight="1" x14ac:dyDescent="0.3">
      <c r="A32" s="62" t="s">
        <v>56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" customHeight="1" x14ac:dyDescent="0.3">
      <c r="A33" s="25" t="s">
        <v>19</v>
      </c>
      <c r="B33" s="24">
        <f t="shared" ref="B33" si="9">B34+B40</f>
        <v>285960.03578027664</v>
      </c>
      <c r="C33" s="24">
        <f t="shared" ref="C33:Q33" si="10">C34+C40</f>
        <v>293443.40585534461</v>
      </c>
      <c r="D33" s="24">
        <f t="shared" si="10"/>
        <v>297415.22677620756</v>
      </c>
      <c r="E33" s="24">
        <f t="shared" si="10"/>
        <v>307461.71853452211</v>
      </c>
      <c r="F33" s="24">
        <f t="shared" si="10"/>
        <v>319954.93575245095</v>
      </c>
      <c r="G33" s="24">
        <f t="shared" si="10"/>
        <v>327649.73453362845</v>
      </c>
      <c r="H33" s="24">
        <f t="shared" si="10"/>
        <v>331280.96316481038</v>
      </c>
      <c r="I33" s="24">
        <f t="shared" si="10"/>
        <v>340870.53229794512</v>
      </c>
      <c r="J33" s="24">
        <f t="shared" si="10"/>
        <v>329896.43281155766</v>
      </c>
      <c r="K33" s="24">
        <f t="shared" si="10"/>
        <v>310096.83211086935</v>
      </c>
      <c r="L33" s="24">
        <f t="shared" si="10"/>
        <v>316513.46244746889</v>
      </c>
      <c r="M33" s="24">
        <f t="shared" si="10"/>
        <v>312672.65342051553</v>
      </c>
      <c r="N33" s="24">
        <f t="shared" si="10"/>
        <v>299878.74489747203</v>
      </c>
      <c r="O33" s="24">
        <f t="shared" si="10"/>
        <v>296896.11061940598</v>
      </c>
      <c r="P33" s="24">
        <f t="shared" si="10"/>
        <v>295649.92682605452</v>
      </c>
      <c r="Q33" s="24">
        <f t="shared" si="10"/>
        <v>301067.26061864052</v>
      </c>
    </row>
    <row r="34" spans="1:17" ht="11.4" customHeight="1" x14ac:dyDescent="0.3">
      <c r="A34" s="23" t="s">
        <v>28</v>
      </c>
      <c r="B34" s="102">
        <f t="shared" ref="B34" si="11">SUM(B35:B39)</f>
        <v>92816.455076847298</v>
      </c>
      <c r="C34" s="102">
        <f t="shared" ref="C34:Q34" si="12">SUM(C35:C39)</f>
        <v>94271.357730183488</v>
      </c>
      <c r="D34" s="102">
        <f t="shared" si="12"/>
        <v>95337.356535901985</v>
      </c>
      <c r="E34" s="102">
        <f t="shared" si="12"/>
        <v>98520.24550746048</v>
      </c>
      <c r="F34" s="102">
        <f t="shared" si="12"/>
        <v>100679.58800371479</v>
      </c>
      <c r="G34" s="102">
        <f t="shared" si="12"/>
        <v>103223.14643140805</v>
      </c>
      <c r="H34" s="102">
        <f t="shared" si="12"/>
        <v>102510.75448140921</v>
      </c>
      <c r="I34" s="102">
        <f t="shared" si="12"/>
        <v>106080.13288449943</v>
      </c>
      <c r="J34" s="102">
        <f t="shared" si="12"/>
        <v>103546.46289490338</v>
      </c>
      <c r="K34" s="102">
        <f t="shared" si="12"/>
        <v>101109.11585227528</v>
      </c>
      <c r="L34" s="102">
        <f t="shared" si="12"/>
        <v>103000.80562028586</v>
      </c>
      <c r="M34" s="102">
        <f t="shared" si="12"/>
        <v>103183.9835745286</v>
      </c>
      <c r="N34" s="102">
        <f t="shared" si="12"/>
        <v>99170.617932446024</v>
      </c>
      <c r="O34" s="102">
        <f t="shared" si="12"/>
        <v>97463.412009810927</v>
      </c>
      <c r="P34" s="102">
        <f t="shared" si="12"/>
        <v>98935.53945147185</v>
      </c>
      <c r="Q34" s="102">
        <f t="shared" si="12"/>
        <v>99583.323077289941</v>
      </c>
    </row>
    <row r="35" spans="1:17" ht="11.4" customHeight="1" x14ac:dyDescent="0.3">
      <c r="A35" s="62" t="s">
        <v>60</v>
      </c>
      <c r="B35" s="101">
        <v>13773.029651667113</v>
      </c>
      <c r="C35" s="101">
        <v>13004.011659705584</v>
      </c>
      <c r="D35" s="101">
        <v>12104.305847526668</v>
      </c>
      <c r="E35" s="101">
        <v>11365.0354852897</v>
      </c>
      <c r="F35" s="101">
        <v>10395.553037891552</v>
      </c>
      <c r="G35" s="101">
        <v>9664.9741724452124</v>
      </c>
      <c r="H35" s="101">
        <v>8982.2924826982635</v>
      </c>
      <c r="I35" s="101">
        <v>8386.1530687467493</v>
      </c>
      <c r="J35" s="101">
        <v>7575.575648192299</v>
      </c>
      <c r="K35" s="101">
        <v>6956.8459723121005</v>
      </c>
      <c r="L35" s="101">
        <v>6386.5282103293803</v>
      </c>
      <c r="M35" s="101">
        <v>5903.1434260452461</v>
      </c>
      <c r="N35" s="101">
        <v>5411.9480991403489</v>
      </c>
      <c r="O35" s="101">
        <v>5141.1533630141403</v>
      </c>
      <c r="P35" s="101">
        <v>4896.2007054510932</v>
      </c>
      <c r="Q35" s="101">
        <v>4776.8806191722797</v>
      </c>
    </row>
    <row r="36" spans="1:17" ht="11.4" customHeight="1" x14ac:dyDescent="0.3">
      <c r="A36" s="62" t="s">
        <v>59</v>
      </c>
      <c r="B36" s="101">
        <v>78666.776741433277</v>
      </c>
      <c r="C36" s="101">
        <v>80775.082155673532</v>
      </c>
      <c r="D36" s="101">
        <v>82600.998525829404</v>
      </c>
      <c r="E36" s="101">
        <v>86447.792993708426</v>
      </c>
      <c r="F36" s="101">
        <v>89534.38487200244</v>
      </c>
      <c r="G36" s="101">
        <v>92772.288800594193</v>
      </c>
      <c r="H36" s="101">
        <v>92646.981735100882</v>
      </c>
      <c r="I36" s="101">
        <v>96789.607775308381</v>
      </c>
      <c r="J36" s="101">
        <v>95026.369206882198</v>
      </c>
      <c r="K36" s="101">
        <v>93196.224967179834</v>
      </c>
      <c r="L36" s="101">
        <v>95590.01387381769</v>
      </c>
      <c r="M36" s="101">
        <v>96238.831363787744</v>
      </c>
      <c r="N36" s="101">
        <v>92740.312631077541</v>
      </c>
      <c r="O36" s="101">
        <v>91308.58519880526</v>
      </c>
      <c r="P36" s="101">
        <v>92991.63433619542</v>
      </c>
      <c r="Q36" s="101">
        <v>93753.162332217005</v>
      </c>
    </row>
    <row r="37" spans="1:17" ht="11.4" customHeight="1" x14ac:dyDescent="0.3">
      <c r="A37" s="62" t="s">
        <v>58</v>
      </c>
      <c r="B37" s="101">
        <v>351.67925580237312</v>
      </c>
      <c r="C37" s="101">
        <v>463.3356080516653</v>
      </c>
      <c r="D37" s="101">
        <v>597.85687246692748</v>
      </c>
      <c r="E37" s="101">
        <v>666.9168048713691</v>
      </c>
      <c r="F37" s="101">
        <v>703.5333476464948</v>
      </c>
      <c r="G37" s="101">
        <v>732.47590895361452</v>
      </c>
      <c r="H37" s="101">
        <v>787.99101490644966</v>
      </c>
      <c r="I37" s="101">
        <v>793.95969486243348</v>
      </c>
      <c r="J37" s="101">
        <v>800.66654756885328</v>
      </c>
      <c r="K37" s="101">
        <v>765.33764546770624</v>
      </c>
      <c r="L37" s="101">
        <v>779.45086838151133</v>
      </c>
      <c r="M37" s="101">
        <v>783.67671670688196</v>
      </c>
      <c r="N37" s="101">
        <v>770.2342247870547</v>
      </c>
      <c r="O37" s="101">
        <v>755.49114234219712</v>
      </c>
      <c r="P37" s="101">
        <v>769.92130957642439</v>
      </c>
      <c r="Q37" s="101">
        <v>753.97998600966002</v>
      </c>
    </row>
    <row r="38" spans="1:17" ht="11.4" customHeight="1" x14ac:dyDescent="0.3">
      <c r="A38" s="62" t="s">
        <v>57</v>
      </c>
      <c r="B38" s="101">
        <v>24.969427944540925</v>
      </c>
      <c r="C38" s="101">
        <v>28.928306752699697</v>
      </c>
      <c r="D38" s="101">
        <v>34.195290078979141</v>
      </c>
      <c r="E38" s="101">
        <v>40.500223590974343</v>
      </c>
      <c r="F38" s="101">
        <v>46.116746174308872</v>
      </c>
      <c r="G38" s="101">
        <v>53.407549415030189</v>
      </c>
      <c r="H38" s="101">
        <v>93.489248703605696</v>
      </c>
      <c r="I38" s="101">
        <v>110.41234558186632</v>
      </c>
      <c r="J38" s="101">
        <v>143.85149226002798</v>
      </c>
      <c r="K38" s="101">
        <v>190.70726731563514</v>
      </c>
      <c r="L38" s="101">
        <v>244.81266775727025</v>
      </c>
      <c r="M38" s="101">
        <v>258.33206798872857</v>
      </c>
      <c r="N38" s="101">
        <v>248.12297744107798</v>
      </c>
      <c r="O38" s="101">
        <v>258.18230564933623</v>
      </c>
      <c r="P38" s="101">
        <v>277.78310024891454</v>
      </c>
      <c r="Q38" s="101">
        <v>299.30013989099746</v>
      </c>
    </row>
    <row r="39" spans="1:17" ht="11.4" customHeight="1" x14ac:dyDescent="0.3">
      <c r="A39" s="62" t="s">
        <v>56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" customHeight="1" x14ac:dyDescent="0.3">
      <c r="A40" s="19" t="s">
        <v>25</v>
      </c>
      <c r="B40" s="18">
        <f t="shared" ref="B40" si="13">SUM(B41:B42)</f>
        <v>193143.58070342935</v>
      </c>
      <c r="C40" s="18">
        <f t="shared" ref="C40:Q40" si="14">SUM(C41:C42)</f>
        <v>199172.04812516109</v>
      </c>
      <c r="D40" s="18">
        <f t="shared" si="14"/>
        <v>202077.87024030558</v>
      </c>
      <c r="E40" s="18">
        <f t="shared" si="14"/>
        <v>208941.47302706161</v>
      </c>
      <c r="F40" s="18">
        <f t="shared" si="14"/>
        <v>219275.34774873615</v>
      </c>
      <c r="G40" s="18">
        <f t="shared" si="14"/>
        <v>224426.58810222038</v>
      </c>
      <c r="H40" s="18">
        <f t="shared" si="14"/>
        <v>228770.20868340117</v>
      </c>
      <c r="I40" s="18">
        <f t="shared" si="14"/>
        <v>234790.3994134457</v>
      </c>
      <c r="J40" s="18">
        <f t="shared" si="14"/>
        <v>226349.96991665426</v>
      </c>
      <c r="K40" s="18">
        <f t="shared" si="14"/>
        <v>208987.71625859404</v>
      </c>
      <c r="L40" s="18">
        <f t="shared" si="14"/>
        <v>213512.65682718303</v>
      </c>
      <c r="M40" s="18">
        <f t="shared" si="14"/>
        <v>209488.66984598694</v>
      </c>
      <c r="N40" s="18">
        <f t="shared" si="14"/>
        <v>200708.12696502602</v>
      </c>
      <c r="O40" s="18">
        <f t="shared" si="14"/>
        <v>199432.69860959507</v>
      </c>
      <c r="P40" s="18">
        <f t="shared" si="14"/>
        <v>196714.38737458267</v>
      </c>
      <c r="Q40" s="18">
        <f t="shared" si="14"/>
        <v>201483.93754135058</v>
      </c>
    </row>
    <row r="41" spans="1:17" ht="11.4" customHeight="1" x14ac:dyDescent="0.3">
      <c r="A41" s="17" t="s">
        <v>24</v>
      </c>
      <c r="B41" s="16">
        <v>145061.01179142308</v>
      </c>
      <c r="C41" s="16">
        <v>149860.87280935483</v>
      </c>
      <c r="D41" s="16">
        <v>150921.21781522021</v>
      </c>
      <c r="E41" s="16">
        <v>155147.34131681416</v>
      </c>
      <c r="F41" s="16">
        <v>163075.99084728397</v>
      </c>
      <c r="G41" s="16">
        <v>166800.81757599386</v>
      </c>
      <c r="H41" s="16">
        <v>167735.26002944121</v>
      </c>
      <c r="I41" s="16">
        <v>173907.08192325343</v>
      </c>
      <c r="J41" s="16">
        <v>167672.10840252484</v>
      </c>
      <c r="K41" s="16">
        <v>155807.85805696089</v>
      </c>
      <c r="L41" s="16">
        <v>154737.58805978371</v>
      </c>
      <c r="M41" s="16">
        <v>151692.61522972898</v>
      </c>
      <c r="N41" s="16">
        <v>141548.08153326638</v>
      </c>
      <c r="O41" s="16">
        <v>138305.39626039073</v>
      </c>
      <c r="P41" s="16">
        <v>139313.07044187939</v>
      </c>
      <c r="Q41" s="16">
        <v>141684.79517131648</v>
      </c>
    </row>
    <row r="42" spans="1:17" ht="11.4" customHeight="1" x14ac:dyDescent="0.3">
      <c r="A42" s="15" t="s">
        <v>23</v>
      </c>
      <c r="B42" s="14">
        <v>48082.56891200626</v>
      </c>
      <c r="C42" s="14">
        <v>49311.175315806257</v>
      </c>
      <c r="D42" s="14">
        <v>51156.652425085369</v>
      </c>
      <c r="E42" s="14">
        <v>53794.131710247457</v>
      </c>
      <c r="F42" s="14">
        <v>56199.356901452185</v>
      </c>
      <c r="G42" s="14">
        <v>57625.770526226508</v>
      </c>
      <c r="H42" s="14">
        <v>61034.948653959967</v>
      </c>
      <c r="I42" s="14">
        <v>60883.317490192276</v>
      </c>
      <c r="J42" s="14">
        <v>58677.861514129407</v>
      </c>
      <c r="K42" s="14">
        <v>53179.858201633142</v>
      </c>
      <c r="L42" s="14">
        <v>58775.068767399338</v>
      </c>
      <c r="M42" s="14">
        <v>57796.054616257949</v>
      </c>
      <c r="N42" s="14">
        <v>59160.045431759645</v>
      </c>
      <c r="O42" s="14">
        <v>61127.302349204328</v>
      </c>
      <c r="P42" s="14">
        <v>57401.316932703288</v>
      </c>
      <c r="Q42" s="14">
        <v>59799.142370034097</v>
      </c>
    </row>
    <row r="44" spans="1:17" ht="11.4" customHeight="1" x14ac:dyDescent="0.3">
      <c r="A44" s="35" t="s">
        <v>46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" customHeight="1" x14ac:dyDescent="0.3">
      <c r="A46" s="27" t="s">
        <v>100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" customHeight="1" x14ac:dyDescent="0.3">
      <c r="A47" s="97" t="s">
        <v>99</v>
      </c>
      <c r="B47" s="100">
        <f>IF(B4=0,0,B4/TrRoad_ene!B4)</f>
        <v>2.9927114910402817</v>
      </c>
      <c r="C47" s="100">
        <f>IF(C4=0,0,C4/TrRoad_ene!C4)</f>
        <v>2.9940071493455029</v>
      </c>
      <c r="D47" s="100">
        <f>IF(D4=0,0,D4/TrRoad_ene!D4)</f>
        <v>2.9934683217902518</v>
      </c>
      <c r="E47" s="100">
        <f>IF(E4=0,0,E4/TrRoad_ene!E4)</f>
        <v>2.9942307222351703</v>
      </c>
      <c r="F47" s="100">
        <f>IF(F4=0,0,F4/TrRoad_ene!F4)</f>
        <v>2.9933406158783757</v>
      </c>
      <c r="G47" s="100">
        <f>IF(G4=0,0,G4/TrRoad_ene!G4)</f>
        <v>2.9838425721400976</v>
      </c>
      <c r="H47" s="100">
        <f>IF(H4=0,0,H4/TrRoad_ene!H4)</f>
        <v>2.9663600543971813</v>
      </c>
      <c r="I47" s="100">
        <f>IF(I4=0,0,I4/TrRoad_ene!I4)</f>
        <v>2.9487257157015896</v>
      </c>
      <c r="J47" s="100">
        <f>IF(J4=0,0,J4/TrRoad_ene!J4)</f>
        <v>2.9277396453616205</v>
      </c>
      <c r="K47" s="100">
        <f>IF(K4=0,0,K4/TrRoad_ene!K4)</f>
        <v>2.9072196488974429</v>
      </c>
      <c r="L47" s="100">
        <f>IF(L4=0,0,L4/TrRoad_ene!L4)</f>
        <v>2.8936676817320173</v>
      </c>
      <c r="M47" s="100">
        <f>IF(M4=0,0,M4/TrRoad_ene!M4)</f>
        <v>2.8879241506946181</v>
      </c>
      <c r="N47" s="100">
        <f>IF(N4=0,0,N4/TrRoad_ene!N4)</f>
        <v>2.8773359222186512</v>
      </c>
      <c r="O47" s="100">
        <f>IF(O4=0,0,O4/TrRoad_ene!O4)</f>
        <v>2.8900413204828932</v>
      </c>
      <c r="P47" s="100">
        <f>IF(P4=0,0,P4/TrRoad_ene!P4)</f>
        <v>2.8819987635296962</v>
      </c>
      <c r="Q47" s="100">
        <f>IF(Q4=0,0,Q4/TrRoad_ene!Q4)</f>
        <v>2.8850711737997972</v>
      </c>
    </row>
    <row r="48" spans="1:17" ht="11.4" customHeight="1" x14ac:dyDescent="0.3">
      <c r="A48" s="95" t="s">
        <v>167</v>
      </c>
      <c r="B48" s="20">
        <f>IF(B7=0,0,(B7+B12)/(TrRoad_ene!B7+TrRoad_ene!B12))</f>
        <v>2.9001992097375062</v>
      </c>
      <c r="C48" s="20">
        <f>IF(C7=0,0,(C7+C12)/(TrRoad_ene!C7+TrRoad_ene!C12))</f>
        <v>2.9000248020964747</v>
      </c>
      <c r="D48" s="20">
        <f>IF(D7=0,0,(D7+D12)/(TrRoad_ene!D7+TrRoad_ene!D12))</f>
        <v>2.8979237740221695</v>
      </c>
      <c r="E48" s="20">
        <f>IF(E7=0,0,(E7+E12)/(TrRoad_ene!E7+TrRoad_ene!E12))</f>
        <v>2.8958614030549312</v>
      </c>
      <c r="F48" s="20">
        <f>IF(F7=0,0,(F7+F12)/(TrRoad_ene!F7+TrRoad_ene!F12))</f>
        <v>2.8941466053104747</v>
      </c>
      <c r="G48" s="20">
        <f>IF(G7=0,0,(G7+G12)/(TrRoad_ene!G7+TrRoad_ene!G12))</f>
        <v>2.8870608780310048</v>
      </c>
      <c r="H48" s="20">
        <f>IF(H7=0,0,(H7+H12)/(TrRoad_ene!H7+TrRoad_ene!H12))</f>
        <v>2.8787534092307454</v>
      </c>
      <c r="I48" s="20">
        <f>IF(I7=0,0,(I7+I12)/(TrRoad_ene!I7+TrRoad_ene!I12))</f>
        <v>2.8703521740870324</v>
      </c>
      <c r="J48" s="20">
        <f>IF(J7=0,0,(J7+J12)/(TrRoad_ene!J7+TrRoad_ene!J12))</f>
        <v>2.8508896340357452</v>
      </c>
      <c r="K48" s="20">
        <f>IF(K7=0,0,(K7+K12)/(TrRoad_ene!K7+TrRoad_ene!K12))</f>
        <v>2.8361812528537551</v>
      </c>
      <c r="L48" s="20">
        <f>IF(L7=0,0,(L7+L12)/(TrRoad_ene!L7+TrRoad_ene!L12))</f>
        <v>2.8151576166307524</v>
      </c>
      <c r="M48" s="20">
        <f>IF(M7=0,0,(M7+M12)/(TrRoad_ene!M7+TrRoad_ene!M12))</f>
        <v>2.8096098518522852</v>
      </c>
      <c r="N48" s="20">
        <f>IF(N7=0,0,(N7+N12)/(TrRoad_ene!N7+TrRoad_ene!N12))</f>
        <v>2.8045956139890658</v>
      </c>
      <c r="O48" s="20">
        <f>IF(O7=0,0,(O7+O12)/(TrRoad_ene!O7+TrRoad_ene!O12))</f>
        <v>2.8063288348287405</v>
      </c>
      <c r="P48" s="20">
        <f>IF(P7=0,0,(P7+P12)/(TrRoad_ene!P7+TrRoad_ene!P12))</f>
        <v>2.8066935387715213</v>
      </c>
      <c r="Q48" s="20">
        <f>IF(Q7=0,0,(Q7+Q12)/(TrRoad_ene!Q7+TrRoad_ene!Q12))</f>
        <v>2.8040550479028017</v>
      </c>
    </row>
    <row r="49" spans="1:17" ht="11.4" customHeight="1" x14ac:dyDescent="0.3">
      <c r="A49" s="95" t="s">
        <v>119</v>
      </c>
      <c r="B49" s="20">
        <f>IF(B8=0,0,(B8+B13+B14)/(TrRoad_ene!B8+TrRoad_ene!B13+TrRoad_ene!B14))</f>
        <v>3.088576546803484</v>
      </c>
      <c r="C49" s="20">
        <f>IF(C8=0,0,(C8+C13+C14)/(TrRoad_ene!C8+TrRoad_ene!C13+TrRoad_ene!C14))</f>
        <v>3.0867037715390038</v>
      </c>
      <c r="D49" s="20">
        <f>IF(D8=0,0,(D8+D13+D14)/(TrRoad_ene!D8+TrRoad_ene!D13+TrRoad_ene!D14))</f>
        <v>3.0836847831052872</v>
      </c>
      <c r="E49" s="20">
        <f>IF(E8=0,0,(E8+E13+E14)/(TrRoad_ene!E8+TrRoad_ene!E13+TrRoad_ene!E14))</f>
        <v>3.0802313165082564</v>
      </c>
      <c r="F49" s="20">
        <f>IF(F8=0,0,(F8+F13+F14)/(TrRoad_ene!F8+TrRoad_ene!F13+TrRoad_ene!F14))</f>
        <v>3.073693323952869</v>
      </c>
      <c r="G49" s="20">
        <f>IF(G8=0,0,(G8+G13+G14)/(TrRoad_ene!G8+TrRoad_ene!G13+TrRoad_ene!G14))</f>
        <v>3.0575368447738986</v>
      </c>
      <c r="H49" s="20">
        <f>IF(H8=0,0,(H8+H13+H14)/(TrRoad_ene!H8+TrRoad_ene!H13+TrRoad_ene!H14))</f>
        <v>3.0293825080450074</v>
      </c>
      <c r="I49" s="20">
        <f>IF(I8=0,0,(I8+I13+I14)/(TrRoad_ene!I8+TrRoad_ene!I13+TrRoad_ene!I14))</f>
        <v>3.0021843832535158</v>
      </c>
      <c r="J49" s="20">
        <f>IF(J8=0,0,(J8+J13+J14)/(TrRoad_ene!J8+TrRoad_ene!J13+TrRoad_ene!J14))</f>
        <v>2.9784084712482639</v>
      </c>
      <c r="K49" s="20">
        <f>IF(K8=0,0,(K8+K13+K14)/(TrRoad_ene!K8+TrRoad_ene!K13+TrRoad_ene!K14))</f>
        <v>2.9544950592156272</v>
      </c>
      <c r="L49" s="20">
        <f>IF(L8=0,0,(L8+L13+L14)/(TrRoad_ene!L8+TrRoad_ene!L13+TrRoad_ene!L14))</f>
        <v>2.9419966894143954</v>
      </c>
      <c r="M49" s="20">
        <f>IF(M8=0,0,(M8+M13+M14)/(TrRoad_ene!M8+TrRoad_ene!M13+TrRoad_ene!M14))</f>
        <v>2.9355244055346104</v>
      </c>
      <c r="N49" s="20">
        <f>IF(N8=0,0,(N8+N13+N14)/(TrRoad_ene!N8+TrRoad_ene!N13+TrRoad_ene!N14))</f>
        <v>2.9212855954242465</v>
      </c>
      <c r="O49" s="20">
        <f>IF(O8=0,0,(O8+O13+O14)/(TrRoad_ene!O8+TrRoad_ene!O13+TrRoad_ene!O14))</f>
        <v>2.9392397787485827</v>
      </c>
      <c r="P49" s="20">
        <f>IF(P8=0,0,(P8+P13+P14)/(TrRoad_ene!P8+TrRoad_ene!P13+TrRoad_ene!P14))</f>
        <v>2.9270016756633379</v>
      </c>
      <c r="Q49" s="20">
        <f>IF(Q8=0,0,(Q8+Q13+Q14)/(TrRoad_ene!Q8+TrRoad_ene!Q13+TrRoad_ene!Q14))</f>
        <v>2.9320935519468039</v>
      </c>
    </row>
    <row r="50" spans="1:17" ht="11.4" customHeight="1" x14ac:dyDescent="0.3">
      <c r="A50" s="95" t="s">
        <v>27</v>
      </c>
      <c r="B50" s="20">
        <f>IF(B6=0,0,B6/TrRoad_ene!B6)</f>
        <v>2.6418708</v>
      </c>
      <c r="C50" s="20">
        <f>IF(C6=0,0,C6/TrRoad_ene!C6)</f>
        <v>2.6418708000000004</v>
      </c>
      <c r="D50" s="20">
        <f>IF(D6=0,0,D6/TrRoad_ene!D6)</f>
        <v>2.6418708000000013</v>
      </c>
      <c r="E50" s="20">
        <f>IF(E6=0,0,E6/TrRoad_ene!E6)</f>
        <v>2.6418708000000009</v>
      </c>
      <c r="F50" s="20">
        <f>IF(F6=0,0,F6/TrRoad_ene!F6)</f>
        <v>2.6418708</v>
      </c>
      <c r="G50" s="20">
        <f>IF(G6=0,0,G6/TrRoad_ene!G6)</f>
        <v>2.6418708000000013</v>
      </c>
      <c r="H50" s="20">
        <f>IF(H6=0,0,H6/TrRoad_ene!H6)</f>
        <v>2.6418708</v>
      </c>
      <c r="I50" s="20">
        <f>IF(I6=0,0,I6/TrRoad_ene!I6)</f>
        <v>2.6418708000000004</v>
      </c>
      <c r="J50" s="20">
        <f>IF(J6=0,0,J6/TrRoad_ene!J6)</f>
        <v>2.6418708000000013</v>
      </c>
      <c r="K50" s="20">
        <f>IF(K6=0,0,K6/TrRoad_ene!K6)</f>
        <v>2.6418708</v>
      </c>
      <c r="L50" s="20">
        <f>IF(L6=0,0,L6/TrRoad_ene!L6)</f>
        <v>2.6418708000000009</v>
      </c>
      <c r="M50" s="20">
        <f>IF(M6=0,0,M6/TrRoad_ene!M6)</f>
        <v>2.6418708</v>
      </c>
      <c r="N50" s="20">
        <f>IF(N6=0,0,N6/TrRoad_ene!N6)</f>
        <v>2.6418708000000009</v>
      </c>
      <c r="O50" s="20">
        <f>IF(O6=0,0,O6/TrRoad_ene!O6)</f>
        <v>2.6418708000000009</v>
      </c>
      <c r="P50" s="20">
        <f>IF(P6=0,0,P6/TrRoad_ene!P6)</f>
        <v>2.6418708000000004</v>
      </c>
      <c r="Q50" s="20">
        <f>IF(Q6=0,0,Q6/TrRoad_ene!Q6)</f>
        <v>2.6418708000000009</v>
      </c>
    </row>
    <row r="51" spans="1:17" ht="11.4" customHeight="1" x14ac:dyDescent="0.3">
      <c r="A51" s="95" t="s">
        <v>168</v>
      </c>
      <c r="B51" s="20">
        <f>IF(B9=0,0,(B9+B11)/(TrRoad_ene!B9+TrRoad_ene!B11))</f>
        <v>2.3487948000000007</v>
      </c>
      <c r="C51" s="20">
        <f>IF(C9=0,0,(C9+C11)/(TrRoad_ene!C9+TrRoad_ene!C11))</f>
        <v>2.3487948000000003</v>
      </c>
      <c r="D51" s="20">
        <f>IF(D9=0,0,(D9+D11)/(TrRoad_ene!D9+TrRoad_ene!D11))</f>
        <v>2.3487948000000007</v>
      </c>
      <c r="E51" s="20">
        <f>IF(E9=0,0,(E9+E11)/(TrRoad_ene!E9+TrRoad_ene!E11))</f>
        <v>2.3487948000000003</v>
      </c>
      <c r="F51" s="20">
        <f>IF(F9=0,0,(F9+F11)/(TrRoad_ene!F9+TrRoad_ene!F11))</f>
        <v>2.3487947999999998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2.3487947999999998</v>
      </c>
      <c r="J51" s="20">
        <f>IF(J9=0,0,(J9+J11)/(TrRoad_ene!J9+TrRoad_ene!J11))</f>
        <v>2.3007127019423788</v>
      </c>
      <c r="K51" s="20">
        <f>IF(K9=0,0,(K9+K11)/(TrRoad_ene!K9+TrRoad_ene!K11))</f>
        <v>2.2997570662595415</v>
      </c>
      <c r="L51" s="20">
        <f>IF(L9=0,0,(L9+L11)/(TrRoad_ene!L9+TrRoad_ene!L11))</f>
        <v>2.2814134797420218</v>
      </c>
      <c r="M51" s="20">
        <f>IF(M9=0,0,(M9+M11)/(TrRoad_ene!M9+TrRoad_ene!M11))</f>
        <v>2.209166701903778</v>
      </c>
      <c r="N51" s="20">
        <f>IF(N9=0,0,(N9+N11)/(TrRoad_ene!N9+TrRoad_ene!N11))</f>
        <v>2.1798224805947966</v>
      </c>
      <c r="O51" s="20">
        <f>IF(O9=0,0,(O9+O11)/(TrRoad_ene!O9+TrRoad_ene!O11))</f>
        <v>2.1659461042509962</v>
      </c>
      <c r="P51" s="20">
        <f>IF(P9=0,0,(P9+P11)/(TrRoad_ene!P9+TrRoad_ene!P11))</f>
        <v>2.1589494988718285</v>
      </c>
      <c r="Q51" s="20">
        <f>IF(Q9=0,0,(Q9+Q11)/(TrRoad_ene!Q9+TrRoad_ene!Q11))</f>
        <v>2.194141750441343</v>
      </c>
    </row>
    <row r="52" spans="1:17" ht="11.4" customHeight="1" x14ac:dyDescent="0.3">
      <c r="A52" s="93" t="s">
        <v>83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" customHeight="1" x14ac:dyDescent="0.3">
      <c r="A54" s="27" t="s">
        <v>98</v>
      </c>
      <c r="B54" s="68">
        <f>IF(TrRoad_act!B30=0,"",B17/TrRoad_act!B30*1000
)</f>
        <v>281.33571153083943</v>
      </c>
      <c r="C54" s="68">
        <f>IF(TrRoad_act!C30=0,"",C17/TrRoad_act!C30*1000
)</f>
        <v>277.05692298320201</v>
      </c>
      <c r="D54" s="68">
        <f>IF(TrRoad_act!D30=0,"",D17/TrRoad_act!D30*1000
)</f>
        <v>275.59598869169997</v>
      </c>
      <c r="E54" s="68">
        <f>IF(TrRoad_act!E30=0,"",E17/TrRoad_act!E30*1000
)</f>
        <v>275.26784293554834</v>
      </c>
      <c r="F54" s="68">
        <f>IF(TrRoad_act!F30=0,"",F17/TrRoad_act!F30*1000
)</f>
        <v>273.09450810951762</v>
      </c>
      <c r="G54" s="68">
        <f>IF(TrRoad_act!G30=0,"",G17/TrRoad_act!G30*1000
)</f>
        <v>272.82929810067191</v>
      </c>
      <c r="H54" s="68">
        <f>IF(TrRoad_act!H30=0,"",H17/TrRoad_act!H30*1000
)</f>
        <v>271.47399299441128</v>
      </c>
      <c r="I54" s="68">
        <f>IF(TrRoad_act!I30=0,"",I17/TrRoad_act!I30*1000
)</f>
        <v>268.54438384823595</v>
      </c>
      <c r="J54" s="68">
        <f>IF(TrRoad_act!J30=0,"",J17/TrRoad_act!J30*1000
)</f>
        <v>260.89362054295026</v>
      </c>
      <c r="K54" s="68">
        <f>IF(TrRoad_act!K30=0,"",K17/TrRoad_act!K30*1000
)</f>
        <v>250.77418090482428</v>
      </c>
      <c r="L54" s="68">
        <f>IF(TrRoad_act!L30=0,"",L17/TrRoad_act!L30*1000
)</f>
        <v>249.36066996384105</v>
      </c>
      <c r="M54" s="68">
        <f>IF(TrRoad_act!M30=0,"",M17/TrRoad_act!M30*1000
)</f>
        <v>245.93141878311627</v>
      </c>
      <c r="N54" s="68">
        <f>IF(TrRoad_act!N30=0,"",N17/TrRoad_act!N30*1000
)</f>
        <v>241.3330495999044</v>
      </c>
      <c r="O54" s="68">
        <f>IF(TrRoad_act!O30=0,"",O17/TrRoad_act!O30*1000
)</f>
        <v>239.14238358009771</v>
      </c>
      <c r="P54" s="68">
        <f>IF(TrRoad_act!P30=0,"",P17/TrRoad_act!P30*1000
)</f>
        <v>234.65440937095224</v>
      </c>
      <c r="Q54" s="68">
        <f>IF(TrRoad_act!Q30=0,"",Q17/TrRoad_act!Q30*1000
)</f>
        <v>233.22331885898433</v>
      </c>
    </row>
    <row r="55" spans="1:17" ht="11.4" customHeight="1" x14ac:dyDescent="0.3">
      <c r="A55" s="25" t="s">
        <v>40</v>
      </c>
      <c r="B55" s="79">
        <f>IF(TrRoad_act!B31=0,"",B18/TrRoad_act!B31*1000
)</f>
        <v>221.63222162384193</v>
      </c>
      <c r="C55" s="79">
        <f>IF(TrRoad_act!C31=0,"",C18/TrRoad_act!C31*1000
)</f>
        <v>217.25523342627466</v>
      </c>
      <c r="D55" s="79">
        <f>IF(TrRoad_act!D31=0,"",D18/TrRoad_act!D31*1000
)</f>
        <v>216.16757915151032</v>
      </c>
      <c r="E55" s="79">
        <f>IF(TrRoad_act!E31=0,"",E18/TrRoad_act!E31*1000
)</f>
        <v>214.29816215535342</v>
      </c>
      <c r="F55" s="79">
        <f>IF(TrRoad_act!F31=0,"",F18/TrRoad_act!F31*1000
)</f>
        <v>211.34751539067193</v>
      </c>
      <c r="G55" s="79">
        <f>IF(TrRoad_act!G31=0,"",G18/TrRoad_act!G31*1000
)</f>
        <v>209.68921039541331</v>
      </c>
      <c r="H55" s="79">
        <f>IF(TrRoad_act!H31=0,"",H18/TrRoad_act!H31*1000
)</f>
        <v>208.66077114369301</v>
      </c>
      <c r="I55" s="79">
        <f>IF(TrRoad_act!I31=0,"",I18/TrRoad_act!I31*1000
)</f>
        <v>205.36294083217243</v>
      </c>
      <c r="J55" s="79">
        <f>IF(TrRoad_act!J31=0,"",J18/TrRoad_act!J31*1000
)</f>
        <v>200.04271802771623</v>
      </c>
      <c r="K55" s="79">
        <f>IF(TrRoad_act!K31=0,"",K18/TrRoad_act!K31*1000
)</f>
        <v>194.31082188436557</v>
      </c>
      <c r="L55" s="79">
        <f>IF(TrRoad_act!L31=0,"",L18/TrRoad_act!L31*1000
)</f>
        <v>191.11089158056745</v>
      </c>
      <c r="M55" s="79">
        <f>IF(TrRoad_act!M31=0,"",M18/TrRoad_act!M31*1000
)</f>
        <v>188.77995037614841</v>
      </c>
      <c r="N55" s="79">
        <f>IF(TrRoad_act!N31=0,"",N18/TrRoad_act!N31*1000
)</f>
        <v>185.41263313480928</v>
      </c>
      <c r="O55" s="79">
        <f>IF(TrRoad_act!O31=0,"",O18/TrRoad_act!O31*1000
)</f>
        <v>184.00164717148746</v>
      </c>
      <c r="P55" s="79">
        <f>IF(TrRoad_act!P31=0,"",P18/TrRoad_act!P31*1000
)</f>
        <v>182.17322729879098</v>
      </c>
      <c r="Q55" s="79">
        <f>IF(TrRoad_act!Q31=0,"",Q18/TrRoad_act!Q31*1000
)</f>
        <v>180.54091678013168</v>
      </c>
    </row>
    <row r="56" spans="1:17" ht="11.4" customHeight="1" x14ac:dyDescent="0.3">
      <c r="A56" s="23" t="s">
        <v>31</v>
      </c>
      <c r="B56" s="78">
        <f>IF(TrRoad_act!B32=0,"",B19/TrRoad_act!B32*1000
)</f>
        <v>121.70459448086496</v>
      </c>
      <c r="C56" s="78">
        <f>IF(TrRoad_act!C32=0,"",C19/TrRoad_act!C32*1000
)</f>
        <v>120.72033151755026</v>
      </c>
      <c r="D56" s="78">
        <f>IF(TrRoad_act!D32=0,"",D19/TrRoad_act!D32*1000
)</f>
        <v>119.58508342011737</v>
      </c>
      <c r="E56" s="78">
        <f>IF(TrRoad_act!E32=0,"",E19/TrRoad_act!E32*1000
)</f>
        <v>118.57336368650434</v>
      </c>
      <c r="F56" s="78">
        <f>IF(TrRoad_act!F32=0,"",F19/TrRoad_act!F32*1000
)</f>
        <v>117.2733617853654</v>
      </c>
      <c r="G56" s="78">
        <f>IF(TrRoad_act!G32=0,"",G19/TrRoad_act!G32*1000
)</f>
        <v>116.09322046700466</v>
      </c>
      <c r="H56" s="78">
        <f>IF(TrRoad_act!H32=0,"",H19/TrRoad_act!H32*1000
)</f>
        <v>114.52346739873079</v>
      </c>
      <c r="I56" s="78">
        <f>IF(TrRoad_act!I32=0,"",I19/TrRoad_act!I32*1000
)</f>
        <v>112.80413126288421</v>
      </c>
      <c r="J56" s="78">
        <f>IF(TrRoad_act!J32=0,"",J19/TrRoad_act!J32*1000
)</f>
        <v>110.73496823378814</v>
      </c>
      <c r="K56" s="78">
        <f>IF(TrRoad_act!K32=0,"",K19/TrRoad_act!K32*1000
)</f>
        <v>109.61189439050716</v>
      </c>
      <c r="L56" s="78">
        <f>IF(TrRoad_act!L32=0,"",L19/TrRoad_act!L32*1000
)</f>
        <v>108.30814463281897</v>
      </c>
      <c r="M56" s="78">
        <f>IF(TrRoad_act!M32=0,"",M19/TrRoad_act!M32*1000
)</f>
        <v>107.36452831208425</v>
      </c>
      <c r="N56" s="78">
        <f>IF(TrRoad_act!N32=0,"",N19/TrRoad_act!N32*1000
)</f>
        <v>106.08241779790552</v>
      </c>
      <c r="O56" s="78">
        <f>IF(TrRoad_act!O32=0,"",O19/TrRoad_act!O32*1000
)</f>
        <v>104.93939885139076</v>
      </c>
      <c r="P56" s="78">
        <f>IF(TrRoad_act!P32=0,"",P19/TrRoad_act!P32*1000
)</f>
        <v>104.02539524342718</v>
      </c>
      <c r="Q56" s="78">
        <f>IF(TrRoad_act!Q32=0,"",Q19/TrRoad_act!Q32*1000
)</f>
        <v>103.17994263613612</v>
      </c>
    </row>
    <row r="57" spans="1:17" ht="11.4" customHeight="1" x14ac:dyDescent="0.3">
      <c r="A57" s="19" t="s">
        <v>30</v>
      </c>
      <c r="B57" s="76">
        <f>IF(TrRoad_act!B33=0,"",B20/TrRoad_act!B33*1000
)</f>
        <v>208.65580474594989</v>
      </c>
      <c r="C57" s="76">
        <f>IF(TrRoad_act!C33=0,"",C20/TrRoad_act!C33*1000
)</f>
        <v>204.65966601405987</v>
      </c>
      <c r="D57" s="76">
        <f>IF(TrRoad_act!D33=0,"",D20/TrRoad_act!D33*1000
)</f>
        <v>203.95804741011057</v>
      </c>
      <c r="E57" s="76">
        <f>IF(TrRoad_act!E33=0,"",E20/TrRoad_act!E33*1000
)</f>
        <v>202.22750865518623</v>
      </c>
      <c r="F57" s="76">
        <f>IF(TrRoad_act!F33=0,"",F20/TrRoad_act!F33*1000
)</f>
        <v>199.56871937497326</v>
      </c>
      <c r="G57" s="76">
        <f>IF(TrRoad_act!G33=0,"",G20/TrRoad_act!G33*1000
)</f>
        <v>198.23940754718609</v>
      </c>
      <c r="H57" s="76">
        <f>IF(TrRoad_act!H33=0,"",H20/TrRoad_act!H33*1000
)</f>
        <v>197.47138974145949</v>
      </c>
      <c r="I57" s="76">
        <f>IF(TrRoad_act!I33=0,"",I20/TrRoad_act!I33*1000
)</f>
        <v>194.32334745355868</v>
      </c>
      <c r="J57" s="76">
        <f>IF(TrRoad_act!J33=0,"",J20/TrRoad_act!J33*1000
)</f>
        <v>189.1922240765139</v>
      </c>
      <c r="K57" s="76">
        <f>IF(TrRoad_act!K33=0,"",K20/TrRoad_act!K33*1000
)</f>
        <v>183.78207719312616</v>
      </c>
      <c r="L57" s="76">
        <f>IF(TrRoad_act!L33=0,"",L20/TrRoad_act!L33*1000
)</f>
        <v>180.56823490790927</v>
      </c>
      <c r="M57" s="76">
        <f>IF(TrRoad_act!M33=0,"",M20/TrRoad_act!M33*1000
)</f>
        <v>178.39818704290539</v>
      </c>
      <c r="N57" s="76">
        <f>IF(TrRoad_act!N33=0,"",N20/TrRoad_act!N33*1000
)</f>
        <v>175.21225039911852</v>
      </c>
      <c r="O57" s="76">
        <f>IF(TrRoad_act!O33=0,"",O20/TrRoad_act!O33*1000
)</f>
        <v>173.80457550446576</v>
      </c>
      <c r="P57" s="76">
        <f>IF(TrRoad_act!P33=0,"",P20/TrRoad_act!P33*1000
)</f>
        <v>172.30471701729314</v>
      </c>
      <c r="Q57" s="76">
        <f>IF(TrRoad_act!Q33=0,"",Q20/TrRoad_act!Q33*1000
)</f>
        <v>170.50863975469952</v>
      </c>
    </row>
    <row r="58" spans="1:17" ht="11.4" customHeight="1" x14ac:dyDescent="0.3">
      <c r="A58" s="62" t="s">
        <v>60</v>
      </c>
      <c r="B58" s="77">
        <f>IF(TrRoad_act!B34=0,"",B21/TrRoad_act!B34*1000
)</f>
        <v>213.59671449473259</v>
      </c>
      <c r="C58" s="77">
        <f>IF(TrRoad_act!C34=0,"",C21/TrRoad_act!C34*1000
)</f>
        <v>210.74838806969939</v>
      </c>
      <c r="D58" s="77">
        <f>IF(TrRoad_act!D34=0,"",D21/TrRoad_act!D34*1000
)</f>
        <v>211.12110577246273</v>
      </c>
      <c r="E58" s="77">
        <f>IF(TrRoad_act!E34=0,"",E21/TrRoad_act!E34*1000
)</f>
        <v>210.37895850586531</v>
      </c>
      <c r="F58" s="77">
        <f>IF(TrRoad_act!F34=0,"",F21/TrRoad_act!F34*1000
)</f>
        <v>209.72630341898036</v>
      </c>
      <c r="G58" s="77">
        <f>IF(TrRoad_act!G34=0,"",G21/TrRoad_act!G34*1000
)</f>
        <v>209.06472612155105</v>
      </c>
      <c r="H58" s="77">
        <f>IF(TrRoad_act!H34=0,"",H21/TrRoad_act!H34*1000
)</f>
        <v>209.73531532846062</v>
      </c>
      <c r="I58" s="77">
        <f>IF(TrRoad_act!I34=0,"",I21/TrRoad_act!I34*1000
)</f>
        <v>207.87336991528264</v>
      </c>
      <c r="J58" s="77">
        <f>IF(TrRoad_act!J34=0,"",J21/TrRoad_act!J34*1000
)</f>
        <v>202.15899976489254</v>
      </c>
      <c r="K58" s="77">
        <f>IF(TrRoad_act!K34=0,"",K21/TrRoad_act!K34*1000
)</f>
        <v>196.35852639066633</v>
      </c>
      <c r="L58" s="77">
        <f>IF(TrRoad_act!L34=0,"",L21/TrRoad_act!L34*1000
)</f>
        <v>191.81322005983947</v>
      </c>
      <c r="M58" s="77">
        <f>IF(TrRoad_act!M34=0,"",M21/TrRoad_act!M34*1000
)</f>
        <v>189.18792497433924</v>
      </c>
      <c r="N58" s="77">
        <f>IF(TrRoad_act!N34=0,"",N21/TrRoad_act!N34*1000
)</f>
        <v>186.6527682938445</v>
      </c>
      <c r="O58" s="77">
        <f>IF(TrRoad_act!O34=0,"",O21/TrRoad_act!O34*1000
)</f>
        <v>184.22587530935451</v>
      </c>
      <c r="P58" s="77">
        <f>IF(TrRoad_act!P34=0,"",P21/TrRoad_act!P34*1000
)</f>
        <v>182.70808580457333</v>
      </c>
      <c r="Q58" s="77">
        <f>IF(TrRoad_act!Q34=0,"",Q21/TrRoad_act!Q34*1000
)</f>
        <v>179.02103087608961</v>
      </c>
    </row>
    <row r="59" spans="1:17" ht="11.4" customHeight="1" x14ac:dyDescent="0.3">
      <c r="A59" s="62" t="s">
        <v>59</v>
      </c>
      <c r="B59" s="77">
        <f>IF(TrRoad_act!B35=0,"",B22/TrRoad_act!B35*1000
)</f>
        <v>197.40416293037464</v>
      </c>
      <c r="C59" s="77">
        <f>IF(TrRoad_act!C35=0,"",C22/TrRoad_act!C35*1000
)</f>
        <v>191.84652593656796</v>
      </c>
      <c r="D59" s="77">
        <f>IF(TrRoad_act!D35=0,"",D22/TrRoad_act!D35*1000
)</f>
        <v>190.14057109530151</v>
      </c>
      <c r="E59" s="77">
        <f>IF(TrRoad_act!E35=0,"",E22/TrRoad_act!E35*1000
)</f>
        <v>188.29443206185593</v>
      </c>
      <c r="F59" s="77">
        <f>IF(TrRoad_act!F35=0,"",F22/TrRoad_act!F35*1000
)</f>
        <v>184.23643530821948</v>
      </c>
      <c r="G59" s="77">
        <f>IF(TrRoad_act!G35=0,"",G22/TrRoad_act!G35*1000
)</f>
        <v>182.97464176446033</v>
      </c>
      <c r="H59" s="77">
        <f>IF(TrRoad_act!H35=0,"",H22/TrRoad_act!H35*1000
)</f>
        <v>182.33793458042732</v>
      </c>
      <c r="I59" s="77">
        <f>IF(TrRoad_act!I35=0,"",I22/TrRoad_act!I35*1000
)</f>
        <v>179.28133283235564</v>
      </c>
      <c r="J59" s="77">
        <f>IF(TrRoad_act!J35=0,"",J22/TrRoad_act!J35*1000
)</f>
        <v>175.60407731568668</v>
      </c>
      <c r="K59" s="77">
        <f>IF(TrRoad_act!K35=0,"",K22/TrRoad_act!K35*1000
)</f>
        <v>171.24223830391603</v>
      </c>
      <c r="L59" s="77">
        <f>IF(TrRoad_act!L35=0,"",L22/TrRoad_act!L35*1000
)</f>
        <v>170.19178492238666</v>
      </c>
      <c r="M59" s="77">
        <f>IF(TrRoad_act!M35=0,"",M22/TrRoad_act!M35*1000
)</f>
        <v>168.39953922974109</v>
      </c>
      <c r="N59" s="77">
        <f>IF(TrRoad_act!N35=0,"",N22/TrRoad_act!N35*1000
)</f>
        <v>165.3876332089088</v>
      </c>
      <c r="O59" s="77">
        <f>IF(TrRoad_act!O35=0,"",O22/TrRoad_act!O35*1000
)</f>
        <v>165.04525357322672</v>
      </c>
      <c r="P59" s="77">
        <f>IF(TrRoad_act!P35=0,"",P22/TrRoad_act!P35*1000
)</f>
        <v>164.21220909648272</v>
      </c>
      <c r="Q59" s="77">
        <f>IF(TrRoad_act!Q35=0,"",Q22/TrRoad_act!Q35*1000
)</f>
        <v>164.3030652856587</v>
      </c>
    </row>
    <row r="60" spans="1:17" ht="11.4" customHeight="1" x14ac:dyDescent="0.3">
      <c r="A60" s="62" t="s">
        <v>58</v>
      </c>
      <c r="B60" s="77">
        <f>IF(TrRoad_act!B36=0,"",B23/TrRoad_act!B36*1000
)</f>
        <v>193.62528035002148</v>
      </c>
      <c r="C60" s="77">
        <f>IF(TrRoad_act!C36=0,"",C23/TrRoad_act!C36*1000
)</f>
        <v>193.08182954395363</v>
      </c>
      <c r="D60" s="77">
        <f>IF(TrRoad_act!D36=0,"",D23/TrRoad_act!D36*1000
)</f>
        <v>194.40953356972852</v>
      </c>
      <c r="E60" s="77">
        <f>IF(TrRoad_act!E36=0,"",E23/TrRoad_act!E36*1000
)</f>
        <v>191.39132619555087</v>
      </c>
      <c r="F60" s="77">
        <f>IF(TrRoad_act!F36=0,"",F23/TrRoad_act!F36*1000
)</f>
        <v>190.87349770639349</v>
      </c>
      <c r="G60" s="77">
        <f>IF(TrRoad_act!G36=0,"",G23/TrRoad_act!G36*1000
)</f>
        <v>195.87559106508448</v>
      </c>
      <c r="H60" s="77">
        <f>IF(TrRoad_act!H36=0,"",H23/TrRoad_act!H36*1000
)</f>
        <v>196.04496162544277</v>
      </c>
      <c r="I60" s="77">
        <f>IF(TrRoad_act!I36=0,"",I23/TrRoad_act!I36*1000
)</f>
        <v>187.345438603296</v>
      </c>
      <c r="J60" s="77">
        <f>IF(TrRoad_act!J36=0,"",J23/TrRoad_act!J36*1000
)</f>
        <v>188.49203733607951</v>
      </c>
      <c r="K60" s="77">
        <f>IF(TrRoad_act!K36=0,"",K23/TrRoad_act!K36*1000
)</f>
        <v>186.33387181715727</v>
      </c>
      <c r="L60" s="77">
        <f>IF(TrRoad_act!L36=0,"",L23/TrRoad_act!L36*1000
)</f>
        <v>179.68595445641918</v>
      </c>
      <c r="M60" s="77">
        <f>IF(TrRoad_act!M36=0,"",M23/TrRoad_act!M36*1000
)</f>
        <v>190.55142772029134</v>
      </c>
      <c r="N60" s="77">
        <f>IF(TrRoad_act!N36=0,"",N23/TrRoad_act!N36*1000
)</f>
        <v>190.00487512129422</v>
      </c>
      <c r="O60" s="77">
        <f>IF(TrRoad_act!O36=0,"",O23/TrRoad_act!O36*1000
)</f>
        <v>193.02199638272316</v>
      </c>
      <c r="P60" s="77">
        <f>IF(TrRoad_act!P36=0,"",P23/TrRoad_act!P36*1000
)</f>
        <v>189.90886802188058</v>
      </c>
      <c r="Q60" s="77">
        <f>IF(TrRoad_act!Q36=0,"",Q23/TrRoad_act!Q36*1000
)</f>
        <v>185.29307437647097</v>
      </c>
    </row>
    <row r="61" spans="1:17" ht="11.4" customHeight="1" x14ac:dyDescent="0.3">
      <c r="A61" s="62" t="s">
        <v>57</v>
      </c>
      <c r="B61" s="77">
        <f>IF(TrRoad_act!B37=0,"",B24/TrRoad_act!B37*1000
)</f>
        <v>182.65190458375028</v>
      </c>
      <c r="C61" s="77">
        <f>IF(TrRoad_act!C37=0,"",C24/TrRoad_act!C37*1000
)</f>
        <v>180.5022787993675</v>
      </c>
      <c r="D61" s="77">
        <f>IF(TrRoad_act!D37=0,"",D24/TrRoad_act!D37*1000
)</f>
        <v>180.06338247108917</v>
      </c>
      <c r="E61" s="77">
        <f>IF(TrRoad_act!E37=0,"",E24/TrRoad_act!E37*1000
)</f>
        <v>180.08490702706854</v>
      </c>
      <c r="F61" s="77">
        <f>IF(TrRoad_act!F37=0,"",F24/TrRoad_act!F37*1000
)</f>
        <v>181.3847019536</v>
      </c>
      <c r="G61" s="77">
        <f>IF(TrRoad_act!G37=0,"",G24/TrRoad_act!G37*1000
)</f>
        <v>182.27687014440676</v>
      </c>
      <c r="H61" s="77">
        <f>IF(TrRoad_act!H37=0,"",H24/TrRoad_act!H37*1000
)</f>
        <v>179.40770421121508</v>
      </c>
      <c r="I61" s="77">
        <f>IF(TrRoad_act!I37=0,"",I24/TrRoad_act!I37*1000
)</f>
        <v>180.53074757084025</v>
      </c>
      <c r="J61" s="77">
        <f>IF(TrRoad_act!J37=0,"",J24/TrRoad_act!J37*1000
)</f>
        <v>173.83010454519794</v>
      </c>
      <c r="K61" s="77">
        <f>IF(TrRoad_act!K37=0,"",K24/TrRoad_act!K37*1000
)</f>
        <v>168.17575967288079</v>
      </c>
      <c r="L61" s="77">
        <f>IF(TrRoad_act!L37=0,"",L24/TrRoad_act!L37*1000
)</f>
        <v>162.79221700221163</v>
      </c>
      <c r="M61" s="77">
        <f>IF(TrRoad_act!M37=0,"",M24/TrRoad_act!M37*1000
)</f>
        <v>160.14864072613938</v>
      </c>
      <c r="N61" s="77">
        <f>IF(TrRoad_act!N37=0,"",N24/TrRoad_act!N37*1000
)</f>
        <v>156.48851798368517</v>
      </c>
      <c r="O61" s="77">
        <f>IF(TrRoad_act!O37=0,"",O24/TrRoad_act!O37*1000
)</f>
        <v>152.85787672670892</v>
      </c>
      <c r="P61" s="77">
        <f>IF(TrRoad_act!P37=0,"",P24/TrRoad_act!P37*1000
)</f>
        <v>149.37077147819105</v>
      </c>
      <c r="Q61" s="77">
        <f>IF(TrRoad_act!Q37=0,"",Q24/TrRoad_act!Q37*1000
)</f>
        <v>148.47779245736893</v>
      </c>
    </row>
    <row r="62" spans="1:17" ht="11.4" customHeight="1" x14ac:dyDescent="0.3">
      <c r="A62" s="62" t="s">
        <v>61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>
        <f>IF(TrRoad_act!J38=0,"",J25/TrRoad_act!J38*1000
)</f>
        <v>66.026037852658007</v>
      </c>
      <c r="K62" s="77">
        <f>IF(TrRoad_act!K38=0,"",K25/TrRoad_act!K38*1000
)</f>
        <v>67.817309426689249</v>
      </c>
      <c r="L62" s="77">
        <f>IF(TrRoad_act!L38=0,"",L25/TrRoad_act!L38*1000
)</f>
        <v>73.697625923253767</v>
      </c>
      <c r="M62" s="77">
        <f>IF(TrRoad_act!M38=0,"",M25/TrRoad_act!M38*1000
)</f>
        <v>66.095956367630805</v>
      </c>
      <c r="N62" s="77">
        <f>IF(TrRoad_act!N38=0,"",N25/TrRoad_act!N38*1000
)</f>
        <v>75.802095342575086</v>
      </c>
      <c r="O62" s="77">
        <f>IF(TrRoad_act!O38=0,"",O25/TrRoad_act!O38*1000
)</f>
        <v>77.964494073229716</v>
      </c>
      <c r="P62" s="77">
        <f>IF(TrRoad_act!P38=0,"",P25/TrRoad_act!P38*1000
)</f>
        <v>77.00136277182142</v>
      </c>
      <c r="Q62" s="77">
        <f>IF(TrRoad_act!Q38=0,"",Q25/TrRoad_act!Q38*1000
)</f>
        <v>70.797263788116652</v>
      </c>
    </row>
    <row r="63" spans="1:17" ht="11.4" customHeight="1" x14ac:dyDescent="0.3">
      <c r="A63" s="62" t="s">
        <v>56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>
        <f>IF(TrRoad_act!E39=0,"",E26/TrRoad_act!E39*1000
)</f>
        <v>0</v>
      </c>
      <c r="F63" s="77">
        <f>IF(TrRoad_act!F39=0,"",F26/TrRoad_act!F39*1000
)</f>
        <v>0</v>
      </c>
      <c r="G63" s="77">
        <f>IF(TrRoad_act!G39=0,"",G26/TrRoad_act!G39*1000
)</f>
        <v>0</v>
      </c>
      <c r="H63" s="77">
        <f>IF(TrRoad_act!H39=0,"",H26/TrRoad_act!H39*1000
)</f>
        <v>0</v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" customHeight="1" x14ac:dyDescent="0.3">
      <c r="A64" s="19" t="s">
        <v>29</v>
      </c>
      <c r="B64" s="76">
        <f>IF(TrRoad_act!B40=0,"",B27/TrRoad_act!B40*1000
)</f>
        <v>1778.501700320096</v>
      </c>
      <c r="C64" s="76">
        <f>IF(TrRoad_act!C40=0,"",C27/TrRoad_act!C40*1000
)</f>
        <v>1758.3045322330192</v>
      </c>
      <c r="D64" s="76">
        <f>IF(TrRoad_act!D40=0,"",D27/TrRoad_act!D40*1000
)</f>
        <v>1744.8056073439159</v>
      </c>
      <c r="E64" s="76">
        <f>IF(TrRoad_act!E40=0,"",E27/TrRoad_act!E40*1000
)</f>
        <v>1737.1719477100944</v>
      </c>
      <c r="F64" s="76">
        <f>IF(TrRoad_act!F40=0,"",F27/TrRoad_act!F40*1000
)</f>
        <v>1721.5321715552382</v>
      </c>
      <c r="G64" s="76">
        <f>IF(TrRoad_act!G40=0,"",G27/TrRoad_act!G40*1000
)</f>
        <v>1693.4724955662261</v>
      </c>
      <c r="H64" s="76">
        <f>IF(TrRoad_act!H40=0,"",H27/TrRoad_act!H40*1000
)</f>
        <v>1667.5434856451868</v>
      </c>
      <c r="I64" s="76">
        <f>IF(TrRoad_act!I40=0,"",I27/TrRoad_act!I40*1000
)</f>
        <v>1636.5363129201271</v>
      </c>
      <c r="J64" s="76">
        <f>IF(TrRoad_act!J40=0,"",J27/TrRoad_act!J40*1000
)</f>
        <v>1609.40803007255</v>
      </c>
      <c r="K64" s="76">
        <f>IF(TrRoad_act!K40=0,"",K27/TrRoad_act!K40*1000
)</f>
        <v>1584.2358851540744</v>
      </c>
      <c r="L64" s="76">
        <f>IF(TrRoad_act!L40=0,"",L27/TrRoad_act!L40*1000
)</f>
        <v>1570.3835436479922</v>
      </c>
      <c r="M64" s="76">
        <f>IF(TrRoad_act!M40=0,"",M27/TrRoad_act!M40*1000
)</f>
        <v>1544.9889061228776</v>
      </c>
      <c r="N64" s="76">
        <f>IF(TrRoad_act!N40=0,"",N27/TrRoad_act!N40*1000
)</f>
        <v>1526.5084234127023</v>
      </c>
      <c r="O64" s="76">
        <f>IF(TrRoad_act!O40=0,"",O27/TrRoad_act!O40*1000
)</f>
        <v>1515.8578290551297</v>
      </c>
      <c r="P64" s="76">
        <f>IF(TrRoad_act!P40=0,"",P27/TrRoad_act!P40*1000
)</f>
        <v>1503.7186525533816</v>
      </c>
      <c r="Q64" s="76">
        <f>IF(TrRoad_act!Q40=0,"",Q27/TrRoad_act!Q40*1000
)</f>
        <v>1500.5469953846002</v>
      </c>
    </row>
    <row r="65" spans="1:17" ht="11.4" customHeight="1" x14ac:dyDescent="0.3">
      <c r="A65" s="62" t="s">
        <v>60</v>
      </c>
      <c r="B65" s="75">
        <f>IF(TrRoad_act!B41=0,"",B28/TrRoad_act!B41*1000
)</f>
        <v>565.79127735612053</v>
      </c>
      <c r="C65" s="75">
        <f>IF(TrRoad_act!C41=0,"",C28/TrRoad_act!C41*1000
)</f>
        <v>563.27786723187512</v>
      </c>
      <c r="D65" s="75">
        <f>IF(TrRoad_act!D41=0,"",D28/TrRoad_act!D41*1000
)</f>
        <v>560.81705534222556</v>
      </c>
      <c r="E65" s="75">
        <f>IF(TrRoad_act!E41=0,"",E28/TrRoad_act!E41*1000
)</f>
        <v>562.47810645633285</v>
      </c>
      <c r="F65" s="75">
        <f>IF(TrRoad_act!F41=0,"",F28/TrRoad_act!F41*1000
)</f>
        <v>562.461055791136</v>
      </c>
      <c r="G65" s="75">
        <f>IF(TrRoad_act!G41=0,"",G28/TrRoad_act!G41*1000
)</f>
        <v>561.73861737472998</v>
      </c>
      <c r="H65" s="75">
        <f>IF(TrRoad_act!H41=0,"",H28/TrRoad_act!H41*1000
)</f>
        <v>560.8936821705222</v>
      </c>
      <c r="I65" s="75">
        <f>IF(TrRoad_act!I41=0,"",I28/TrRoad_act!I41*1000
)</f>
        <v>553.31879439246279</v>
      </c>
      <c r="J65" s="75">
        <f>IF(TrRoad_act!J41=0,"",J28/TrRoad_act!J41*1000
)</f>
        <v>543.60909117515598</v>
      </c>
      <c r="K65" s="75">
        <f>IF(TrRoad_act!K41=0,"",K28/TrRoad_act!K41*1000
)</f>
        <v>536.12258546423277</v>
      </c>
      <c r="L65" s="75">
        <f>IF(TrRoad_act!L41=0,"",L28/TrRoad_act!L41*1000
)</f>
        <v>523.35193719954111</v>
      </c>
      <c r="M65" s="75">
        <f>IF(TrRoad_act!M41=0,"",M28/TrRoad_act!M41*1000
)</f>
        <v>516.37210104544022</v>
      </c>
      <c r="N65" s="75">
        <f>IF(TrRoad_act!N41=0,"",N28/TrRoad_act!N41*1000
)</f>
        <v>514.02561097494277</v>
      </c>
      <c r="O65" s="75">
        <f>IF(TrRoad_act!O41=0,"",O28/TrRoad_act!O41*1000
)</f>
        <v>498.50036451193461</v>
      </c>
      <c r="P65" s="75">
        <f>IF(TrRoad_act!P41=0,"",P28/TrRoad_act!P41*1000
)</f>
        <v>493.513218531723</v>
      </c>
      <c r="Q65" s="75">
        <f>IF(TrRoad_act!Q41=0,"",Q28/TrRoad_act!Q41*1000
)</f>
        <v>491.42407874610558</v>
      </c>
    </row>
    <row r="66" spans="1:17" ht="11.4" customHeight="1" x14ac:dyDescent="0.3">
      <c r="A66" s="62" t="s">
        <v>59</v>
      </c>
      <c r="B66" s="75">
        <f>IF(TrRoad_act!B42=0,"",B29/TrRoad_act!B42*1000
)</f>
        <v>1803.802997865944</v>
      </c>
      <c r="C66" s="75">
        <f>IF(TrRoad_act!C42=0,"",C29/TrRoad_act!C42*1000
)</f>
        <v>1784.7810893600383</v>
      </c>
      <c r="D66" s="75">
        <f>IF(TrRoad_act!D42=0,"",D29/TrRoad_act!D42*1000
)</f>
        <v>1771.2818990795836</v>
      </c>
      <c r="E66" s="75">
        <f>IF(TrRoad_act!E42=0,"",E29/TrRoad_act!E42*1000
)</f>
        <v>1762.6859154400588</v>
      </c>
      <c r="F66" s="75">
        <f>IF(TrRoad_act!F42=0,"",F29/TrRoad_act!F42*1000
)</f>
        <v>1745.9785972661484</v>
      </c>
      <c r="G66" s="75">
        <f>IF(TrRoad_act!G42=0,"",G29/TrRoad_act!G42*1000
)</f>
        <v>1719.1633490413496</v>
      </c>
      <c r="H66" s="75">
        <f>IF(TrRoad_act!H42=0,"",H29/TrRoad_act!H42*1000
)</f>
        <v>1694.2222419983634</v>
      </c>
      <c r="I66" s="75">
        <f>IF(TrRoad_act!I42=0,"",I29/TrRoad_act!I42*1000
)</f>
        <v>1662.4236829547472</v>
      </c>
      <c r="J66" s="75">
        <f>IF(TrRoad_act!J42=0,"",J29/TrRoad_act!J42*1000
)</f>
        <v>1637.0532782741263</v>
      </c>
      <c r="K66" s="75">
        <f>IF(TrRoad_act!K42=0,"",K29/TrRoad_act!K42*1000
)</f>
        <v>1613.5212020087311</v>
      </c>
      <c r="L66" s="75">
        <f>IF(TrRoad_act!L42=0,"",L29/TrRoad_act!L42*1000
)</f>
        <v>1600.9135588622999</v>
      </c>
      <c r="M66" s="75">
        <f>IF(TrRoad_act!M42=0,"",M29/TrRoad_act!M42*1000
)</f>
        <v>1580.9881391365429</v>
      </c>
      <c r="N66" s="75">
        <f>IF(TrRoad_act!N42=0,"",N29/TrRoad_act!N42*1000
)</f>
        <v>1562.5111821946189</v>
      </c>
      <c r="O66" s="75">
        <f>IF(TrRoad_act!O42=0,"",O29/TrRoad_act!O42*1000
)</f>
        <v>1554.6273809137988</v>
      </c>
      <c r="P66" s="75">
        <f>IF(TrRoad_act!P42=0,"",P29/TrRoad_act!P42*1000
)</f>
        <v>1543.2286814175143</v>
      </c>
      <c r="Q66" s="75">
        <f>IF(TrRoad_act!Q42=0,"",Q29/TrRoad_act!Q42*1000
)</f>
        <v>1543.2847483511107</v>
      </c>
    </row>
    <row r="67" spans="1:17" ht="11.4" customHeight="1" x14ac:dyDescent="0.3">
      <c r="A67" s="62" t="s">
        <v>58</v>
      </c>
      <c r="B67" s="75">
        <f>IF(TrRoad_act!B43=0,"",B30/TrRoad_act!B43*1000
)</f>
        <v>1200.5214490274841</v>
      </c>
      <c r="C67" s="75">
        <f>IF(TrRoad_act!C43=0,"",C30/TrRoad_act!C43*1000
)</f>
        <v>1199.5523341546152</v>
      </c>
      <c r="D67" s="75">
        <f>IF(TrRoad_act!D43=0,"",D30/TrRoad_act!D43*1000
)</f>
        <v>1201.6980340344066</v>
      </c>
      <c r="E67" s="75">
        <f>IF(TrRoad_act!E43=0,"",E30/TrRoad_act!E43*1000
)</f>
        <v>1202.3349324386177</v>
      </c>
      <c r="F67" s="75">
        <f>IF(TrRoad_act!F43=0,"",F30/TrRoad_act!F43*1000
)</f>
        <v>1171.1248107030233</v>
      </c>
      <c r="G67" s="75">
        <f>IF(TrRoad_act!G43=0,"",G30/TrRoad_act!G43*1000
)</f>
        <v>1169.3297123712043</v>
      </c>
      <c r="H67" s="75">
        <f>IF(TrRoad_act!H43=0,"",H30/TrRoad_act!H43*1000
)</f>
        <v>1168.1216751575773</v>
      </c>
      <c r="I67" s="75">
        <f>IF(TrRoad_act!I43=0,"",I30/TrRoad_act!I43*1000
)</f>
        <v>1167.0302565662541</v>
      </c>
      <c r="J67" s="75">
        <f>IF(TrRoad_act!J43=0,"",J30/TrRoad_act!J43*1000
)</f>
        <v>1166.6058205501804</v>
      </c>
      <c r="K67" s="75">
        <f>IF(TrRoad_act!K43=0,"",K30/TrRoad_act!K43*1000
)</f>
        <v>1164.4817916376601</v>
      </c>
      <c r="L67" s="75">
        <f>IF(TrRoad_act!L43=0,"",L30/TrRoad_act!L43*1000
)</f>
        <v>1165.0182829681501</v>
      </c>
      <c r="M67" s="75">
        <f>IF(TrRoad_act!M43=0,"",M30/TrRoad_act!M43*1000
)</f>
        <v>1165.0895658882769</v>
      </c>
      <c r="N67" s="75">
        <f>IF(TrRoad_act!N43=0,"",N30/TrRoad_act!N43*1000
)</f>
        <v>1166.3005192541493</v>
      </c>
      <c r="O67" s="75">
        <f>IF(TrRoad_act!O43=0,"",O30/TrRoad_act!O43*1000
)</f>
        <v>1167.3998604844246</v>
      </c>
      <c r="P67" s="75">
        <f>IF(TrRoad_act!P43=0,"",P30/TrRoad_act!P43*1000
)</f>
        <v>1168.2927962158633</v>
      </c>
      <c r="Q67" s="75">
        <f>IF(TrRoad_act!Q43=0,"",Q30/TrRoad_act!Q43*1000
)</f>
        <v>1169.2539845343883</v>
      </c>
    </row>
    <row r="68" spans="1:17" ht="11.4" customHeight="1" x14ac:dyDescent="0.3">
      <c r="A68" s="62" t="s">
        <v>57</v>
      </c>
      <c r="B68" s="75">
        <f>IF(TrRoad_act!B44=0,"",B31/TrRoad_act!B44*1000
)</f>
        <v>1096.6412976005149</v>
      </c>
      <c r="C68" s="75">
        <f>IF(TrRoad_act!C44=0,"",C31/TrRoad_act!C44*1000
)</f>
        <v>1075.6828612491699</v>
      </c>
      <c r="D68" s="75">
        <f>IF(TrRoad_act!D44=0,"",D31/TrRoad_act!D44*1000
)</f>
        <v>1026.2752818713993</v>
      </c>
      <c r="E68" s="75">
        <f>IF(TrRoad_act!E44=0,"",E31/TrRoad_act!E44*1000
)</f>
        <v>1092.9560728746096</v>
      </c>
      <c r="F68" s="75">
        <f>IF(TrRoad_act!F44=0,"",F31/TrRoad_act!F44*1000
)</f>
        <v>1123.7705119401337</v>
      </c>
      <c r="G68" s="75">
        <f>IF(TrRoad_act!G44=0,"",G31/TrRoad_act!G44*1000
)</f>
        <v>1052.5614025841137</v>
      </c>
      <c r="H68" s="75">
        <f>IF(TrRoad_act!H44=0,"",H31/TrRoad_act!H44*1000
)</f>
        <v>1065.4577447059444</v>
      </c>
      <c r="I68" s="75">
        <f>IF(TrRoad_act!I44=0,"",I31/TrRoad_act!I44*1000
)</f>
        <v>1059.8260478335378</v>
      </c>
      <c r="J68" s="75">
        <f>IF(TrRoad_act!J44=0,"",J31/TrRoad_act!J44*1000
)</f>
        <v>977.71452411311634</v>
      </c>
      <c r="K68" s="75">
        <f>IF(TrRoad_act!K44=0,"",K31/TrRoad_act!K44*1000
)</f>
        <v>971.90794284233789</v>
      </c>
      <c r="L68" s="75">
        <f>IF(TrRoad_act!L44=0,"",L31/TrRoad_act!L44*1000
)</f>
        <v>983.09979621365062</v>
      </c>
      <c r="M68" s="75">
        <f>IF(TrRoad_act!M44=0,"",M31/TrRoad_act!M44*1000
)</f>
        <v>904.85319647523249</v>
      </c>
      <c r="N68" s="75">
        <f>IF(TrRoad_act!N44=0,"",N31/TrRoad_act!N44*1000
)</f>
        <v>951.24404509782028</v>
      </c>
      <c r="O68" s="75">
        <f>IF(TrRoad_act!O44=0,"",O31/TrRoad_act!O44*1000
)</f>
        <v>951.07449833175599</v>
      </c>
      <c r="P68" s="75">
        <f>IF(TrRoad_act!P44=0,"",P31/TrRoad_act!P44*1000
)</f>
        <v>927.0537056130305</v>
      </c>
      <c r="Q68" s="75">
        <f>IF(TrRoad_act!Q44=0,"",Q31/TrRoad_act!Q44*1000
)</f>
        <v>1022.3211580783113</v>
      </c>
    </row>
    <row r="69" spans="1:17" ht="11.4" customHeight="1" x14ac:dyDescent="0.3">
      <c r="A69" s="62" t="s">
        <v>56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" customHeight="1" x14ac:dyDescent="0.3">
      <c r="A70" s="25" t="s">
        <v>19</v>
      </c>
      <c r="B70" s="79">
        <f>IF(TrRoad_act!B46=0,"",B33/TrRoad_act!B46*1000
)</f>
        <v>599.14168569786841</v>
      </c>
      <c r="C70" s="79">
        <f>IF(TrRoad_act!C46=0,"",C33/TrRoad_act!C46*1000
)</f>
        <v>593.86666522215057</v>
      </c>
      <c r="D70" s="79">
        <f>IF(TrRoad_act!D46=0,"",D33/TrRoad_act!D46*1000
)</f>
        <v>589.22597503355485</v>
      </c>
      <c r="E70" s="79">
        <f>IF(TrRoad_act!E46=0,"",E33/TrRoad_act!E46*1000
)</f>
        <v>587.05179150703111</v>
      </c>
      <c r="F70" s="79">
        <f>IF(TrRoad_act!F46=0,"",F33/TrRoad_act!F46*1000
)</f>
        <v>581.01149987440135</v>
      </c>
      <c r="G70" s="79">
        <f>IF(TrRoad_act!G46=0,"",G33/TrRoad_act!G46*1000
)</f>
        <v>575.76140186305508</v>
      </c>
      <c r="H70" s="79">
        <f>IF(TrRoad_act!H46=0,"",H33/TrRoad_act!H46*1000
)</f>
        <v>575.69788320957673</v>
      </c>
      <c r="I70" s="79">
        <f>IF(TrRoad_act!I46=0,"",I33/TrRoad_act!I46*1000
)</f>
        <v>564.3963859504081</v>
      </c>
      <c r="J70" s="79">
        <f>IF(TrRoad_act!J46=0,"",J33/TrRoad_act!J46*1000
)</f>
        <v>550.65765803734757</v>
      </c>
      <c r="K70" s="79">
        <f>IF(TrRoad_act!K46=0,"",K33/TrRoad_act!K46*1000
)</f>
        <v>531.67263587082562</v>
      </c>
      <c r="L70" s="79">
        <f>IF(TrRoad_act!L46=0,"",L33/TrRoad_act!L46*1000
)</f>
        <v>530.24703917527893</v>
      </c>
      <c r="M70" s="79">
        <f>IF(TrRoad_act!M46=0,"",M33/TrRoad_act!M46*1000
)</f>
        <v>519.24595060160379</v>
      </c>
      <c r="N70" s="79">
        <f>IF(TrRoad_act!N46=0,"",N33/TrRoad_act!N46*1000
)</f>
        <v>514.31643372662722</v>
      </c>
      <c r="O70" s="79">
        <f>IF(TrRoad_act!O46=0,"",O33/TrRoad_act!O46*1000
)</f>
        <v>510.2604063991073</v>
      </c>
      <c r="P70" s="79">
        <f>IF(TrRoad_act!P46=0,"",P33/TrRoad_act!P46*1000
)</f>
        <v>495.49488199283638</v>
      </c>
      <c r="Q70" s="79">
        <f>IF(TrRoad_act!Q46=0,"",Q33/TrRoad_act!Q46*1000
)</f>
        <v>496.47596624902019</v>
      </c>
    </row>
    <row r="71" spans="1:17" ht="11.4" customHeight="1" x14ac:dyDescent="0.3">
      <c r="A71" s="23" t="s">
        <v>28</v>
      </c>
      <c r="B71" s="78">
        <f>IF(TrRoad_act!B47=0,"",B34/TrRoad_act!B47*1000
)</f>
        <v>270.11034505128373</v>
      </c>
      <c r="C71" s="78">
        <f>IF(TrRoad_act!C47=0,"",C34/TrRoad_act!C47*1000
)</f>
        <v>264.84334758360734</v>
      </c>
      <c r="D71" s="78">
        <f>IF(TrRoad_act!D47=0,"",D34/TrRoad_act!D47*1000
)</f>
        <v>262.50866725491358</v>
      </c>
      <c r="E71" s="78">
        <f>IF(TrRoad_act!E47=0,"",E34/TrRoad_act!E47*1000
)</f>
        <v>259.52972322027688</v>
      </c>
      <c r="F71" s="78">
        <f>IF(TrRoad_act!F47=0,"",F34/TrRoad_act!F47*1000
)</f>
        <v>255.87927553605965</v>
      </c>
      <c r="G71" s="78">
        <f>IF(TrRoad_act!G47=0,"",G34/TrRoad_act!G47*1000
)</f>
        <v>253.06434292719644</v>
      </c>
      <c r="H71" s="78">
        <f>IF(TrRoad_act!H47=0,"",H34/TrRoad_act!H47*1000
)</f>
        <v>249.33146375936673</v>
      </c>
      <c r="I71" s="78">
        <f>IF(TrRoad_act!I47=0,"",I34/TrRoad_act!I47*1000
)</f>
        <v>244.67199025939544</v>
      </c>
      <c r="J71" s="78">
        <f>IF(TrRoad_act!J47=0,"",J34/TrRoad_act!J47*1000
)</f>
        <v>239.78675320474048</v>
      </c>
      <c r="K71" s="78">
        <f>IF(TrRoad_act!K47=0,"",K34/TrRoad_act!K47*1000
)</f>
        <v>235.26276616230922</v>
      </c>
      <c r="L71" s="78">
        <f>IF(TrRoad_act!L47=0,"",L34/TrRoad_act!L47*1000
)</f>
        <v>232.72237912995402</v>
      </c>
      <c r="M71" s="78">
        <f>IF(TrRoad_act!M47=0,"",M34/TrRoad_act!M47*1000
)</f>
        <v>230.4471628634339</v>
      </c>
      <c r="N71" s="78">
        <f>IF(TrRoad_act!N47=0,"",N34/TrRoad_act!N47*1000
)</f>
        <v>228.25695883940358</v>
      </c>
      <c r="O71" s="78">
        <f>IF(TrRoad_act!O47=0,"",O34/TrRoad_act!O47*1000
)</f>
        <v>225.97516820413625</v>
      </c>
      <c r="P71" s="78">
        <f>IF(TrRoad_act!P47=0,"",P34/TrRoad_act!P47*1000
)</f>
        <v>222.62988935057106</v>
      </c>
      <c r="Q71" s="78">
        <f>IF(TrRoad_act!Q47=0,"",Q34/TrRoad_act!Q47*1000
)</f>
        <v>221.29396183953185</v>
      </c>
    </row>
    <row r="72" spans="1:17" ht="11.4" customHeight="1" x14ac:dyDescent="0.3">
      <c r="A72" s="62" t="s">
        <v>60</v>
      </c>
      <c r="B72" s="77">
        <f>IF(TrRoad_act!B48=0,"",B35/TrRoad_act!B48*1000
)</f>
        <v>265.99820379285092</v>
      </c>
      <c r="C72" s="77">
        <f>IF(TrRoad_act!C48=0,"",C35/TrRoad_act!C48*1000
)</f>
        <v>263.24863713369677</v>
      </c>
      <c r="D72" s="77">
        <f>IF(TrRoad_act!D48=0,"",D35/TrRoad_act!D48*1000
)</f>
        <v>261.76258921517848</v>
      </c>
      <c r="E72" s="77">
        <f>IF(TrRoad_act!E48=0,"",E35/TrRoad_act!E48*1000
)</f>
        <v>259.32762994970739</v>
      </c>
      <c r="F72" s="77">
        <f>IF(TrRoad_act!F48=0,"",F35/TrRoad_act!F48*1000
)</f>
        <v>256.96295501030932</v>
      </c>
      <c r="G72" s="77">
        <f>IF(TrRoad_act!G48=0,"",G35/TrRoad_act!G48*1000
)</f>
        <v>255.0360906331743</v>
      </c>
      <c r="H72" s="77">
        <f>IF(TrRoad_act!H48=0,"",H35/TrRoad_act!H48*1000
)</f>
        <v>251.93931202093461</v>
      </c>
      <c r="I72" s="77">
        <f>IF(TrRoad_act!I48=0,"",I35/TrRoad_act!I48*1000
)</f>
        <v>249.47757251523782</v>
      </c>
      <c r="J72" s="77">
        <f>IF(TrRoad_act!J48=0,"",J35/TrRoad_act!J48*1000
)</f>
        <v>242.3849275214836</v>
      </c>
      <c r="K72" s="77">
        <f>IF(TrRoad_act!K48=0,"",K35/TrRoad_act!K48*1000
)</f>
        <v>237.83641014217739</v>
      </c>
      <c r="L72" s="77">
        <f>IF(TrRoad_act!L48=0,"",L35/TrRoad_act!L48*1000
)</f>
        <v>231.53898621429499</v>
      </c>
      <c r="M72" s="77">
        <f>IF(TrRoad_act!M48=0,"",M35/TrRoad_act!M48*1000
)</f>
        <v>228.59754078655737</v>
      </c>
      <c r="N72" s="77">
        <f>IF(TrRoad_act!N48=0,"",N35/TrRoad_act!N48*1000
)</f>
        <v>226.08130732213783</v>
      </c>
      <c r="O72" s="77">
        <f>IF(TrRoad_act!O48=0,"",O35/TrRoad_act!O48*1000
)</f>
        <v>222.86083110158788</v>
      </c>
      <c r="P72" s="77">
        <f>IF(TrRoad_act!P48=0,"",P35/TrRoad_act!P48*1000
)</f>
        <v>220.37781153978176</v>
      </c>
      <c r="Q72" s="77">
        <f>IF(TrRoad_act!Q48=0,"",Q35/TrRoad_act!Q48*1000
)</f>
        <v>217.25676560795804</v>
      </c>
    </row>
    <row r="73" spans="1:17" ht="11.4" customHeight="1" x14ac:dyDescent="0.3">
      <c r="A73" s="62" t="s">
        <v>59</v>
      </c>
      <c r="B73" s="77">
        <f>IF(TrRoad_act!B49=0,"",B36/TrRoad_act!B49*1000
)</f>
        <v>270.77250688683131</v>
      </c>
      <c r="C73" s="77">
        <f>IF(TrRoad_act!C49=0,"",C36/TrRoad_act!C49*1000
)</f>
        <v>265.02174014254086</v>
      </c>
      <c r="D73" s="77">
        <f>IF(TrRoad_act!D49=0,"",D36/TrRoad_act!D49*1000
)</f>
        <v>262.56222087904723</v>
      </c>
      <c r="E73" s="77">
        <f>IF(TrRoad_act!E49=0,"",E36/TrRoad_act!E49*1000
)</f>
        <v>259.51195452663109</v>
      </c>
      <c r="F73" s="77">
        <f>IF(TrRoad_act!F49=0,"",F36/TrRoad_act!F49*1000
)</f>
        <v>255.70210906895329</v>
      </c>
      <c r="G73" s="77">
        <f>IF(TrRoad_act!G49=0,"",G36/TrRoad_act!G49*1000
)</f>
        <v>252.81723327281293</v>
      </c>
      <c r="H73" s="77">
        <f>IF(TrRoad_act!H49=0,"",H36/TrRoad_act!H49*1000
)</f>
        <v>249.05488467090507</v>
      </c>
      <c r="I73" s="77">
        <f>IF(TrRoad_act!I49=0,"",I36/TrRoad_act!I49*1000
)</f>
        <v>244.22343962948887</v>
      </c>
      <c r="J73" s="77">
        <f>IF(TrRoad_act!J49=0,"",J36/TrRoad_act!J49*1000
)</f>
        <v>239.52504414846555</v>
      </c>
      <c r="K73" s="77">
        <f>IF(TrRoad_act!K49=0,"",K36/TrRoad_act!K49*1000
)</f>
        <v>235.03154059863306</v>
      </c>
      <c r="L73" s="77">
        <f>IF(TrRoad_act!L49=0,"",L36/TrRoad_act!L49*1000
)</f>
        <v>232.79458382864101</v>
      </c>
      <c r="M73" s="77">
        <f>IF(TrRoad_act!M49=0,"",M36/TrRoad_act!M49*1000
)</f>
        <v>230.55808327469796</v>
      </c>
      <c r="N73" s="77">
        <f>IF(TrRoad_act!N49=0,"",N36/TrRoad_act!N49*1000
)</f>
        <v>228.42469912733605</v>
      </c>
      <c r="O73" s="77">
        <f>IF(TrRoad_act!O49=0,"",O36/TrRoad_act!O49*1000
)</f>
        <v>226.22342898625939</v>
      </c>
      <c r="P73" s="77">
        <f>IF(TrRoad_act!P49=0,"",P36/TrRoad_act!P49*1000
)</f>
        <v>222.86765742695502</v>
      </c>
      <c r="Q73" s="77">
        <f>IF(TrRoad_act!Q49=0,"",Q36/TrRoad_act!Q49*1000
)</f>
        <v>221.65799894739507</v>
      </c>
    </row>
    <row r="74" spans="1:17" ht="11.4" customHeight="1" x14ac:dyDescent="0.3">
      <c r="A74" s="62" t="s">
        <v>58</v>
      </c>
      <c r="B74" s="77">
        <f>IF(TrRoad_act!B50=0,"",B37/TrRoad_act!B50*1000
)</f>
        <v>301.46734712521391</v>
      </c>
      <c r="C74" s="77">
        <f>IF(TrRoad_act!C50=0,"",C37/TrRoad_act!C50*1000
)</f>
        <v>291.57025452399211</v>
      </c>
      <c r="D74" s="77">
        <f>IF(TrRoad_act!D50=0,"",D37/TrRoad_act!D50*1000
)</f>
        <v>279.97038699468226</v>
      </c>
      <c r="E74" s="77">
        <f>IF(TrRoad_act!E50=0,"",E37/TrRoad_act!E50*1000
)</f>
        <v>274.16008726513274</v>
      </c>
      <c r="F74" s="77">
        <f>IF(TrRoad_act!F50=0,"",F37/TrRoad_act!F50*1000
)</f>
        <v>272.63665329706419</v>
      </c>
      <c r="G74" s="77">
        <f>IF(TrRoad_act!G50=0,"",G37/TrRoad_act!G50*1000
)</f>
        <v>268.23707730827653</v>
      </c>
      <c r="H74" s="77">
        <f>IF(TrRoad_act!H50=0,"",H37/TrRoad_act!H50*1000
)</f>
        <v>262.73025605851399</v>
      </c>
      <c r="I74" s="77">
        <f>IF(TrRoad_act!I50=0,"",I37/TrRoad_act!I50*1000
)</f>
        <v>259.9378012995964</v>
      </c>
      <c r="J74" s="77">
        <f>IF(TrRoad_act!J50=0,"",J37/TrRoad_act!J50*1000
)</f>
        <v>257.68111517103449</v>
      </c>
      <c r="K74" s="77">
        <f>IF(TrRoad_act!K50=0,"",K37/TrRoad_act!K50*1000
)</f>
        <v>254.09853464482384</v>
      </c>
      <c r="L74" s="77">
        <f>IF(TrRoad_act!L50=0,"",L37/TrRoad_act!L50*1000
)</f>
        <v>252.06578944276836</v>
      </c>
      <c r="M74" s="77">
        <f>IF(TrRoad_act!M50=0,"",M37/TrRoad_act!M50*1000
)</f>
        <v>250.8310978445148</v>
      </c>
      <c r="N74" s="77">
        <f>IF(TrRoad_act!N50=0,"",N37/TrRoad_act!N50*1000
)</f>
        <v>250.43945297023319</v>
      </c>
      <c r="O74" s="77">
        <f>IF(TrRoad_act!O50=0,"",O37/TrRoad_act!O50*1000
)</f>
        <v>250.4259184724915</v>
      </c>
      <c r="P74" s="77">
        <f>IF(TrRoad_act!P50=0,"",P37/TrRoad_act!P50*1000
)</f>
        <v>246.87292532836565</v>
      </c>
      <c r="Q74" s="77">
        <f>IF(TrRoad_act!Q50=0,"",Q37/TrRoad_act!Q50*1000
)</f>
        <v>246.23874991291765</v>
      </c>
    </row>
    <row r="75" spans="1:17" ht="11.4" customHeight="1" x14ac:dyDescent="0.3">
      <c r="A75" s="62" t="s">
        <v>57</v>
      </c>
      <c r="B75" s="77">
        <f>IF(TrRoad_act!B51=0,"",B38/TrRoad_act!B51*1000
)</f>
        <v>244.1040421484667</v>
      </c>
      <c r="C75" s="77">
        <f>IF(TrRoad_act!C51=0,"",C38/TrRoad_act!C51*1000
)</f>
        <v>238.28127696804171</v>
      </c>
      <c r="D75" s="77">
        <f>IF(TrRoad_act!D51=0,"",D38/TrRoad_act!D51*1000
)</f>
        <v>233.29126379413123</v>
      </c>
      <c r="E75" s="77">
        <f>IF(TrRoad_act!E51=0,"",E38/TrRoad_act!E51*1000
)</f>
        <v>229.14967608785844</v>
      </c>
      <c r="F75" s="77">
        <f>IF(TrRoad_act!F51=0,"",F38/TrRoad_act!F51*1000
)</f>
        <v>226.66073339717235</v>
      </c>
      <c r="G75" s="77">
        <f>IF(TrRoad_act!G51=0,"",G38/TrRoad_act!G51*1000
)</f>
        <v>224.26147522397358</v>
      </c>
      <c r="H75" s="77">
        <f>IF(TrRoad_act!H51=0,"",H38/TrRoad_act!H51*1000
)</f>
        <v>221.53763552950386</v>
      </c>
      <c r="I75" s="77">
        <f>IF(TrRoad_act!I51=0,"",I38/TrRoad_act!I51*1000
)</f>
        <v>220.98818196746774</v>
      </c>
      <c r="J75" s="77">
        <f>IF(TrRoad_act!J51=0,"",J38/TrRoad_act!J51*1000
)</f>
        <v>216.01900105052988</v>
      </c>
      <c r="K75" s="77">
        <f>IF(TrRoad_act!K51=0,"",K38/TrRoad_act!K51*1000
)</f>
        <v>210.24117842346908</v>
      </c>
      <c r="L75" s="77">
        <f>IF(TrRoad_act!L51=0,"",L38/TrRoad_act!L51*1000
)</f>
        <v>200.36354737325576</v>
      </c>
      <c r="M75" s="77">
        <f>IF(TrRoad_act!M51=0,"",M38/TrRoad_act!M51*1000
)</f>
        <v>198.12590572355231</v>
      </c>
      <c r="N75" s="77">
        <f>IF(TrRoad_act!N51=0,"",N38/TrRoad_act!N51*1000
)</f>
        <v>190.58284936594998</v>
      </c>
      <c r="O75" s="77">
        <f>IF(TrRoad_act!O51=0,"",O38/TrRoad_act!O51*1000
)</f>
        <v>188.92364448953214</v>
      </c>
      <c r="P75" s="77">
        <f>IF(TrRoad_act!P51=0,"",P38/TrRoad_act!P51*1000
)</f>
        <v>186.50948857614168</v>
      </c>
      <c r="Q75" s="77">
        <f>IF(TrRoad_act!Q51=0,"",Q38/TrRoad_act!Q51*1000
)</f>
        <v>190.1021940449881</v>
      </c>
    </row>
    <row r="76" spans="1:17" ht="11.4" customHeight="1" x14ac:dyDescent="0.3">
      <c r="A76" s="62" t="s">
        <v>56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" customHeight="1" x14ac:dyDescent="0.3">
      <c r="A77" s="19" t="s">
        <v>25</v>
      </c>
      <c r="B77" s="76">
        <f>IF(TrRoad_act!B53=0,"",B40/TrRoad_act!B53*1000
)</f>
        <v>1445.0515452916286</v>
      </c>
      <c r="C77" s="76">
        <f>IF(TrRoad_act!C53=0,"",C40/TrRoad_act!C53*1000
)</f>
        <v>1441.4791557325436</v>
      </c>
      <c r="D77" s="76">
        <f>IF(TrRoad_act!D53=0,"",D40/TrRoad_act!D53*1000
)</f>
        <v>1427.3267842887717</v>
      </c>
      <c r="E77" s="76">
        <f>IF(TrRoad_act!E53=0,"",E40/TrRoad_act!E53*1000
)</f>
        <v>1449.6936809878664</v>
      </c>
      <c r="F77" s="76">
        <f>IF(TrRoad_act!F53=0,"",F40/TrRoad_act!F53*1000
)</f>
        <v>1394.6961626126199</v>
      </c>
      <c r="G77" s="76">
        <f>IF(TrRoad_act!G53=0,"",G40/TrRoad_act!G53*1000
)</f>
        <v>1392.4043116865171</v>
      </c>
      <c r="H77" s="76">
        <f>IF(TrRoad_act!H53=0,"",H40/TrRoad_act!H53*1000
)</f>
        <v>1392.3939744569286</v>
      </c>
      <c r="I77" s="76">
        <f>IF(TrRoad_act!I53=0,"",I40/TrRoad_act!I53*1000
)</f>
        <v>1377.9157975481239</v>
      </c>
      <c r="J77" s="76">
        <f>IF(TrRoad_act!J53=0,"",J40/TrRoad_act!J53*1000
)</f>
        <v>1353.2170351149591</v>
      </c>
      <c r="K77" s="76">
        <f>IF(TrRoad_act!K53=0,"",K40/TrRoad_act!K53*1000
)</f>
        <v>1361.69041144691</v>
      </c>
      <c r="L77" s="76">
        <f>IF(TrRoad_act!L53=0,"",L40/TrRoad_act!L53*1000
)</f>
        <v>1383.5162806682849</v>
      </c>
      <c r="M77" s="76">
        <f>IF(TrRoad_act!M53=0,"",M40/TrRoad_act!M53*1000
)</f>
        <v>1356.6928938479837</v>
      </c>
      <c r="N77" s="76">
        <f>IF(TrRoad_act!N53=0,"",N40/TrRoad_act!N53*1000
)</f>
        <v>1350.7191211324944</v>
      </c>
      <c r="O77" s="76">
        <f>IF(TrRoad_act!O53=0,"",O40/TrRoad_act!O53*1000
)</f>
        <v>1324.6877983736501</v>
      </c>
      <c r="P77" s="76">
        <f>IF(TrRoad_act!P53=0,"",P40/TrRoad_act!P53*1000
)</f>
        <v>1291.7824346275033</v>
      </c>
      <c r="Q77" s="76">
        <f>IF(TrRoad_act!Q53=0,"",Q40/TrRoad_act!Q53*1000
)</f>
        <v>1288.2289339057036</v>
      </c>
    </row>
    <row r="78" spans="1:17" ht="11.4" customHeight="1" x14ac:dyDescent="0.3">
      <c r="A78" s="17" t="s">
        <v>24</v>
      </c>
      <c r="B78" s="75">
        <f>IF(TrRoad_act!B54=0,"",B41/TrRoad_act!B54*1000
)</f>
        <v>1373.6416827751564</v>
      </c>
      <c r="C78" s="75">
        <f>IF(TrRoad_act!C54=0,"",C41/TrRoad_act!C54*1000
)</f>
        <v>1383.2951252440857</v>
      </c>
      <c r="D78" s="75">
        <f>IF(TrRoad_act!D54=0,"",D41/TrRoad_act!D54*1000
)</f>
        <v>1368.2176119644921</v>
      </c>
      <c r="E78" s="75">
        <f>IF(TrRoad_act!E54=0,"",E41/TrRoad_act!E54*1000
)</f>
        <v>1382.1628856662342</v>
      </c>
      <c r="F78" s="75">
        <f>IF(TrRoad_act!F54=0,"",F41/TrRoad_act!F54*1000
)</f>
        <v>1358.2221735811468</v>
      </c>
      <c r="G78" s="75">
        <f>IF(TrRoad_act!G54=0,"",G41/TrRoad_act!G54*1000
)</f>
        <v>1357.745718964436</v>
      </c>
      <c r="H78" s="75">
        <f>IF(TrRoad_act!H54=0,"",H41/TrRoad_act!H54*1000
)</f>
        <v>1350.1799021840923</v>
      </c>
      <c r="I78" s="75">
        <f>IF(TrRoad_act!I54=0,"",I41/TrRoad_act!I54*1000
)</f>
        <v>1348.2599118005369</v>
      </c>
      <c r="J78" s="75">
        <f>IF(TrRoad_act!J54=0,"",J41/TrRoad_act!J54*1000
)</f>
        <v>1330.4002700075612</v>
      </c>
      <c r="K78" s="75">
        <f>IF(TrRoad_act!K54=0,"",K41/TrRoad_act!K54*1000
)</f>
        <v>1335.9063089421686</v>
      </c>
      <c r="L78" s="75">
        <f>IF(TrRoad_act!L54=0,"",L41/TrRoad_act!L54*1000
)</f>
        <v>1332.1952192815863</v>
      </c>
      <c r="M78" s="75">
        <f>IF(TrRoad_act!M54=0,"",M41/TrRoad_act!M54*1000
)</f>
        <v>1304.3766206657513</v>
      </c>
      <c r="N78" s="75">
        <f>IF(TrRoad_act!N54=0,"",N41/TrRoad_act!N54*1000
)</f>
        <v>1283.0290789966896</v>
      </c>
      <c r="O78" s="75">
        <f>IF(TrRoad_act!O54=0,"",O41/TrRoad_act!O54*1000
)</f>
        <v>1255.8605037871607</v>
      </c>
      <c r="P78" s="75">
        <f>IF(TrRoad_act!P54=0,"",P41/TrRoad_act!P54*1000
)</f>
        <v>1248.5573557740602</v>
      </c>
      <c r="Q78" s="75">
        <f>IF(TrRoad_act!Q54=0,"",Q41/TrRoad_act!Q54*1000
)</f>
        <v>1234.721262884902</v>
      </c>
    </row>
    <row r="79" spans="1:17" ht="11.4" customHeight="1" x14ac:dyDescent="0.3">
      <c r="A79" s="15" t="s">
        <v>23</v>
      </c>
      <c r="B79" s="74">
        <f>IF(TrRoad_act!B55=0,"",B42/TrRoad_act!B55*1000
)</f>
        <v>1713.8454611933685</v>
      </c>
      <c r="C79" s="74">
        <f>IF(TrRoad_act!C55=0,"",C42/TrRoad_act!C55*1000
)</f>
        <v>1652.7496973576667</v>
      </c>
      <c r="D79" s="74">
        <f>IF(TrRoad_act!D55=0,"",D42/TrRoad_act!D55*1000
)</f>
        <v>1635.8153074856771</v>
      </c>
      <c r="E79" s="74">
        <f>IF(TrRoad_act!E55=0,"",E42/TrRoad_act!E55*1000
)</f>
        <v>1687.4824496584567</v>
      </c>
      <c r="F79" s="74">
        <f>IF(TrRoad_act!F55=0,"",F42/TrRoad_act!F55*1000
)</f>
        <v>1512.5609305268479</v>
      </c>
      <c r="G79" s="74">
        <f>IF(TrRoad_act!G55=0,"",G42/TrRoad_act!G55*1000
)</f>
        <v>1503.4945145879633</v>
      </c>
      <c r="H79" s="74">
        <f>IF(TrRoad_act!H55=0,"",H42/TrRoad_act!H55*1000
)</f>
        <v>1523.2792920506804</v>
      </c>
      <c r="I79" s="74">
        <f>IF(TrRoad_act!I55=0,"",I42/TrRoad_act!I55*1000
)</f>
        <v>1470.291937999709</v>
      </c>
      <c r="J79" s="74">
        <f>IF(TrRoad_act!J55=0,"",J42/TrRoad_act!J55*1000
)</f>
        <v>1422.951655320602</v>
      </c>
      <c r="K79" s="74">
        <f>IF(TrRoad_act!K55=0,"",K42/TrRoad_act!K55*1000
)</f>
        <v>1443.306697302251</v>
      </c>
      <c r="L79" s="74">
        <f>IF(TrRoad_act!L55=0,"",L42/TrRoad_act!L55*1000
)</f>
        <v>1539.6723011426498</v>
      </c>
      <c r="M79" s="74">
        <f>IF(TrRoad_act!M55=0,"",M42/TrRoad_act!M55*1000
)</f>
        <v>1516.3135348131577</v>
      </c>
      <c r="N79" s="74">
        <f>IF(TrRoad_act!N55=0,"",N42/TrRoad_act!N55*1000
)</f>
        <v>1545.8526345187408</v>
      </c>
      <c r="O79" s="74">
        <f>IF(TrRoad_act!O55=0,"",O42/TrRoad_act!O55*1000
)</f>
        <v>1512.2014257173812</v>
      </c>
      <c r="P79" s="74">
        <f>IF(TrRoad_act!P55=0,"",P42/TrRoad_act!P55*1000
)</f>
        <v>1410.2779815398335</v>
      </c>
      <c r="Q79" s="74">
        <f>IF(TrRoad_act!Q55=0,"",Q42/TrRoad_act!Q55*1000
)</f>
        <v>1435.6365485442966</v>
      </c>
    </row>
    <row r="81" spans="1:17" ht="11.4" customHeight="1" x14ac:dyDescent="0.3">
      <c r="A81" s="27" t="s">
        <v>97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" customHeight="1" x14ac:dyDescent="0.3">
      <c r="A82" s="25" t="s">
        <v>96</v>
      </c>
      <c r="B82" s="79">
        <f>IF(TrRoad_act!B4=0,"",B18/TrRoad_act!B4*1000)</f>
        <v>113.61066393441288</v>
      </c>
      <c r="C82" s="79">
        <f>IF(TrRoad_act!C4=0,"",C18/TrRoad_act!C4*1000)</f>
        <v>112.70076595860583</v>
      </c>
      <c r="D82" s="79">
        <f>IF(TrRoad_act!D4=0,"",D18/TrRoad_act!D4*1000)</f>
        <v>112.56879417618998</v>
      </c>
      <c r="E82" s="79">
        <f>IF(TrRoad_act!E4=0,"",E18/TrRoad_act!E4*1000)</f>
        <v>111.28483727758886</v>
      </c>
      <c r="F82" s="79">
        <f>IF(TrRoad_act!F4=0,"",F18/TrRoad_act!F4*1000)</f>
        <v>111.2122075354697</v>
      </c>
      <c r="G82" s="79">
        <f>IF(TrRoad_act!G4=0,"",G18/TrRoad_act!G4*1000)</f>
        <v>110.58671154798124</v>
      </c>
      <c r="H82" s="79">
        <f>IF(TrRoad_act!H4=0,"",H18/TrRoad_act!H4*1000)</f>
        <v>111.51125608926739</v>
      </c>
      <c r="I82" s="79">
        <f>IF(TrRoad_act!I4=0,"",I18/TrRoad_act!I4*1000)</f>
        <v>110.18320691666979</v>
      </c>
      <c r="J82" s="79">
        <f>IF(TrRoad_act!J4=0,"",J18/TrRoad_act!J4*1000)</f>
        <v>107.82903134705322</v>
      </c>
      <c r="K82" s="79">
        <f>IF(TrRoad_act!K4=0,"",K18/TrRoad_act!K4*1000)</f>
        <v>105.57639112454737</v>
      </c>
      <c r="L82" s="79">
        <f>IF(TrRoad_act!L4=0,"",L18/TrRoad_act!L4*1000)</f>
        <v>104.04964679301096</v>
      </c>
      <c r="M82" s="79">
        <f>IF(TrRoad_act!M4=0,"",M18/TrRoad_act!M4*1000)</f>
        <v>103.40865695620916</v>
      </c>
      <c r="N82" s="79">
        <f>IF(TrRoad_act!N4=0,"",N18/TrRoad_act!N4*1000)</f>
        <v>102.30057276496228</v>
      </c>
      <c r="O82" s="79">
        <f>IF(TrRoad_act!O4=0,"",O18/TrRoad_act!O4*1000)</f>
        <v>101.08300427644147</v>
      </c>
      <c r="P82" s="79">
        <f>IF(TrRoad_act!P4=0,"",P18/TrRoad_act!P4*1000)</f>
        <v>102.46682097784985</v>
      </c>
      <c r="Q82" s="79">
        <f>IF(TrRoad_act!Q4=0,"",Q18/TrRoad_act!Q4*1000)</f>
        <v>101.53827686833853</v>
      </c>
    </row>
    <row r="83" spans="1:17" ht="11.4" customHeight="1" x14ac:dyDescent="0.3">
      <c r="A83" s="23" t="s">
        <v>31</v>
      </c>
      <c r="B83" s="78">
        <f>IF(TrRoad_act!B5=0,"",B19/TrRoad_act!B5*1000)</f>
        <v>100.22202205288899</v>
      </c>
      <c r="C83" s="78">
        <f>IF(TrRoad_act!C5=0,"",C19/TrRoad_act!C5*1000)</f>
        <v>98.944473529174701</v>
      </c>
      <c r="D83" s="78">
        <f>IF(TrRoad_act!D5=0,"",D19/TrRoad_act!D5*1000)</f>
        <v>98.427511477824268</v>
      </c>
      <c r="E83" s="78">
        <f>IF(TrRoad_act!E5=0,"",E19/TrRoad_act!E5*1000)</f>
        <v>97.939125868099353</v>
      </c>
      <c r="F83" s="78">
        <f>IF(TrRoad_act!F5=0,"",F19/TrRoad_act!F5*1000)</f>
        <v>95.845894031238615</v>
      </c>
      <c r="G83" s="78">
        <f>IF(TrRoad_act!G5=0,"",G19/TrRoad_act!G5*1000)</f>
        <v>95.516435260134074</v>
      </c>
      <c r="H83" s="78">
        <f>IF(TrRoad_act!H5=0,"",H19/TrRoad_act!H5*1000)</f>
        <v>93.598283310814239</v>
      </c>
      <c r="I83" s="78">
        <f>IF(TrRoad_act!I5=0,"",I19/TrRoad_act!I5*1000)</f>
        <v>93.382655889669309</v>
      </c>
      <c r="J83" s="78">
        <f>IF(TrRoad_act!J5=0,"",J19/TrRoad_act!J5*1000)</f>
        <v>90.956243370462175</v>
      </c>
      <c r="K83" s="78">
        <f>IF(TrRoad_act!K5=0,"",K19/TrRoad_act!K5*1000)</f>
        <v>91.707627581947804</v>
      </c>
      <c r="L83" s="78">
        <f>IF(TrRoad_act!L5=0,"",L19/TrRoad_act!L5*1000)</f>
        <v>91.128435710885412</v>
      </c>
      <c r="M83" s="78">
        <f>IF(TrRoad_act!M5=0,"",M19/TrRoad_act!M5*1000)</f>
        <v>89.096978657684517</v>
      </c>
      <c r="N83" s="78">
        <f>IF(TrRoad_act!N5=0,"",N19/TrRoad_act!N5*1000)</f>
        <v>86.826153572426648</v>
      </c>
      <c r="O83" s="78">
        <f>IF(TrRoad_act!O5=0,"",O19/TrRoad_act!O5*1000)</f>
        <v>85.840663363941459</v>
      </c>
      <c r="P83" s="78">
        <f>IF(TrRoad_act!P5=0,"",P19/TrRoad_act!P5*1000)</f>
        <v>86.422452274867055</v>
      </c>
      <c r="Q83" s="78">
        <f>IF(TrRoad_act!Q5=0,"",Q19/TrRoad_act!Q5*1000)</f>
        <v>87.075800371768622</v>
      </c>
    </row>
    <row r="84" spans="1:17" ht="11.4" customHeight="1" x14ac:dyDescent="0.3">
      <c r="A84" s="19" t="s">
        <v>30</v>
      </c>
      <c r="B84" s="76">
        <f>IF(TrRoad_act!B6=0,"",B20/TrRoad_act!B6*1000)</f>
        <v>117.84730462706057</v>
      </c>
      <c r="C84" s="76">
        <f>IF(TrRoad_act!C6=0,"",C20/TrRoad_act!C6*1000)</f>
        <v>116.75034823224726</v>
      </c>
      <c r="D84" s="76">
        <f>IF(TrRoad_act!D6=0,"",D20/TrRoad_act!D6*1000)</f>
        <v>116.39249873565146</v>
      </c>
      <c r="E84" s="76">
        <f>IF(TrRoad_act!E6=0,"",E20/TrRoad_act!E6*1000)</f>
        <v>115.09411186938753</v>
      </c>
      <c r="F84" s="76">
        <f>IF(TrRoad_act!F6=0,"",F20/TrRoad_act!F6*1000)</f>
        <v>115.04212604351828</v>
      </c>
      <c r="G84" s="76">
        <f>IF(TrRoad_act!G6=0,"",G20/TrRoad_act!G6*1000)</f>
        <v>114.55143459012872</v>
      </c>
      <c r="H84" s="76">
        <f>IF(TrRoad_act!H6=0,"",H20/TrRoad_act!H6*1000)</f>
        <v>115.5760182843643</v>
      </c>
      <c r="I84" s="76">
        <f>IF(TrRoad_act!I6=0,"",I20/TrRoad_act!I6*1000)</f>
        <v>114.36865524469508</v>
      </c>
      <c r="J84" s="76">
        <f>IF(TrRoad_act!J6=0,"",J20/TrRoad_act!J6*1000)</f>
        <v>112.0716585164847</v>
      </c>
      <c r="K84" s="76">
        <f>IF(TrRoad_act!K6=0,"",K20/TrRoad_act!K6*1000)</f>
        <v>109.11804780823756</v>
      </c>
      <c r="L84" s="76">
        <f>IF(TrRoad_act!L6=0,"",L20/TrRoad_act!L6*1000)</f>
        <v>107.39573758438901</v>
      </c>
      <c r="M84" s="76">
        <f>IF(TrRoad_act!M6=0,"",M20/TrRoad_act!M6*1000)</f>
        <v>106.91322411433016</v>
      </c>
      <c r="N84" s="76">
        <f>IF(TrRoad_act!N6=0,"",N20/TrRoad_act!N6*1000)</f>
        <v>105.97123592203269</v>
      </c>
      <c r="O84" s="76">
        <f>IF(TrRoad_act!O6=0,"",O20/TrRoad_act!O6*1000)</f>
        <v>104.47535698652379</v>
      </c>
      <c r="P84" s="76">
        <f>IF(TrRoad_act!P6=0,"",P20/TrRoad_act!P6*1000)</f>
        <v>105.82748214337357</v>
      </c>
      <c r="Q84" s="76">
        <f>IF(TrRoad_act!Q6=0,"",Q20/TrRoad_act!Q6*1000)</f>
        <v>104.65359940696469</v>
      </c>
    </row>
    <row r="85" spans="1:17" ht="11.4" customHeight="1" x14ac:dyDescent="0.3">
      <c r="A85" s="62" t="s">
        <v>60</v>
      </c>
      <c r="B85" s="77">
        <f>IF(TrRoad_act!B7=0,"",B21/TrRoad_act!B7*1000)</f>
        <v>121.51422074448706</v>
      </c>
      <c r="C85" s="77">
        <f>IF(TrRoad_act!C7=0,"",C21/TrRoad_act!C7*1000)</f>
        <v>121.02670733392085</v>
      </c>
      <c r="D85" s="77">
        <f>IF(TrRoad_act!D7=0,"",D21/TrRoad_act!D7*1000)</f>
        <v>121.26468333329116</v>
      </c>
      <c r="E85" s="77">
        <f>IF(TrRoad_act!E7=0,"",E21/TrRoad_act!E7*1000)</f>
        <v>120.42556764012819</v>
      </c>
      <c r="F85" s="77">
        <f>IF(TrRoad_act!F7=0,"",F21/TrRoad_act!F7*1000)</f>
        <v>121.66145423618089</v>
      </c>
      <c r="G85" s="77">
        <f>IF(TrRoad_act!G7=0,"",G21/TrRoad_act!G7*1000)</f>
        <v>121.47593660199556</v>
      </c>
      <c r="H85" s="77">
        <f>IF(TrRoad_act!H7=0,"",H21/TrRoad_act!H7*1000)</f>
        <v>123.51808858091583</v>
      </c>
      <c r="I85" s="77">
        <f>IF(TrRoad_act!I7=0,"",I21/TrRoad_act!I7*1000)</f>
        <v>122.7252614007426</v>
      </c>
      <c r="J85" s="77">
        <f>IF(TrRoad_act!J7=0,"",J21/TrRoad_act!J7*1000)</f>
        <v>120.02703445580273</v>
      </c>
      <c r="K85" s="77">
        <f>IF(TrRoad_act!K7=0,"",K21/TrRoad_act!K7*1000)</f>
        <v>116.70132296656901</v>
      </c>
      <c r="L85" s="77">
        <f>IF(TrRoad_act!L7=0,"",L21/TrRoad_act!L7*1000)</f>
        <v>114.43624129554266</v>
      </c>
      <c r="M85" s="77">
        <f>IF(TrRoad_act!M7=0,"",M21/TrRoad_act!M7*1000)</f>
        <v>113.77063601287567</v>
      </c>
      <c r="N85" s="77">
        <f>IF(TrRoad_act!N7=0,"",N21/TrRoad_act!N7*1000)</f>
        <v>112.87185750079638</v>
      </c>
      <c r="O85" s="77">
        <f>IF(TrRoad_act!O7=0,"",O21/TrRoad_act!O7*1000)</f>
        <v>111.1975802209836</v>
      </c>
      <c r="P85" s="77">
        <f>IF(TrRoad_act!P7=0,"",P21/TrRoad_act!P7*1000)</f>
        <v>112.56167459292018</v>
      </c>
      <c r="Q85" s="77">
        <f>IF(TrRoad_act!Q7=0,"",Q21/TrRoad_act!Q7*1000)</f>
        <v>110.30446776348985</v>
      </c>
    </row>
    <row r="86" spans="1:17" ht="11.4" customHeight="1" x14ac:dyDescent="0.3">
      <c r="A86" s="62" t="s">
        <v>59</v>
      </c>
      <c r="B86" s="77">
        <f>IF(TrRoad_act!B8=0,"",B22/TrRoad_act!B8*1000)</f>
        <v>109.98595688444261</v>
      </c>
      <c r="C86" s="77">
        <f>IF(TrRoad_act!C8=0,"",C22/TrRoad_act!C8*1000)</f>
        <v>108.19723089713487</v>
      </c>
      <c r="D86" s="77">
        <f>IF(TrRoad_act!D8=0,"",D22/TrRoad_act!D8*1000)</f>
        <v>107.47783422791844</v>
      </c>
      <c r="E86" s="77">
        <f>IF(TrRoad_act!E8=0,"",E22/TrRoad_act!E8*1000)</f>
        <v>106.38072579088586</v>
      </c>
      <c r="F86" s="77">
        <f>IF(TrRoad_act!F8=0,"",F22/TrRoad_act!F8*1000)</f>
        <v>105.37660148247078</v>
      </c>
      <c r="G86" s="77">
        <f>IF(TrRoad_act!G8=0,"",G22/TrRoad_act!G8*1000)</f>
        <v>105.16351015255584</v>
      </c>
      <c r="H86" s="77">
        <f>IF(TrRoad_act!H8=0,"",H22/TrRoad_act!H8*1000)</f>
        <v>106.00869017517891</v>
      </c>
      <c r="I86" s="77">
        <f>IF(TrRoad_act!I8=0,"",I22/TrRoad_act!I8*1000)</f>
        <v>105.15733012063544</v>
      </c>
      <c r="J86" s="77">
        <f>IF(TrRoad_act!J8=0,"",J22/TrRoad_act!J8*1000)</f>
        <v>103.74995924810439</v>
      </c>
      <c r="K86" s="77">
        <f>IF(TrRoad_act!K8=0,"",K22/TrRoad_act!K8*1000)</f>
        <v>101.58875123084484</v>
      </c>
      <c r="L86" s="77">
        <f>IF(TrRoad_act!L8=0,"",L22/TrRoad_act!L8*1000)</f>
        <v>100.93256412738728</v>
      </c>
      <c r="M86" s="77">
        <f>IF(TrRoad_act!M8=0,"",M22/TrRoad_act!M8*1000)</f>
        <v>100.58857699778324</v>
      </c>
      <c r="N86" s="77">
        <f>IF(TrRoad_act!N8=0,"",N22/TrRoad_act!N8*1000)</f>
        <v>99.872945916403609</v>
      </c>
      <c r="O86" s="77">
        <f>IF(TrRoad_act!O8=0,"",O22/TrRoad_act!O8*1000)</f>
        <v>98.983150883226884</v>
      </c>
      <c r="P86" s="77">
        <f>IF(TrRoad_act!P8=0,"",P22/TrRoad_act!P8*1000)</f>
        <v>100.67095085785196</v>
      </c>
      <c r="Q86" s="77">
        <f>IF(TrRoad_act!Q8=0,"",Q22/TrRoad_act!Q8*1000)</f>
        <v>100.63504618344881</v>
      </c>
    </row>
    <row r="87" spans="1:17" ht="11.4" customHeight="1" x14ac:dyDescent="0.3">
      <c r="A87" s="62" t="s">
        <v>58</v>
      </c>
      <c r="B87" s="77">
        <f>IF(TrRoad_act!B9=0,"",B23/TrRoad_act!B9*1000)</f>
        <v>103.71919908297021</v>
      </c>
      <c r="C87" s="77">
        <f>IF(TrRoad_act!C9=0,"",C23/TrRoad_act!C9*1000)</f>
        <v>105.45638777476964</v>
      </c>
      <c r="D87" s="77">
        <f>IF(TrRoad_act!D9=0,"",D23/TrRoad_act!D9*1000)</f>
        <v>105.78617496711219</v>
      </c>
      <c r="E87" s="77">
        <f>IF(TrRoad_act!E9=0,"",E23/TrRoad_act!E9*1000)</f>
        <v>104.50726096551736</v>
      </c>
      <c r="F87" s="77">
        <f>IF(TrRoad_act!F9=0,"",F23/TrRoad_act!F9*1000)</f>
        <v>107.1145050937552</v>
      </c>
      <c r="G87" s="77">
        <f>IF(TrRoad_act!G9=0,"",G23/TrRoad_act!G9*1000)</f>
        <v>109.03075008347741</v>
      </c>
      <c r="H87" s="77">
        <f>IF(TrRoad_act!H9=0,"",H23/TrRoad_act!H9*1000)</f>
        <v>113.2197261635938</v>
      </c>
      <c r="I87" s="77">
        <f>IF(TrRoad_act!I9=0,"",I23/TrRoad_act!I9*1000)</f>
        <v>110.75822603719462</v>
      </c>
      <c r="J87" s="77">
        <f>IF(TrRoad_act!J9=0,"",J23/TrRoad_act!J9*1000)</f>
        <v>113.15366805756861</v>
      </c>
      <c r="K87" s="77">
        <f>IF(TrRoad_act!K9=0,"",K23/TrRoad_act!K9*1000)</f>
        <v>111.44937925288428</v>
      </c>
      <c r="L87" s="77">
        <f>IF(TrRoad_act!L9=0,"",L23/TrRoad_act!L9*1000)</f>
        <v>108.23071612433533</v>
      </c>
      <c r="M87" s="77">
        <f>IF(TrRoad_act!M9=0,"",M23/TrRoad_act!M9*1000)</f>
        <v>115.93079758062618</v>
      </c>
      <c r="N87" s="77">
        <f>IF(TrRoad_act!N9=0,"",N23/TrRoad_act!N9*1000)</f>
        <v>118.92667424075638</v>
      </c>
      <c r="O87" s="77">
        <f>IF(TrRoad_act!O9=0,"",O23/TrRoad_act!O9*1000)</f>
        <v>114.466434534082</v>
      </c>
      <c r="P87" s="77">
        <f>IF(TrRoad_act!P9=0,"",P23/TrRoad_act!P9*1000)</f>
        <v>115.71018336399648</v>
      </c>
      <c r="Q87" s="77">
        <f>IF(TrRoad_act!Q9=0,"",Q23/TrRoad_act!Q9*1000)</f>
        <v>112.67054349176583</v>
      </c>
    </row>
    <row r="88" spans="1:17" ht="11.4" customHeight="1" x14ac:dyDescent="0.3">
      <c r="A88" s="62" t="s">
        <v>57</v>
      </c>
      <c r="B88" s="77">
        <f>IF(TrRoad_act!B10=0,"",B24/TrRoad_act!B10*1000)</f>
        <v>92.704503633126237</v>
      </c>
      <c r="C88" s="77">
        <f>IF(TrRoad_act!C10=0,"",C24/TrRoad_act!C10*1000)</f>
        <v>95.140277839763243</v>
      </c>
      <c r="D88" s="77">
        <f>IF(TrRoad_act!D10=0,"",D24/TrRoad_act!D10*1000)</f>
        <v>95.17609548776251</v>
      </c>
      <c r="E88" s="77">
        <f>IF(TrRoad_act!E10=0,"",E24/TrRoad_act!E10*1000)</f>
        <v>95.247901430194119</v>
      </c>
      <c r="F88" s="77">
        <f>IF(TrRoad_act!F10=0,"",F24/TrRoad_act!F10*1000)</f>
        <v>96.802382595132414</v>
      </c>
      <c r="G88" s="77">
        <f>IF(TrRoad_act!G10=0,"",G24/TrRoad_act!G10*1000)</f>
        <v>99.858729908932887</v>
      </c>
      <c r="H88" s="77">
        <f>IF(TrRoad_act!H10=0,"",H24/TrRoad_act!H10*1000)</f>
        <v>99.471657132925912</v>
      </c>
      <c r="I88" s="77">
        <f>IF(TrRoad_act!I10=0,"",I24/TrRoad_act!I10*1000)</f>
        <v>99.498480135463168</v>
      </c>
      <c r="J88" s="77">
        <f>IF(TrRoad_act!J10=0,"",J24/TrRoad_act!J10*1000)</f>
        <v>95.542573520556388</v>
      </c>
      <c r="K88" s="77">
        <f>IF(TrRoad_act!K10=0,"",K24/TrRoad_act!K10*1000)</f>
        <v>92.412718477698107</v>
      </c>
      <c r="L88" s="77">
        <f>IF(TrRoad_act!L10=0,"",L24/TrRoad_act!L10*1000)</f>
        <v>89.005734151178842</v>
      </c>
      <c r="M88" s="77">
        <f>IF(TrRoad_act!M10=0,"",M24/TrRoad_act!M10*1000)</f>
        <v>89.986163095378672</v>
      </c>
      <c r="N88" s="77">
        <f>IF(TrRoad_act!N10=0,"",N24/TrRoad_act!N10*1000)</f>
        <v>94.491745560687335</v>
      </c>
      <c r="O88" s="77">
        <f>IF(TrRoad_act!O10=0,"",O24/TrRoad_act!O10*1000)</f>
        <v>88.963574699781077</v>
      </c>
      <c r="P88" s="77">
        <f>IF(TrRoad_act!P10=0,"",P24/TrRoad_act!P10*1000)</f>
        <v>90.420385076707149</v>
      </c>
      <c r="Q88" s="77">
        <f>IF(TrRoad_act!Q10=0,"",Q24/TrRoad_act!Q10*1000)</f>
        <v>87.257275880869045</v>
      </c>
    </row>
    <row r="89" spans="1:17" ht="11.4" customHeight="1" x14ac:dyDescent="0.3">
      <c r="A89" s="62" t="s">
        <v>61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>
        <f>IF(TrRoad_act!J11=0,"",J25/TrRoad_act!J11*1000)</f>
        <v>36.069990929119051</v>
      </c>
      <c r="K89" s="77">
        <f>IF(TrRoad_act!K11=0,"",K25/TrRoad_act!K11*1000)</f>
        <v>37.12825013965233</v>
      </c>
      <c r="L89" s="77">
        <f>IF(TrRoad_act!L11=0,"",L25/TrRoad_act!L11*1000)</f>
        <v>51.940738863058471</v>
      </c>
      <c r="M89" s="77">
        <f>IF(TrRoad_act!M11=0,"",M25/TrRoad_act!M11*1000)</f>
        <v>43.723752962028492</v>
      </c>
      <c r="N89" s="77">
        <f>IF(TrRoad_act!N11=0,"",N25/TrRoad_act!N11*1000)</f>
        <v>53.46671761904507</v>
      </c>
      <c r="O89" s="77">
        <f>IF(TrRoad_act!O11=0,"",O25/TrRoad_act!O11*1000)</f>
        <v>49.326922932931254</v>
      </c>
      <c r="P89" s="77">
        <f>IF(TrRoad_act!P11=0,"",P25/TrRoad_act!P11*1000)</f>
        <v>49.60485460287142</v>
      </c>
      <c r="Q89" s="77">
        <f>IF(TrRoad_act!Q11=0,"",Q25/TrRoad_act!Q11*1000)</f>
        <v>46.548020514316875</v>
      </c>
    </row>
    <row r="90" spans="1:17" ht="11.4" customHeight="1" x14ac:dyDescent="0.3">
      <c r="A90" s="62" t="s">
        <v>56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>
        <f>IF(TrRoad_act!E12=0,"",E26/TrRoad_act!E12*1000)</f>
        <v>0</v>
      </c>
      <c r="F90" s="77">
        <f>IF(TrRoad_act!F12=0,"",F26/TrRoad_act!F12*1000)</f>
        <v>0</v>
      </c>
      <c r="G90" s="77">
        <f>IF(TrRoad_act!G12=0,"",G26/TrRoad_act!G12*1000)</f>
        <v>0</v>
      </c>
      <c r="H90" s="77">
        <f>IF(TrRoad_act!H12=0,"",H26/TrRoad_act!H12*1000)</f>
        <v>0</v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" customHeight="1" x14ac:dyDescent="0.3">
      <c r="A91" s="19" t="s">
        <v>29</v>
      </c>
      <c r="B91" s="76">
        <f>IF(TrRoad_act!B13=0,"",B27/TrRoad_act!B13*1000)</f>
        <v>83.084752267827426</v>
      </c>
      <c r="C91" s="76">
        <f>IF(TrRoad_act!C13=0,"",C27/TrRoad_act!C13*1000)</f>
        <v>83.130322024698387</v>
      </c>
      <c r="D91" s="76">
        <f>IF(TrRoad_act!D13=0,"",D27/TrRoad_act!D13*1000)</f>
        <v>83.941827728724363</v>
      </c>
      <c r="E91" s="76">
        <f>IF(TrRoad_act!E13=0,"",E27/TrRoad_act!E13*1000)</f>
        <v>82.818441378745206</v>
      </c>
      <c r="F91" s="76">
        <f>IF(TrRoad_act!F13=0,"",F27/TrRoad_act!F13*1000)</f>
        <v>82.770695872393262</v>
      </c>
      <c r="G91" s="76">
        <f>IF(TrRoad_act!G13=0,"",G27/TrRoad_act!G13*1000)</f>
        <v>81.30226626275919</v>
      </c>
      <c r="H91" s="76">
        <f>IF(TrRoad_act!H13=0,"",H27/TrRoad_act!H13*1000)</f>
        <v>81.58442464494415</v>
      </c>
      <c r="I91" s="76">
        <f>IF(TrRoad_act!I13=0,"",I27/TrRoad_act!I13*1000)</f>
        <v>79.217271928623262</v>
      </c>
      <c r="J91" s="76">
        <f>IF(TrRoad_act!J13=0,"",J27/TrRoad_act!J13*1000)</f>
        <v>77.09472926248759</v>
      </c>
      <c r="K91" s="76">
        <f>IF(TrRoad_act!K13=0,"",K27/TrRoad_act!K13*1000)</f>
        <v>78.292342455015984</v>
      </c>
      <c r="L91" s="76">
        <f>IF(TrRoad_act!L13=0,"",L27/TrRoad_act!L13*1000)</f>
        <v>78.361506705634412</v>
      </c>
      <c r="M91" s="76">
        <f>IF(TrRoad_act!M13=0,"",M27/TrRoad_act!M13*1000)</f>
        <v>77.065578296595859</v>
      </c>
      <c r="N91" s="76">
        <f>IF(TrRoad_act!N13=0,"",N27/TrRoad_act!N13*1000)</f>
        <v>75.241692443731495</v>
      </c>
      <c r="O91" s="76">
        <f>IF(TrRoad_act!O13=0,"",O27/TrRoad_act!O13*1000)</f>
        <v>75.817114094378027</v>
      </c>
      <c r="P91" s="76">
        <f>IF(TrRoad_act!P13=0,"",P27/TrRoad_act!P13*1000)</f>
        <v>77.085714470340463</v>
      </c>
      <c r="Q91" s="76">
        <f>IF(TrRoad_act!Q13=0,"",Q27/TrRoad_act!Q13*1000)</f>
        <v>77.798753729666487</v>
      </c>
    </row>
    <row r="92" spans="1:17" ht="11.4" customHeight="1" x14ac:dyDescent="0.3">
      <c r="A92" s="62" t="s">
        <v>60</v>
      </c>
      <c r="B92" s="75">
        <f>IF(TrRoad_act!B14=0,"",B28/TrRoad_act!B14*1000)</f>
        <v>72.945209163287757</v>
      </c>
      <c r="C92" s="75">
        <f>IF(TrRoad_act!C14=0,"",C28/TrRoad_act!C14*1000)</f>
        <v>72.980098116492158</v>
      </c>
      <c r="D92" s="75">
        <f>IF(TrRoad_act!D14=0,"",D28/TrRoad_act!D14*1000)</f>
        <v>72.46328312491525</v>
      </c>
      <c r="E92" s="75">
        <f>IF(TrRoad_act!E14=0,"",E28/TrRoad_act!E14*1000)</f>
        <v>70.419487337964739</v>
      </c>
      <c r="F92" s="75">
        <f>IF(TrRoad_act!F14=0,"",F28/TrRoad_act!F14*1000)</f>
        <v>69.30585553769113</v>
      </c>
      <c r="G92" s="75">
        <f>IF(TrRoad_act!G14=0,"",G28/TrRoad_act!G14*1000)</f>
        <v>68.111476042687769</v>
      </c>
      <c r="H92" s="75">
        <f>IF(TrRoad_act!H14=0,"",H28/TrRoad_act!H14*1000)</f>
        <v>69.575574038927641</v>
      </c>
      <c r="I92" s="75">
        <f>IF(TrRoad_act!I14=0,"",I28/TrRoad_act!I14*1000)</f>
        <v>66.209556050514337</v>
      </c>
      <c r="J92" s="75">
        <f>IF(TrRoad_act!J14=0,"",J28/TrRoad_act!J14*1000)</f>
        <v>64.322381179803855</v>
      </c>
      <c r="K92" s="75">
        <f>IF(TrRoad_act!K14=0,"",K28/TrRoad_act!K14*1000)</f>
        <v>63.957783198805558</v>
      </c>
      <c r="L92" s="75">
        <f>IF(TrRoad_act!L14=0,"",L28/TrRoad_act!L14*1000)</f>
        <v>62.093647800170324</v>
      </c>
      <c r="M92" s="75">
        <f>IF(TrRoad_act!M14=0,"",M28/TrRoad_act!M14*1000)</f>
        <v>60.08633300090618</v>
      </c>
      <c r="N92" s="75">
        <f>IF(TrRoad_act!N14=0,"",N28/TrRoad_act!N14*1000)</f>
        <v>58.791456317159557</v>
      </c>
      <c r="O92" s="75">
        <f>IF(TrRoad_act!O14=0,"",O28/TrRoad_act!O14*1000)</f>
        <v>56.304478582645132</v>
      </c>
      <c r="P92" s="75">
        <f>IF(TrRoad_act!P14=0,"",P28/TrRoad_act!P14*1000)</f>
        <v>58.001992751307753</v>
      </c>
      <c r="Q92" s="75">
        <f>IF(TrRoad_act!Q14=0,"",Q28/TrRoad_act!Q14*1000)</f>
        <v>57.669499078619857</v>
      </c>
    </row>
    <row r="93" spans="1:17" ht="11.4" customHeight="1" x14ac:dyDescent="0.3">
      <c r="A93" s="62" t="s">
        <v>59</v>
      </c>
      <c r="B93" s="75">
        <f>IF(TrRoad_act!B15=0,"",B29/TrRoad_act!B15*1000)</f>
        <v>83.626344664638722</v>
      </c>
      <c r="C93" s="75">
        <f>IF(TrRoad_act!C15=0,"",C29/TrRoad_act!C15*1000)</f>
        <v>83.769645386494616</v>
      </c>
      <c r="D93" s="75">
        <f>IF(TrRoad_act!D15=0,"",D29/TrRoad_act!D15*1000)</f>
        <v>84.613995665857445</v>
      </c>
      <c r="E93" s="75">
        <f>IF(TrRoad_act!E15=0,"",E29/TrRoad_act!E15*1000)</f>
        <v>83.580485130520387</v>
      </c>
      <c r="F93" s="75">
        <f>IF(TrRoad_act!F15=0,"",F29/TrRoad_act!F15*1000)</f>
        <v>83.625246154536853</v>
      </c>
      <c r="G93" s="75">
        <f>IF(TrRoad_act!G15=0,"",G29/TrRoad_act!G15*1000)</f>
        <v>82.302246355186199</v>
      </c>
      <c r="H93" s="75">
        <f>IF(TrRoad_act!H15=0,"",H29/TrRoad_act!H15*1000)</f>
        <v>82.67407784164638</v>
      </c>
      <c r="I93" s="75">
        <f>IF(TrRoad_act!I15=0,"",I29/TrRoad_act!I15*1000)</f>
        <v>80.338459752034808</v>
      </c>
      <c r="J93" s="75">
        <f>IF(TrRoad_act!J15=0,"",J29/TrRoad_act!J15*1000)</f>
        <v>78.249325924718732</v>
      </c>
      <c r="K93" s="75">
        <f>IF(TrRoad_act!K15=0,"",K29/TrRoad_act!K15*1000)</f>
        <v>79.647450573263924</v>
      </c>
      <c r="L93" s="75">
        <f>IF(TrRoad_act!L15=0,"",L29/TrRoad_act!L15*1000)</f>
        <v>79.833024820074712</v>
      </c>
      <c r="M93" s="75">
        <f>IF(TrRoad_act!M15=0,"",M29/TrRoad_act!M15*1000)</f>
        <v>78.672840870614309</v>
      </c>
      <c r="N93" s="75">
        <f>IF(TrRoad_act!N15=0,"",N29/TrRoad_act!N15*1000)</f>
        <v>76.879867235650181</v>
      </c>
      <c r="O93" s="75">
        <f>IF(TrRoad_act!O15=0,"",O29/TrRoad_act!O15*1000)</f>
        <v>77.643967517796426</v>
      </c>
      <c r="P93" s="75">
        <f>IF(TrRoad_act!P15=0,"",P29/TrRoad_act!P15*1000)</f>
        <v>79.014460880171171</v>
      </c>
      <c r="Q93" s="75">
        <f>IF(TrRoad_act!Q15=0,"",Q29/TrRoad_act!Q15*1000)</f>
        <v>80.252229193078918</v>
      </c>
    </row>
    <row r="94" spans="1:17" ht="11.4" customHeight="1" x14ac:dyDescent="0.3">
      <c r="A94" s="62" t="s">
        <v>58</v>
      </c>
      <c r="B94" s="75">
        <f>IF(TrRoad_act!B16=0,"",B30/TrRoad_act!B16*1000)</f>
        <v>42.23995579078025</v>
      </c>
      <c r="C94" s="75">
        <f>IF(TrRoad_act!C16=0,"",C30/TrRoad_act!C16*1000)</f>
        <v>44.528557485179228</v>
      </c>
      <c r="D94" s="75">
        <f>IF(TrRoad_act!D16=0,"",D30/TrRoad_act!D16*1000)</f>
        <v>46.890566747381001</v>
      </c>
      <c r="E94" s="75">
        <f>IF(TrRoad_act!E16=0,"",E30/TrRoad_act!E16*1000)</f>
        <v>46.730066025336761</v>
      </c>
      <c r="F94" s="75">
        <f>IF(TrRoad_act!F16=0,"",F30/TrRoad_act!F16*1000)</f>
        <v>42.447536801602752</v>
      </c>
      <c r="G94" s="75">
        <f>IF(TrRoad_act!G16=0,"",G30/TrRoad_act!G16*1000)</f>
        <v>44.976415820337202</v>
      </c>
      <c r="H94" s="75">
        <f>IF(TrRoad_act!H16=0,"",H30/TrRoad_act!H16*1000)</f>
        <v>43.886143308690428</v>
      </c>
      <c r="I94" s="75">
        <f>IF(TrRoad_act!I16=0,"",I30/TrRoad_act!I16*1000)</f>
        <v>46.49381224748835</v>
      </c>
      <c r="J94" s="75">
        <f>IF(TrRoad_act!J16=0,"",J30/TrRoad_act!J16*1000)</f>
        <v>46.386202569945532</v>
      </c>
      <c r="K94" s="75">
        <f>IF(TrRoad_act!K16=0,"",K30/TrRoad_act!K16*1000)</f>
        <v>49.765686055311207</v>
      </c>
      <c r="L94" s="75">
        <f>IF(TrRoad_act!L16=0,"",L30/TrRoad_act!L16*1000)</f>
        <v>51.863215178617999</v>
      </c>
      <c r="M94" s="75">
        <f>IF(TrRoad_act!M16=0,"",M30/TrRoad_act!M16*1000)</f>
        <v>53.898701407147868</v>
      </c>
      <c r="N94" s="75">
        <f>IF(TrRoad_act!N16=0,"",N30/TrRoad_act!N16*1000)</f>
        <v>53.560648247864691</v>
      </c>
      <c r="O94" s="75">
        <f>IF(TrRoad_act!O16=0,"",O30/TrRoad_act!O16*1000)</f>
        <v>55.077255684511471</v>
      </c>
      <c r="P94" s="75">
        <f>IF(TrRoad_act!P16=0,"",P30/TrRoad_act!P16*1000)</f>
        <v>54.161989509525469</v>
      </c>
      <c r="Q94" s="75">
        <f>IF(TrRoad_act!Q16=0,"",Q30/TrRoad_act!Q16*1000)</f>
        <v>58.92246061429038</v>
      </c>
    </row>
    <row r="95" spans="1:17" ht="11.4" customHeight="1" x14ac:dyDescent="0.3">
      <c r="A95" s="62" t="s">
        <v>57</v>
      </c>
      <c r="B95" s="75">
        <f>IF(TrRoad_act!B17=0,"",B31/TrRoad_act!B17*1000)</f>
        <v>53.048505895359369</v>
      </c>
      <c r="C95" s="75">
        <f>IF(TrRoad_act!C17=0,"",C31/TrRoad_act!C17*1000)</f>
        <v>52.30080871317606</v>
      </c>
      <c r="D95" s="75">
        <f>IF(TrRoad_act!D17=0,"",D31/TrRoad_act!D17*1000)</f>
        <v>51.701085326763412</v>
      </c>
      <c r="E95" s="75">
        <f>IF(TrRoad_act!E17=0,"",E31/TrRoad_act!E17*1000)</f>
        <v>52.623480260963547</v>
      </c>
      <c r="F95" s="75">
        <f>IF(TrRoad_act!F17=0,"",F31/TrRoad_act!F17*1000)</f>
        <v>53.066877863406638</v>
      </c>
      <c r="G95" s="75">
        <f>IF(TrRoad_act!G17=0,"",G31/TrRoad_act!G17*1000)</f>
        <v>49.071995819931402</v>
      </c>
      <c r="H95" s="75">
        <f>IF(TrRoad_act!H17=0,"",H31/TrRoad_act!H17*1000)</f>
        <v>51.797777670260899</v>
      </c>
      <c r="I95" s="75">
        <f>IF(TrRoad_act!I17=0,"",I31/TrRoad_act!I17*1000)</f>
        <v>49.630429001760128</v>
      </c>
      <c r="J95" s="75">
        <f>IF(TrRoad_act!J17=0,"",J31/TrRoad_act!J17*1000)</f>
        <v>46.872888197517931</v>
      </c>
      <c r="K95" s="75">
        <f>IF(TrRoad_act!K17=0,"",K31/TrRoad_act!K17*1000)</f>
        <v>46.704774622456661</v>
      </c>
      <c r="L95" s="75">
        <f>IF(TrRoad_act!L17=0,"",L31/TrRoad_act!L17*1000)</f>
        <v>47.253436147589383</v>
      </c>
      <c r="M95" s="75">
        <f>IF(TrRoad_act!M17=0,"",M31/TrRoad_act!M17*1000)</f>
        <v>45.902108776227983</v>
      </c>
      <c r="N95" s="75">
        <f>IF(TrRoad_act!N17=0,"",N31/TrRoad_act!N17*1000)</f>
        <v>47.060521227770835</v>
      </c>
      <c r="O95" s="75">
        <f>IF(TrRoad_act!O17=0,"",O31/TrRoad_act!O17*1000)</f>
        <v>47.867139595694233</v>
      </c>
      <c r="P95" s="75">
        <f>IF(TrRoad_act!P17=0,"",P31/TrRoad_act!P17*1000)</f>
        <v>48.139412423758131</v>
      </c>
      <c r="Q95" s="75">
        <f>IF(TrRoad_act!Q17=0,"",Q31/TrRoad_act!Q17*1000)</f>
        <v>50.019111150633492</v>
      </c>
    </row>
    <row r="96" spans="1:17" ht="11.4" customHeight="1" x14ac:dyDescent="0.3">
      <c r="A96" s="62" t="s">
        <v>56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" customHeight="1" x14ac:dyDescent="0.3">
      <c r="A97" s="25" t="s">
        <v>95</v>
      </c>
      <c r="B97" s="79">
        <f>IF(TrRoad_act!B19=0,"",B33/TrRoad_act!B19*1000)</f>
        <v>182.83300897352231</v>
      </c>
      <c r="C97" s="79">
        <f>IF(TrRoad_act!C19=0,"",C33/TrRoad_act!C19*1000)</f>
        <v>182.26217126471423</v>
      </c>
      <c r="D97" s="79">
        <f>IF(TrRoad_act!D19=0,"",D33/TrRoad_act!D19*1000)</f>
        <v>179.12992155838432</v>
      </c>
      <c r="E97" s="79">
        <f>IF(TrRoad_act!E19=0,"",E33/TrRoad_act!E19*1000)</f>
        <v>184.1760311779739</v>
      </c>
      <c r="F97" s="79">
        <f>IF(TrRoad_act!F19=0,"",F33/TrRoad_act!F19*1000)</f>
        <v>176.42652299094146</v>
      </c>
      <c r="G97" s="79">
        <f>IF(TrRoad_act!G19=0,"",G33/TrRoad_act!G19*1000)</f>
        <v>176.23879668613179</v>
      </c>
      <c r="H97" s="79">
        <f>IF(TrRoad_act!H19=0,"",H33/TrRoad_act!H19*1000)</f>
        <v>172.90672520086753</v>
      </c>
      <c r="I97" s="79">
        <f>IF(TrRoad_act!I19=0,"",I33/TrRoad_act!I19*1000)</f>
        <v>171.49709606512644</v>
      </c>
      <c r="J97" s="79">
        <f>IF(TrRoad_act!J19=0,"",J33/TrRoad_act!J19*1000)</f>
        <v>168.70881939141697</v>
      </c>
      <c r="K97" s="79">
        <f>IF(TrRoad_act!K19=0,"",K33/TrRoad_act!K19*1000)</f>
        <v>175.13007160920122</v>
      </c>
      <c r="L97" s="79">
        <f>IF(TrRoad_act!L19=0,"",L33/TrRoad_act!L19*1000)</f>
        <v>173.68069137071319</v>
      </c>
      <c r="M97" s="79">
        <f>IF(TrRoad_act!M19=0,"",M33/TrRoad_act!M19*1000)</f>
        <v>172.4550856293842</v>
      </c>
      <c r="N97" s="79">
        <f>IF(TrRoad_act!N19=0,"",N33/TrRoad_act!N19*1000)</f>
        <v>170.71385870649061</v>
      </c>
      <c r="O97" s="79">
        <f>IF(TrRoad_act!O19=0,"",O33/TrRoad_act!O19*1000)</f>
        <v>166.56155067062977</v>
      </c>
      <c r="P97" s="79">
        <f>IF(TrRoad_act!P19=0,"",P33/TrRoad_act!P19*1000)</f>
        <v>165.05172027835448</v>
      </c>
      <c r="Q97" s="79">
        <f>IF(TrRoad_act!Q19=0,"",Q33/TrRoad_act!Q19*1000)</f>
        <v>163.62618648098373</v>
      </c>
    </row>
    <row r="98" spans="1:17" ht="11.4" customHeight="1" x14ac:dyDescent="0.3">
      <c r="A98" s="23" t="s">
        <v>28</v>
      </c>
      <c r="B98" s="78">
        <f>IF(TrRoad_act!B20=0,"",B34/TrRoad_act!B20*1000)</f>
        <v>1071.7307349410912</v>
      </c>
      <c r="C98" s="78">
        <f>IF(TrRoad_act!C20=0,"",C34/TrRoad_act!C20*1000)</f>
        <v>1041.318493437999</v>
      </c>
      <c r="D98" s="78">
        <f>IF(TrRoad_act!D20=0,"",D34/TrRoad_act!D20*1000)</f>
        <v>1034.0404525615738</v>
      </c>
      <c r="E98" s="78">
        <f>IF(TrRoad_act!E20=0,"",E34/TrRoad_act!E20*1000)</f>
        <v>1024.3692866932781</v>
      </c>
      <c r="F98" s="78">
        <f>IF(TrRoad_act!F20=0,"",F34/TrRoad_act!F20*1000)</f>
        <v>1008.5046526169054</v>
      </c>
      <c r="G98" s="78">
        <f>IF(TrRoad_act!G20=0,"",G34/TrRoad_act!G20*1000)</f>
        <v>1000.2912108027169</v>
      </c>
      <c r="H98" s="78">
        <f>IF(TrRoad_act!H20=0,"",H34/TrRoad_act!H20*1000)</f>
        <v>974.3162239525243</v>
      </c>
      <c r="I98" s="78">
        <f>IF(TrRoad_act!I20=0,"",I34/TrRoad_act!I20*1000)</f>
        <v>952.941595824454</v>
      </c>
      <c r="J98" s="78">
        <f>IF(TrRoad_act!J20=0,"",J34/TrRoad_act!J20*1000)</f>
        <v>934.88367008425394</v>
      </c>
      <c r="K98" s="78">
        <f>IF(TrRoad_act!K20=0,"",K34/TrRoad_act!K20*1000)</f>
        <v>920.75031717801278</v>
      </c>
      <c r="L98" s="78">
        <f>IF(TrRoad_act!L20=0,"",L34/TrRoad_act!L20*1000)</f>
        <v>918.29675908814795</v>
      </c>
      <c r="M98" s="78">
        <f>IF(TrRoad_act!M20=0,"",M34/TrRoad_act!M20*1000)</f>
        <v>909.2033596504192</v>
      </c>
      <c r="N98" s="78">
        <f>IF(TrRoad_act!N20=0,"",N34/TrRoad_act!N20*1000)</f>
        <v>892.07848031985918</v>
      </c>
      <c r="O98" s="78">
        <f>IF(TrRoad_act!O20=0,"",O34/TrRoad_act!O20*1000)</f>
        <v>874.64268097325657</v>
      </c>
      <c r="P98" s="78">
        <f>IF(TrRoad_act!P20=0,"",P34/TrRoad_act!P20*1000)</f>
        <v>862.24698813060411</v>
      </c>
      <c r="Q98" s="78">
        <f>IF(TrRoad_act!Q20=0,"",Q34/TrRoad_act!Q20*1000)</f>
        <v>848.84585877926031</v>
      </c>
    </row>
    <row r="99" spans="1:17" ht="11.4" customHeight="1" x14ac:dyDescent="0.3">
      <c r="A99" s="62" t="s">
        <v>60</v>
      </c>
      <c r="B99" s="77">
        <f>IF(TrRoad_act!B21=0,"",B35/TrRoad_act!B21*1000)</f>
        <v>1371.0982059912972</v>
      </c>
      <c r="C99" s="77">
        <f>IF(TrRoad_act!C21=0,"",C35/TrRoad_act!C21*1000)</f>
        <v>1355.884703635809</v>
      </c>
      <c r="D99" s="77">
        <f>IF(TrRoad_act!D21=0,"",D35/TrRoad_act!D21*1000)</f>
        <v>1348.4527209428272</v>
      </c>
      <c r="E99" s="77">
        <f>IF(TrRoad_act!E21=0,"",E35/TrRoad_act!E21*1000)</f>
        <v>1339.5583289845549</v>
      </c>
      <c r="F99" s="77">
        <f>IF(TrRoad_act!F21=0,"",F35/TrRoad_act!F21*1000)</f>
        <v>1326.4910925870649</v>
      </c>
      <c r="G99" s="77">
        <f>IF(TrRoad_act!G21=0,"",G35/TrRoad_act!G21*1000)</f>
        <v>1315.7816975288522</v>
      </c>
      <c r="H99" s="77">
        <f>IF(TrRoad_act!H21=0,"",H35/TrRoad_act!H21*1000)</f>
        <v>1304.0909666293369</v>
      </c>
      <c r="I99" s="77">
        <f>IF(TrRoad_act!I21=0,"",I35/TrRoad_act!I21*1000)</f>
        <v>1288.1241068891682</v>
      </c>
      <c r="J99" s="77">
        <f>IF(TrRoad_act!J21=0,"",J35/TrRoad_act!J21*1000)</f>
        <v>1251.5753251964406</v>
      </c>
      <c r="K99" s="77">
        <f>IF(TrRoad_act!K21=0,"",K35/TrRoad_act!K21*1000)</f>
        <v>1230.5874557397633</v>
      </c>
      <c r="L99" s="77">
        <f>IF(TrRoad_act!L21=0,"",L35/TrRoad_act!L21*1000)</f>
        <v>1192.5085826156103</v>
      </c>
      <c r="M99" s="77">
        <f>IF(TrRoad_act!M21=0,"",M35/TrRoad_act!M21*1000)</f>
        <v>1168.9211922807704</v>
      </c>
      <c r="N99" s="77">
        <f>IF(TrRoad_act!N21=0,"",N35/TrRoad_act!N21*1000)</f>
        <v>1146.4206911837359</v>
      </c>
      <c r="O99" s="77">
        <f>IF(TrRoad_act!O21=0,"",O35/TrRoad_act!O21*1000)</f>
        <v>1125.4010177283878</v>
      </c>
      <c r="P99" s="77">
        <f>IF(TrRoad_act!P21=0,"",P35/TrRoad_act!P21*1000)</f>
        <v>1108.2435289048865</v>
      </c>
      <c r="Q99" s="77">
        <f>IF(TrRoad_act!Q21=0,"",Q35/TrRoad_act!Q21*1000)</f>
        <v>1083.3190295269262</v>
      </c>
    </row>
    <row r="100" spans="1:17" ht="11.4" customHeight="1" x14ac:dyDescent="0.3">
      <c r="A100" s="62" t="s">
        <v>59</v>
      </c>
      <c r="B100" s="77">
        <f>IF(TrRoad_act!B22=0,"",B36/TrRoad_act!B22*1000)</f>
        <v>1030.464710407547</v>
      </c>
      <c r="C100" s="77">
        <f>IF(TrRoad_act!C22=0,"",C36/TrRoad_act!C22*1000)</f>
        <v>1001.9119314513445</v>
      </c>
      <c r="D100" s="77">
        <f>IF(TrRoad_act!D22=0,"",D36/TrRoad_act!D22*1000)</f>
        <v>997.8751996824368</v>
      </c>
      <c r="E100" s="77">
        <f>IF(TrRoad_act!E22=0,"",E36/TrRoad_act!E22*1000)</f>
        <v>991.67535988585348</v>
      </c>
      <c r="F100" s="77">
        <f>IF(TrRoad_act!F22=0,"",F36/TrRoad_act!F22*1000)</f>
        <v>979.23697210785565</v>
      </c>
      <c r="G100" s="77">
        <f>IF(TrRoad_act!G22=0,"",G36/TrRoad_act!G22*1000)</f>
        <v>974.0218329470049</v>
      </c>
      <c r="H100" s="77">
        <f>IF(TrRoad_act!H22=0,"",H36/TrRoad_act!H22*1000)</f>
        <v>949.13530171678292</v>
      </c>
      <c r="I100" s="77">
        <f>IF(TrRoad_act!I22=0,"",I36/TrRoad_act!I22*1000)</f>
        <v>930.14747619458581</v>
      </c>
      <c r="J100" s="77">
        <f>IF(TrRoad_act!J22=0,"",J36/TrRoad_act!J22*1000)</f>
        <v>914.55859015910187</v>
      </c>
      <c r="K100" s="77">
        <f>IF(TrRoad_act!K22=0,"",K36/TrRoad_act!K22*1000)</f>
        <v>901.93326708633072</v>
      </c>
      <c r="L100" s="77">
        <f>IF(TrRoad_act!L22=0,"",L36/TrRoad_act!L22*1000)</f>
        <v>902.59472845952632</v>
      </c>
      <c r="M100" s="77">
        <f>IF(TrRoad_act!M22=0,"",M36/TrRoad_act!M22*1000)</f>
        <v>895.1393182992407</v>
      </c>
      <c r="N100" s="77">
        <f>IF(TrRoad_act!N22=0,"",N36/TrRoad_act!N22*1000)</f>
        <v>878.92243223516869</v>
      </c>
      <c r="O100" s="77">
        <f>IF(TrRoad_act!O22=0,"",O36/TrRoad_act!O22*1000)</f>
        <v>862.10852341409486</v>
      </c>
      <c r="P100" s="77">
        <f>IF(TrRoad_act!P22=0,"",P36/TrRoad_act!P22*1000)</f>
        <v>850.64992431217252</v>
      </c>
      <c r="Q100" s="77">
        <f>IF(TrRoad_act!Q22=0,"",Q36/TrRoad_act!Q22*1000)</f>
        <v>837.94749419561992</v>
      </c>
    </row>
    <row r="101" spans="1:17" ht="11.4" customHeight="1" x14ac:dyDescent="0.3">
      <c r="A101" s="62" t="s">
        <v>58</v>
      </c>
      <c r="B101" s="77">
        <f>IF(TrRoad_act!B23=0,"",B37/TrRoad_act!B23*1000)</f>
        <v>1854.8846371284772</v>
      </c>
      <c r="C101" s="77">
        <f>IF(TrRoad_act!C23=0,"",C37/TrRoad_act!C23*1000)</f>
        <v>1618.3358848117848</v>
      </c>
      <c r="D101" s="77">
        <f>IF(TrRoad_act!D23=0,"",D37/TrRoad_act!D23*1000)</f>
        <v>1464.4130966067698</v>
      </c>
      <c r="E101" s="77">
        <f>IF(TrRoad_act!E23=0,"",E37/TrRoad_act!E23*1000)</f>
        <v>1399.8065396788695</v>
      </c>
      <c r="F101" s="77">
        <f>IF(TrRoad_act!F23=0,"",F37/TrRoad_act!F23*1000)</f>
        <v>1378.3691621774337</v>
      </c>
      <c r="G101" s="77">
        <f>IF(TrRoad_act!G23=0,"",G37/TrRoad_act!G23*1000)</f>
        <v>1343.6388570401605</v>
      </c>
      <c r="H101" s="77">
        <f>IF(TrRoad_act!H23=0,"",H37/TrRoad_act!H23*1000)</f>
        <v>1312.2080968862597</v>
      </c>
      <c r="I101" s="77">
        <f>IF(TrRoad_act!I23=0,"",I37/TrRoad_act!I23*1000)</f>
        <v>1294.8394906095739</v>
      </c>
      <c r="J101" s="77">
        <f>IF(TrRoad_act!J23=0,"",J37/TrRoad_act!J23*1000)</f>
        <v>1273.9151430663358</v>
      </c>
      <c r="K101" s="77">
        <f>IF(TrRoad_act!K23=0,"",K37/TrRoad_act!K23*1000)</f>
        <v>1271.0639519482363</v>
      </c>
      <c r="L101" s="77">
        <f>IF(TrRoad_act!L23=0,"",L37/TrRoad_act!L23*1000)</f>
        <v>1262.3931150092981</v>
      </c>
      <c r="M101" s="77">
        <f>IF(TrRoad_act!M23=0,"",M37/TrRoad_act!M23*1000)</f>
        <v>1262.6368498710156</v>
      </c>
      <c r="N101" s="77">
        <f>IF(TrRoad_act!N23=0,"",N37/TrRoad_act!N23*1000)</f>
        <v>1257.6567727679028</v>
      </c>
      <c r="O101" s="77">
        <f>IF(TrRoad_act!O23=0,"",O37/TrRoad_act!O23*1000)</f>
        <v>1248.1562756154869</v>
      </c>
      <c r="P101" s="77">
        <f>IF(TrRoad_act!P23=0,"",P37/TrRoad_act!P23*1000)</f>
        <v>1247.5784588035301</v>
      </c>
      <c r="Q101" s="77">
        <f>IF(TrRoad_act!Q23=0,"",Q37/TrRoad_act!Q23*1000)</f>
        <v>1257.3957660605356</v>
      </c>
    </row>
    <row r="102" spans="1:17" ht="11.4" customHeight="1" x14ac:dyDescent="0.3">
      <c r="A102" s="62" t="s">
        <v>57</v>
      </c>
      <c r="B102" s="77">
        <f>IF(TrRoad_act!B24=0,"",B38/TrRoad_act!B24*1000)</f>
        <v>1472.8162711393331</v>
      </c>
      <c r="C102" s="77">
        <f>IF(TrRoad_act!C24=0,"",C38/TrRoad_act!C24*1000)</f>
        <v>1438.9862676397081</v>
      </c>
      <c r="D102" s="77">
        <f>IF(TrRoad_act!D24=0,"",D38/TrRoad_act!D24*1000)</f>
        <v>1409.2676468337236</v>
      </c>
      <c r="E102" s="77">
        <f>IF(TrRoad_act!E24=0,"",E38/TrRoad_act!E24*1000)</f>
        <v>1381.8464797343713</v>
      </c>
      <c r="F102" s="77">
        <f>IF(TrRoad_act!F24=0,"",F38/TrRoad_act!F24*1000)</f>
        <v>1367.9712098290718</v>
      </c>
      <c r="G102" s="77">
        <f>IF(TrRoad_act!G24=0,"",G38/TrRoad_act!G24*1000)</f>
        <v>1353.1680670642193</v>
      </c>
      <c r="H102" s="77">
        <f>IF(TrRoad_act!H24=0,"",H38/TrRoad_act!H24*1000)</f>
        <v>971.06096961724995</v>
      </c>
      <c r="I102" s="77">
        <f>IF(TrRoad_act!I24=0,"",I38/TrRoad_act!I24*1000)</f>
        <v>919.0213873180694</v>
      </c>
      <c r="J102" s="77">
        <f>IF(TrRoad_act!J24=0,"",J38/TrRoad_act!J24*1000)</f>
        <v>913.55493431362856</v>
      </c>
      <c r="K102" s="77">
        <f>IF(TrRoad_act!K24=0,"",K38/TrRoad_act!K24*1000)</f>
        <v>906.54839370318928</v>
      </c>
      <c r="L102" s="77">
        <f>IF(TrRoad_act!L24=0,"",L38/TrRoad_act!L24*1000)</f>
        <v>908.30886971310554</v>
      </c>
      <c r="M102" s="77">
        <f>IF(TrRoad_act!M24=0,"",M38/TrRoad_act!M24*1000)</f>
        <v>907.1743414512016</v>
      </c>
      <c r="N102" s="77">
        <f>IF(TrRoad_act!N24=0,"",N38/TrRoad_act!N24*1000)</f>
        <v>872.86889180043397</v>
      </c>
      <c r="O102" s="77">
        <f>IF(TrRoad_act!O24=0,"",O38/TrRoad_act!O24*1000)</f>
        <v>874.80815272777352</v>
      </c>
      <c r="P102" s="77">
        <f>IF(TrRoad_act!P24=0,"",P38/TrRoad_act!P24*1000)</f>
        <v>876.68020628338411</v>
      </c>
      <c r="Q102" s="77">
        <f>IF(TrRoad_act!Q24=0,"",Q38/TrRoad_act!Q24*1000)</f>
        <v>910.29315978397381</v>
      </c>
    </row>
    <row r="103" spans="1:17" ht="11.4" customHeight="1" x14ac:dyDescent="0.3">
      <c r="A103" s="62" t="s">
        <v>56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" customHeight="1" x14ac:dyDescent="0.3">
      <c r="A104" s="19" t="s">
        <v>25</v>
      </c>
      <c r="B104" s="76">
        <f>IF(TrRoad_act!B26=0,"",B40/TrRoad_act!B26*1000)</f>
        <v>130.7280042466717</v>
      </c>
      <c r="C104" s="76">
        <f>IF(TrRoad_act!C26=0,"",C40/TrRoad_act!C26*1000)</f>
        <v>131.07939342387863</v>
      </c>
      <c r="D104" s="76">
        <f>IF(TrRoad_act!D26=0,"",D40/TrRoad_act!D26*1000)</f>
        <v>128.86521177420667</v>
      </c>
      <c r="E104" s="76">
        <f>IF(TrRoad_act!E26=0,"",E40/TrRoad_act!E26*1000)</f>
        <v>132.81185574650175</v>
      </c>
      <c r="F104" s="76">
        <f>IF(TrRoad_act!F26=0,"",F40/TrRoad_act!F26*1000)</f>
        <v>127.95431860777471</v>
      </c>
      <c r="G104" s="76">
        <f>IF(TrRoad_act!G26=0,"",G40/TrRoad_act!G26*1000)</f>
        <v>127.81062060528342</v>
      </c>
      <c r="H104" s="76">
        <f>IF(TrRoad_act!H26=0,"",H40/TrRoad_act!H26*1000)</f>
        <v>126.34080789299284</v>
      </c>
      <c r="I104" s="76">
        <f>IF(TrRoad_act!I26=0,"",I40/TrRoad_act!I26*1000)</f>
        <v>125.13489793311153</v>
      </c>
      <c r="J104" s="76">
        <f>IF(TrRoad_act!J26=0,"",J40/TrRoad_act!J26*1000)</f>
        <v>122.70549957997196</v>
      </c>
      <c r="K104" s="76">
        <f>IF(TrRoad_act!K26=0,"",K40/TrRoad_act!K26*1000)</f>
        <v>125.83146698459913</v>
      </c>
      <c r="L104" s="76">
        <f>IF(TrRoad_act!L26=0,"",L40/TrRoad_act!L26*1000)</f>
        <v>124.84498690952792</v>
      </c>
      <c r="M104" s="76">
        <f>IF(TrRoad_act!M26=0,"",M40/TrRoad_act!M26*1000)</f>
        <v>123.2591669679931</v>
      </c>
      <c r="N104" s="76">
        <f>IF(TrRoad_act!N26=0,"",N40/TrRoad_act!N26*1000)</f>
        <v>121.9777816605156</v>
      </c>
      <c r="O104" s="76">
        <f>IF(TrRoad_act!O26=0,"",O40/TrRoad_act!O26*1000)</f>
        <v>119.34441017475555</v>
      </c>
      <c r="P104" s="76">
        <f>IF(TrRoad_act!P26=0,"",P40/TrRoad_act!P26*1000)</f>
        <v>117.33531725607227</v>
      </c>
      <c r="Q104" s="76">
        <f>IF(TrRoad_act!Q26=0,"",Q40/TrRoad_act!Q26*1000)</f>
        <v>116.96136554516325</v>
      </c>
    </row>
    <row r="105" spans="1:17" ht="11.4" customHeight="1" x14ac:dyDescent="0.3">
      <c r="A105" s="17" t="s">
        <v>24</v>
      </c>
      <c r="B105" s="75">
        <f>IF(TrRoad_act!B27=0,"",B41/TrRoad_act!B27*1000)</f>
        <v>133.43946163541014</v>
      </c>
      <c r="C105" s="75">
        <f>IF(TrRoad_act!C27=0,"",C41/TrRoad_act!C27*1000)</f>
        <v>135.72029091822856</v>
      </c>
      <c r="D105" s="75">
        <f>IF(TrRoad_act!D27=0,"",D41/TrRoad_act!D27*1000)</f>
        <v>133.61206229062753</v>
      </c>
      <c r="E105" s="75">
        <f>IF(TrRoad_act!E27=0,"",E41/TrRoad_act!E27*1000)</f>
        <v>137.56367751175316</v>
      </c>
      <c r="F105" s="75">
        <f>IF(TrRoad_act!F27=0,"",F41/TrRoad_act!F27*1000)</f>
        <v>135.85109878570529</v>
      </c>
      <c r="G105" s="75">
        <f>IF(TrRoad_act!G27=0,"",G41/TrRoad_act!G27*1000)</f>
        <v>136.04127612432183</v>
      </c>
      <c r="H105" s="75">
        <f>IF(TrRoad_act!H27=0,"",H41/TrRoad_act!H27*1000)</f>
        <v>133.95111510180183</v>
      </c>
      <c r="I105" s="75">
        <f>IF(TrRoad_act!I27=0,"",I41/TrRoad_act!I27*1000)</f>
        <v>133.97133974835842</v>
      </c>
      <c r="J105" s="75">
        <f>IF(TrRoad_act!J27=0,"",J41/TrRoad_act!J27*1000)</f>
        <v>131.39186028128057</v>
      </c>
      <c r="K105" s="75">
        <f>IF(TrRoad_act!K27=0,"",K41/TrRoad_act!K27*1000)</f>
        <v>134.43020601661109</v>
      </c>
      <c r="L105" s="75">
        <f>IF(TrRoad_act!L27=0,"",L41/TrRoad_act!L27*1000)</f>
        <v>131.87188582291708</v>
      </c>
      <c r="M105" s="75">
        <f>IF(TrRoad_act!M27=0,"",M41/TrRoad_act!M27*1000)</f>
        <v>130.1604087840058</v>
      </c>
      <c r="N105" s="75">
        <f>IF(TrRoad_act!N27=0,"",N41/TrRoad_act!N27*1000)</f>
        <v>127.41877497139728</v>
      </c>
      <c r="O105" s="75">
        <f>IF(TrRoad_act!O27=0,"",O41/TrRoad_act!O27*1000)</f>
        <v>125.09899752470966</v>
      </c>
      <c r="P105" s="75">
        <f>IF(TrRoad_act!P27=0,"",P41/TrRoad_act!P27*1000)</f>
        <v>125.96315632923013</v>
      </c>
      <c r="Q105" s="75">
        <f>IF(TrRoad_act!Q27=0,"",Q41/TrRoad_act!Q27*1000)</f>
        <v>123.92274101359853</v>
      </c>
    </row>
    <row r="106" spans="1:17" ht="11.4" customHeight="1" x14ac:dyDescent="0.3">
      <c r="A106" s="15" t="s">
        <v>23</v>
      </c>
      <c r="B106" s="74">
        <f>IF(TrRoad_act!B28=0,"",B42/TrRoad_act!B28*1000)</f>
        <v>123.17689432705967</v>
      </c>
      <c r="C106" s="74">
        <f>IF(TrRoad_act!C28=0,"",C42/TrRoad_act!C28*1000)</f>
        <v>118.73991426208423</v>
      </c>
      <c r="D106" s="74">
        <f>IF(TrRoad_act!D28=0,"",D42/TrRoad_act!D28*1000)</f>
        <v>116.64002059780297</v>
      </c>
      <c r="E106" s="74">
        <f>IF(TrRoad_act!E28=0,"",E42/TrRoad_act!E28*1000)</f>
        <v>120.77928925101386</v>
      </c>
      <c r="F106" s="74">
        <f>IF(TrRoad_act!F28=0,"",F42/TrRoad_act!F28*1000)</f>
        <v>109.48684399579604</v>
      </c>
      <c r="G106" s="74">
        <f>IF(TrRoad_act!G28=0,"",G42/TrRoad_act!G28*1000)</f>
        <v>108.76353729489719</v>
      </c>
      <c r="H106" s="74">
        <f>IF(TrRoad_act!H28=0,"",H42/TrRoad_act!H28*1000)</f>
        <v>109.27854797035759</v>
      </c>
      <c r="I106" s="74">
        <f>IF(TrRoad_act!I28=0,"",I42/TrRoad_act!I28*1000)</f>
        <v>105.29681445477394</v>
      </c>
      <c r="J106" s="74">
        <f>IF(TrRoad_act!J28=0,"",J42/TrRoad_act!J28*1000)</f>
        <v>103.20836295112224</v>
      </c>
      <c r="K106" s="74">
        <f>IF(TrRoad_act!K28=0,"",K42/TrRoad_act!K28*1000)</f>
        <v>105.97186023507128</v>
      </c>
      <c r="L106" s="74">
        <f>IF(TrRoad_act!L28=0,"",L42/TrRoad_act!L28*1000)</f>
        <v>109.48568409952694</v>
      </c>
      <c r="M106" s="74">
        <f>IF(TrRoad_act!M28=0,"",M42/TrRoad_act!M28*1000)</f>
        <v>108.20179884549647</v>
      </c>
      <c r="N106" s="74">
        <f>IF(TrRoad_act!N28=0,"",N42/TrRoad_act!N28*1000)</f>
        <v>110.67064369587992</v>
      </c>
      <c r="O106" s="74">
        <f>IF(TrRoad_act!O28=0,"",O42/TrRoad_act!O28*1000)</f>
        <v>108.09405903222709</v>
      </c>
      <c r="P106" s="74">
        <f>IF(TrRoad_act!P28=0,"",P42/TrRoad_act!P28*1000)</f>
        <v>100.61015540487631</v>
      </c>
      <c r="Q106" s="74">
        <f>IF(TrRoad_act!Q28=0,"",Q42/TrRoad_act!Q28*1000)</f>
        <v>103.22261617808284</v>
      </c>
    </row>
    <row r="108" spans="1:17" ht="11.4" customHeight="1" x14ac:dyDescent="0.3">
      <c r="A108" s="27" t="s">
        <v>94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" customHeight="1" x14ac:dyDescent="0.3">
      <c r="A109" s="25" t="s">
        <v>40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" customHeight="1" x14ac:dyDescent="0.3">
      <c r="A110" s="23" t="s">
        <v>31</v>
      </c>
      <c r="B110" s="78">
        <f>IF(TrRoad_act!B86=0,"",1000000*B19/TrRoad_act!B86)</f>
        <v>391.24320618779109</v>
      </c>
      <c r="C110" s="78">
        <f>IF(TrRoad_act!C86=0,"",1000000*C19/TrRoad_act!C86)</f>
        <v>388.50398562658131</v>
      </c>
      <c r="D110" s="78">
        <f>IF(TrRoad_act!D86=0,"",1000000*D19/TrRoad_act!D86)</f>
        <v>378.08141469765678</v>
      </c>
      <c r="E110" s="78">
        <f>IF(TrRoad_act!E86=0,"",1000000*E19/TrRoad_act!E86)</f>
        <v>376.4113316178952</v>
      </c>
      <c r="F110" s="78">
        <f>IF(TrRoad_act!F86=0,"",1000000*F19/TrRoad_act!F86)</f>
        <v>371.79416368915901</v>
      </c>
      <c r="G110" s="78">
        <f>IF(TrRoad_act!G86=0,"",1000000*G19/TrRoad_act!G86)</f>
        <v>366.82240607736554</v>
      </c>
      <c r="H110" s="78">
        <f>IF(TrRoad_act!H86=0,"",1000000*H19/TrRoad_act!H86)</f>
        <v>346.50585144515327</v>
      </c>
      <c r="I110" s="78">
        <f>IF(TrRoad_act!I86=0,"",1000000*I19/TrRoad_act!I86)</f>
        <v>321.46197708027393</v>
      </c>
      <c r="J110" s="78">
        <f>IF(TrRoad_act!J86=0,"",1000000*J19/TrRoad_act!J86)</f>
        <v>315.50173364618479</v>
      </c>
      <c r="K110" s="78">
        <f>IF(TrRoad_act!K86=0,"",1000000*K19/TrRoad_act!K86)</f>
        <v>305.85637288803844</v>
      </c>
      <c r="L110" s="78">
        <f>IF(TrRoad_act!L86=0,"",1000000*L19/TrRoad_act!L86)</f>
        <v>303.47634282312276</v>
      </c>
      <c r="M110" s="78">
        <f>IF(TrRoad_act!M86=0,"",1000000*M19/TrRoad_act!M86)</f>
        <v>299.99595039685693</v>
      </c>
      <c r="N110" s="78">
        <f>IF(TrRoad_act!N86=0,"",1000000*N19/TrRoad_act!N86)</f>
        <v>295.22597384523226</v>
      </c>
      <c r="O110" s="78">
        <f>IF(TrRoad_act!O86=0,"",1000000*O19/TrRoad_act!O86)</f>
        <v>289.55720373821856</v>
      </c>
      <c r="P110" s="78">
        <f>IF(TrRoad_act!P86=0,"",1000000*P19/TrRoad_act!P86)</f>
        <v>294.53332206005291</v>
      </c>
      <c r="Q110" s="78">
        <f>IF(TrRoad_act!Q86=0,"",1000000*Q19/TrRoad_act!Q86)</f>
        <v>292.87837939282383</v>
      </c>
    </row>
    <row r="111" spans="1:17" ht="11.4" customHeight="1" x14ac:dyDescent="0.3">
      <c r="A111" s="19" t="s">
        <v>30</v>
      </c>
      <c r="B111" s="76">
        <f>IF(TrRoad_act!B87=0,"",1000000*B20/TrRoad_act!B87)</f>
        <v>2526.6495851463205</v>
      </c>
      <c r="C111" s="76">
        <f>IF(TrRoad_act!C87=0,"",1000000*C20/TrRoad_act!C87)</f>
        <v>2485.381913316081</v>
      </c>
      <c r="D111" s="76">
        <f>IF(TrRoad_act!D87=0,"",1000000*D20/TrRoad_act!D87)</f>
        <v>2474.2799931038553</v>
      </c>
      <c r="E111" s="76">
        <f>IF(TrRoad_act!E87=0,"",1000000*E20/TrRoad_act!E87)</f>
        <v>2424.1924328788623</v>
      </c>
      <c r="F111" s="76">
        <f>IF(TrRoad_act!F87=0,"",1000000*F20/TrRoad_act!F87)</f>
        <v>2416.4345857750814</v>
      </c>
      <c r="G111" s="76">
        <f>IF(TrRoad_act!G87=0,"",1000000*G20/TrRoad_act!G87)</f>
        <v>2335.5028635019462</v>
      </c>
      <c r="H111" s="76">
        <f>IF(TrRoad_act!H87=0,"",1000000*H20/TrRoad_act!H87)</f>
        <v>2326.4671052521544</v>
      </c>
      <c r="I111" s="76">
        <f>IF(TrRoad_act!I87=0,"",1000000*I20/TrRoad_act!I87)</f>
        <v>2275.9017086926883</v>
      </c>
      <c r="J111" s="76">
        <f>IF(TrRoad_act!J87=0,"",1000000*J20/TrRoad_act!J87)</f>
        <v>2200.422864612307</v>
      </c>
      <c r="K111" s="76">
        <f>IF(TrRoad_act!K87=0,"",1000000*K20/TrRoad_act!K87)</f>
        <v>2160.7253514784488</v>
      </c>
      <c r="L111" s="76">
        <f>IF(TrRoad_act!L87=0,"",1000000*L20/TrRoad_act!L87)</f>
        <v>2069.8715301813972</v>
      </c>
      <c r="M111" s="76">
        <f>IF(TrRoad_act!M87=0,"",1000000*M20/TrRoad_act!M87)</f>
        <v>2021.1743351225498</v>
      </c>
      <c r="N111" s="76">
        <f>IF(TrRoad_act!N87=0,"",1000000*N20/TrRoad_act!N87)</f>
        <v>1945.9144864460698</v>
      </c>
      <c r="O111" s="76">
        <f>IF(TrRoad_act!O87=0,"",1000000*O20/TrRoad_act!O87)</f>
        <v>1907.4615413995443</v>
      </c>
      <c r="P111" s="76">
        <f>IF(TrRoad_act!P87=0,"",1000000*P20/TrRoad_act!P87)</f>
        <v>1937.8320268862528</v>
      </c>
      <c r="Q111" s="76">
        <f>IF(TrRoad_act!Q87=0,"",1000000*Q20/TrRoad_act!Q87)</f>
        <v>1937.0118306630195</v>
      </c>
    </row>
    <row r="112" spans="1:17" ht="11.4" customHeight="1" x14ac:dyDescent="0.3">
      <c r="A112" s="62" t="s">
        <v>60</v>
      </c>
      <c r="B112" s="77">
        <f>IF(TrRoad_act!B88=0,"",1000000*B21/TrRoad_act!B88)</f>
        <v>2289.2547412241147</v>
      </c>
      <c r="C112" s="77">
        <f>IF(TrRoad_act!C88=0,"",1000000*C21/TrRoad_act!C88)</f>
        <v>2232.7183155551047</v>
      </c>
      <c r="D112" s="77">
        <f>IF(TrRoad_act!D88=0,"",1000000*D21/TrRoad_act!D88)</f>
        <v>2213.0777747064813</v>
      </c>
      <c r="E112" s="77">
        <f>IF(TrRoad_act!E88=0,"",1000000*E21/TrRoad_act!E88)</f>
        <v>2147.2374170250891</v>
      </c>
      <c r="F112" s="77">
        <f>IF(TrRoad_act!F88=0,"",1000000*F21/TrRoad_act!F88)</f>
        <v>2111.2346177026243</v>
      </c>
      <c r="G112" s="77">
        <f>IF(TrRoad_act!G88=0,"",1000000*G21/TrRoad_act!G88)</f>
        <v>2023.7831751713738</v>
      </c>
      <c r="H112" s="77">
        <f>IF(TrRoad_act!H88=0,"",1000000*H21/TrRoad_act!H88)</f>
        <v>1974.3502898987792</v>
      </c>
      <c r="I112" s="77">
        <f>IF(TrRoad_act!I88=0,"",1000000*I21/TrRoad_act!I88)</f>
        <v>1912.8495410129894</v>
      </c>
      <c r="J112" s="77">
        <f>IF(TrRoad_act!J88=0,"",1000000*J21/TrRoad_act!J88)</f>
        <v>1833.4832891785591</v>
      </c>
      <c r="K112" s="77">
        <f>IF(TrRoad_act!K88=0,"",1000000*K21/TrRoad_act!K88)</f>
        <v>1792.3653905450894</v>
      </c>
      <c r="L112" s="77">
        <f>IF(TrRoad_act!L88=0,"",1000000*L21/TrRoad_act!L88)</f>
        <v>1698.1340598989268</v>
      </c>
      <c r="M112" s="77">
        <f>IF(TrRoad_act!M88=0,"",1000000*M21/TrRoad_act!M88)</f>
        <v>1646.4235205160921</v>
      </c>
      <c r="N112" s="77">
        <f>IF(TrRoad_act!N88=0,"",1000000*N21/TrRoad_act!N88)</f>
        <v>1557.6130844837335</v>
      </c>
      <c r="O112" s="77">
        <f>IF(TrRoad_act!O88=0,"",1000000*O21/TrRoad_act!O88)</f>
        <v>1513.350761318206</v>
      </c>
      <c r="P112" s="77">
        <f>IF(TrRoad_act!P88=0,"",1000000*P21/TrRoad_act!P88)</f>
        <v>1518.6199714191753</v>
      </c>
      <c r="Q112" s="77">
        <f>IF(TrRoad_act!Q88=0,"",1000000*Q21/TrRoad_act!Q88)</f>
        <v>1495.2849876147529</v>
      </c>
    </row>
    <row r="113" spans="1:17" ht="11.4" customHeight="1" x14ac:dyDescent="0.3">
      <c r="A113" s="62" t="s">
        <v>59</v>
      </c>
      <c r="B113" s="77">
        <f>IF(TrRoad_act!B89=0,"",1000000*B22/TrRoad_act!B89)</f>
        <v>3531.3355398049312</v>
      </c>
      <c r="C113" s="77">
        <f>IF(TrRoad_act!C89=0,"",1000000*C22/TrRoad_act!C89)</f>
        <v>3483.4688255889155</v>
      </c>
      <c r="D113" s="77">
        <f>IF(TrRoad_act!D89=0,"",1000000*D22/TrRoad_act!D89)</f>
        <v>3418.2348840120453</v>
      </c>
      <c r="E113" s="77">
        <f>IF(TrRoad_act!E89=0,"",1000000*E22/TrRoad_act!E89)</f>
        <v>3339.8650261694638</v>
      </c>
      <c r="F113" s="77">
        <f>IF(TrRoad_act!F89=0,"",1000000*F22/TrRoad_act!F89)</f>
        <v>3309.9728748952962</v>
      </c>
      <c r="G113" s="77">
        <f>IF(TrRoad_act!G89=0,"",1000000*G22/TrRoad_act!G89)</f>
        <v>3164.8087096081854</v>
      </c>
      <c r="H113" s="77">
        <f>IF(TrRoad_act!H89=0,"",1000000*H22/TrRoad_act!H89)</f>
        <v>3169.1031409226312</v>
      </c>
      <c r="I113" s="77">
        <f>IF(TrRoad_act!I89=0,"",1000000*I22/TrRoad_act!I89)</f>
        <v>3086.324449354624</v>
      </c>
      <c r="J113" s="77">
        <f>IF(TrRoad_act!J89=0,"",1000000*J22/TrRoad_act!J89)</f>
        <v>2944.6536971469877</v>
      </c>
      <c r="K113" s="77">
        <f>IF(TrRoad_act!K89=0,"",1000000*K22/TrRoad_act!K89)</f>
        <v>2848.6556094336602</v>
      </c>
      <c r="L113" s="77">
        <f>IF(TrRoad_act!L89=0,"",1000000*L22/TrRoad_act!L89)</f>
        <v>2718.6906914568872</v>
      </c>
      <c r="M113" s="77">
        <f>IF(TrRoad_act!M89=0,"",1000000*M22/TrRoad_act!M89)</f>
        <v>2621.6520890050392</v>
      </c>
      <c r="N113" s="77">
        <f>IF(TrRoad_act!N89=0,"",1000000*N22/TrRoad_act!N89)</f>
        <v>2531.920637876995</v>
      </c>
      <c r="O113" s="77">
        <f>IF(TrRoad_act!O89=0,"",1000000*O22/TrRoad_act!O89)</f>
        <v>2464.8512014292542</v>
      </c>
      <c r="P113" s="77">
        <f>IF(TrRoad_act!P89=0,"",1000000*P22/TrRoad_act!P89)</f>
        <v>2512.6651653112276</v>
      </c>
      <c r="Q113" s="77">
        <f>IF(TrRoad_act!Q89=0,"",1000000*Q22/TrRoad_act!Q89)</f>
        <v>2521.5769369500299</v>
      </c>
    </row>
    <row r="114" spans="1:17" ht="11.4" customHeight="1" x14ac:dyDescent="0.3">
      <c r="A114" s="62" t="s">
        <v>58</v>
      </c>
      <c r="B114" s="77">
        <f>IF(TrRoad_act!B90=0,"",1000000*B23/TrRoad_act!B90)</f>
        <v>2483.3404490069083</v>
      </c>
      <c r="C114" s="77">
        <f>IF(TrRoad_act!C90=0,"",1000000*C23/TrRoad_act!C90)</f>
        <v>2285.3171182789397</v>
      </c>
      <c r="D114" s="77">
        <f>IF(TrRoad_act!D90=0,"",1000000*D23/TrRoad_act!D90)</f>
        <v>2162.463966062277</v>
      </c>
      <c r="E114" s="77">
        <f>IF(TrRoad_act!E90=0,"",1000000*E23/TrRoad_act!E90)</f>
        <v>1991.8279133734186</v>
      </c>
      <c r="F114" s="77">
        <f>IF(TrRoad_act!F90=0,"",1000000*F23/TrRoad_act!F90)</f>
        <v>2038.2095444494689</v>
      </c>
      <c r="G114" s="77">
        <f>IF(TrRoad_act!G90=0,"",1000000*G23/TrRoad_act!G90)</f>
        <v>2009.7216558698708</v>
      </c>
      <c r="H114" s="77">
        <f>IF(TrRoad_act!H90=0,"",1000000*H23/TrRoad_act!H90)</f>
        <v>2003.7561801713844</v>
      </c>
      <c r="I114" s="77">
        <f>IF(TrRoad_act!I90=0,"",1000000*I23/TrRoad_act!I90)</f>
        <v>1906.9618319615697</v>
      </c>
      <c r="J114" s="77">
        <f>IF(TrRoad_act!J90=0,"",1000000*J23/TrRoad_act!J90)</f>
        <v>1910.6068288129468</v>
      </c>
      <c r="K114" s="77">
        <f>IF(TrRoad_act!K90=0,"",1000000*K23/TrRoad_act!K90)</f>
        <v>1936.3992498784935</v>
      </c>
      <c r="L114" s="77">
        <f>IF(TrRoad_act!L90=0,"",1000000*L23/TrRoad_act!L90)</f>
        <v>1878.858524972404</v>
      </c>
      <c r="M114" s="77">
        <f>IF(TrRoad_act!M90=0,"",1000000*M23/TrRoad_act!M90)</f>
        <v>1974.7601449303543</v>
      </c>
      <c r="N114" s="77">
        <f>IF(TrRoad_act!N90=0,"",1000000*N23/TrRoad_act!N90)</f>
        <v>1915.6212625083774</v>
      </c>
      <c r="O114" s="77">
        <f>IF(TrRoad_act!O90=0,"",1000000*O23/TrRoad_act!O90)</f>
        <v>1954.9471898876473</v>
      </c>
      <c r="P114" s="77">
        <f>IF(TrRoad_act!P90=0,"",1000000*P23/TrRoad_act!P90)</f>
        <v>1916.5973904974408</v>
      </c>
      <c r="Q114" s="77">
        <f>IF(TrRoad_act!Q90=0,"",1000000*Q23/TrRoad_act!Q90)</f>
        <v>1919.1004008414973</v>
      </c>
    </row>
    <row r="115" spans="1:17" ht="11.4" customHeight="1" x14ac:dyDescent="0.3">
      <c r="A115" s="62" t="s">
        <v>57</v>
      </c>
      <c r="B115" s="77">
        <f>IF(TrRoad_act!B91=0,"",1000000*B24/TrRoad_act!B91)</f>
        <v>2430.2962785017962</v>
      </c>
      <c r="C115" s="77">
        <f>IF(TrRoad_act!C91=0,"",1000000*C24/TrRoad_act!C91)</f>
        <v>2384.9146607937628</v>
      </c>
      <c r="D115" s="77">
        <f>IF(TrRoad_act!D91=0,"",1000000*D24/TrRoad_act!D91)</f>
        <v>2365.8625616865324</v>
      </c>
      <c r="E115" s="77">
        <f>IF(TrRoad_act!E91=0,"",1000000*E24/TrRoad_act!E91)</f>
        <v>2327.6545131417893</v>
      </c>
      <c r="F115" s="77">
        <f>IF(TrRoad_act!F91=0,"",1000000*F24/TrRoad_act!F91)</f>
        <v>2347.8742129560578</v>
      </c>
      <c r="G115" s="77">
        <f>IF(TrRoad_act!G91=0,"",1000000*G24/TrRoad_act!G91)</f>
        <v>2213.1179208543499</v>
      </c>
      <c r="H115" s="77">
        <f>IF(TrRoad_act!H91=0,"",1000000*H24/TrRoad_act!H91)</f>
        <v>2131.0185242802277</v>
      </c>
      <c r="I115" s="77">
        <f>IF(TrRoad_act!I91=0,"",1000000*I24/TrRoad_act!I91)</f>
        <v>2101.0235391911338</v>
      </c>
      <c r="J115" s="77">
        <f>IF(TrRoad_act!J91=0,"",1000000*J24/TrRoad_act!J91)</f>
        <v>1998.4324643926582</v>
      </c>
      <c r="K115" s="77">
        <f>IF(TrRoad_act!K91=0,"",1000000*K24/TrRoad_act!K91)</f>
        <v>2051.1981762058267</v>
      </c>
      <c r="L115" s="77">
        <f>IF(TrRoad_act!L91=0,"",1000000*L24/TrRoad_act!L91)</f>
        <v>1876.7214090571781</v>
      </c>
      <c r="M115" s="77">
        <f>IF(TrRoad_act!M91=0,"",1000000*M24/TrRoad_act!M91)</f>
        <v>1849.1899897955502</v>
      </c>
      <c r="N115" s="77">
        <f>IF(TrRoad_act!N91=0,"",1000000*N24/TrRoad_act!N91)</f>
        <v>1739.8875543470031</v>
      </c>
      <c r="O115" s="77">
        <f>IF(TrRoad_act!O91=0,"",1000000*O24/TrRoad_act!O91)</f>
        <v>1732.4266642492037</v>
      </c>
      <c r="P115" s="77">
        <f>IF(TrRoad_act!P91=0,"",1000000*P24/TrRoad_act!P91)</f>
        <v>1776.7923845681073</v>
      </c>
      <c r="Q115" s="77">
        <f>IF(TrRoad_act!Q91=0,"",1000000*Q24/TrRoad_act!Q91)</f>
        <v>1755.2359453399686</v>
      </c>
    </row>
    <row r="116" spans="1:17" ht="11.4" customHeight="1" x14ac:dyDescent="0.3">
      <c r="A116" s="62" t="s">
        <v>61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>
        <f>IF(TrRoad_act!J92=0,"",1000000*J25/TrRoad_act!J92)</f>
        <v>822.57339236641326</v>
      </c>
      <c r="K116" s="77">
        <f>IF(TrRoad_act!K92=0,"",1000000*K25/TrRoad_act!K92)</f>
        <v>839.62113337427445</v>
      </c>
      <c r="L116" s="77">
        <f>IF(TrRoad_act!L92=0,"",1000000*L25/TrRoad_act!L92)</f>
        <v>981.2687453240452</v>
      </c>
      <c r="M116" s="77">
        <f>IF(TrRoad_act!M92=0,"",1000000*M25/TrRoad_act!M92)</f>
        <v>826.45308477645051</v>
      </c>
      <c r="N116" s="77">
        <f>IF(TrRoad_act!N92=0,"",1000000*N25/TrRoad_act!N92)</f>
        <v>839.86431491404085</v>
      </c>
      <c r="O116" s="77">
        <f>IF(TrRoad_act!O92=0,"",1000000*O25/TrRoad_act!O92)</f>
        <v>724.39414391043215</v>
      </c>
      <c r="P116" s="77">
        <f>IF(TrRoad_act!P92=0,"",1000000*P25/TrRoad_act!P92)</f>
        <v>754.18729450673015</v>
      </c>
      <c r="Q116" s="77">
        <f>IF(TrRoad_act!Q92=0,"",1000000*Q25/TrRoad_act!Q92)</f>
        <v>742.84179276626264</v>
      </c>
    </row>
    <row r="117" spans="1:17" ht="11.4" customHeight="1" x14ac:dyDescent="0.3">
      <c r="A117" s="62" t="s">
        <v>56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>
        <f>IF(TrRoad_act!E93=0,"",1000000*E26/TrRoad_act!E93)</f>
        <v>0</v>
      </c>
      <c r="F117" s="77">
        <f>IF(TrRoad_act!F93=0,"",1000000*F26/TrRoad_act!F93)</f>
        <v>0</v>
      </c>
      <c r="G117" s="77">
        <f>IF(TrRoad_act!G93=0,"",1000000*G26/TrRoad_act!G93)</f>
        <v>0</v>
      </c>
      <c r="H117" s="77">
        <f>IF(TrRoad_act!H93=0,"",1000000*H26/TrRoad_act!H93)</f>
        <v>0</v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" customHeight="1" x14ac:dyDescent="0.3">
      <c r="A118" s="19" t="s">
        <v>29</v>
      </c>
      <c r="B118" s="76">
        <f>IF(TrRoad_act!B94=0,"",1000000*B27/TrRoad_act!B94)</f>
        <v>68979.417866460994</v>
      </c>
      <c r="C118" s="76">
        <f>IF(TrRoad_act!C94=0,"",1000000*C27/TrRoad_act!C94)</f>
        <v>68093.456442729977</v>
      </c>
      <c r="D118" s="76">
        <f>IF(TrRoad_act!D94=0,"",1000000*D27/TrRoad_act!D94)</f>
        <v>68251.674462178591</v>
      </c>
      <c r="E118" s="76">
        <f>IF(TrRoad_act!E94=0,"",1000000*E27/TrRoad_act!E94)</f>
        <v>67688.936062237408</v>
      </c>
      <c r="F118" s="76">
        <f>IF(TrRoad_act!F94=0,"",1000000*F27/TrRoad_act!F94)</f>
        <v>67380.359762108943</v>
      </c>
      <c r="G118" s="76">
        <f>IF(TrRoad_act!G94=0,"",1000000*G27/TrRoad_act!G94)</f>
        <v>66854.454703722426</v>
      </c>
      <c r="H118" s="76">
        <f>IF(TrRoad_act!H94=0,"",1000000*H27/TrRoad_act!H94)</f>
        <v>66588.131083535627</v>
      </c>
      <c r="I118" s="76">
        <f>IF(TrRoad_act!I94=0,"",1000000*I27/TrRoad_act!I94)</f>
        <v>65971.544586607139</v>
      </c>
      <c r="J118" s="76">
        <f>IF(TrRoad_act!J94=0,"",1000000*J27/TrRoad_act!J94)</f>
        <v>64534.945538381391</v>
      </c>
      <c r="K118" s="76">
        <f>IF(TrRoad_act!K94=0,"",1000000*K27/TrRoad_act!K94)</f>
        <v>63094.491198440133</v>
      </c>
      <c r="L118" s="76">
        <f>IF(TrRoad_act!L94=0,"",1000000*L27/TrRoad_act!L94)</f>
        <v>62869.710223624548</v>
      </c>
      <c r="M118" s="76">
        <f>IF(TrRoad_act!M94=0,"",1000000*M27/TrRoad_act!M94)</f>
        <v>61939.726430008872</v>
      </c>
      <c r="N118" s="76">
        <f>IF(TrRoad_act!N94=0,"",1000000*N27/TrRoad_act!N94)</f>
        <v>60416.890666660453</v>
      </c>
      <c r="O118" s="76">
        <f>IF(TrRoad_act!O94=0,"",1000000*O27/TrRoad_act!O94)</f>
        <v>60113.609671499064</v>
      </c>
      <c r="P118" s="76">
        <f>IF(TrRoad_act!P94=0,"",1000000*P27/TrRoad_act!P94)</f>
        <v>59685.187097081754</v>
      </c>
      <c r="Q118" s="76">
        <f>IF(TrRoad_act!Q94=0,"",1000000*Q27/TrRoad_act!Q94)</f>
        <v>59539.123572455472</v>
      </c>
    </row>
    <row r="119" spans="1:17" ht="11.4" customHeight="1" x14ac:dyDescent="0.3">
      <c r="A119" s="62" t="s">
        <v>60</v>
      </c>
      <c r="B119" s="75">
        <f>IF(TrRoad_act!B95=0,"",1000000*B28/TrRoad_act!B95)</f>
        <v>12568.018152146913</v>
      </c>
      <c r="C119" s="75">
        <f>IF(TrRoad_act!C95=0,"",1000000*C28/TrRoad_act!C95)</f>
        <v>12556.992583660967</v>
      </c>
      <c r="D119" s="75">
        <f>IF(TrRoad_act!D95=0,"",1000000*D28/TrRoad_act!D95)</f>
        <v>12570.403556711732</v>
      </c>
      <c r="E119" s="75">
        <f>IF(TrRoad_act!E95=0,"",1000000*E28/TrRoad_act!E95)</f>
        <v>12111.043881894659</v>
      </c>
      <c r="F119" s="75">
        <f>IF(TrRoad_act!F95=0,"",1000000*F28/TrRoad_act!F95)</f>
        <v>11842.90141009762</v>
      </c>
      <c r="G119" s="75">
        <f>IF(TrRoad_act!G95=0,"",1000000*G28/TrRoad_act!G95)</f>
        <v>11636.782407052931</v>
      </c>
      <c r="H119" s="75">
        <f>IF(TrRoad_act!H95=0,"",1000000*H28/TrRoad_act!H95)</f>
        <v>11469.835931819995</v>
      </c>
      <c r="I119" s="75">
        <f>IF(TrRoad_act!I95=0,"",1000000*I28/TrRoad_act!I95)</f>
        <v>11181.823310801641</v>
      </c>
      <c r="J119" s="75">
        <f>IF(TrRoad_act!J95=0,"",1000000*J28/TrRoad_act!J95)</f>
        <v>10949.791212711798</v>
      </c>
      <c r="K119" s="75">
        <f>IF(TrRoad_act!K95=0,"",1000000*K28/TrRoad_act!K95)</f>
        <v>10658.829136572005</v>
      </c>
      <c r="L119" s="75">
        <f>IF(TrRoad_act!L95=0,"",1000000*L28/TrRoad_act!L95)</f>
        <v>10233.204244023391</v>
      </c>
      <c r="M119" s="75">
        <f>IF(TrRoad_act!M95=0,"",1000000*M28/TrRoad_act!M95)</f>
        <v>9758.5977696857972</v>
      </c>
      <c r="N119" s="75">
        <f>IF(TrRoad_act!N95=0,"",1000000*N28/TrRoad_act!N95)</f>
        <v>9312.7637070995952</v>
      </c>
      <c r="O119" s="75">
        <f>IF(TrRoad_act!O95=0,"",1000000*O28/TrRoad_act!O95)</f>
        <v>8569.314465895086</v>
      </c>
      <c r="P119" s="75">
        <f>IF(TrRoad_act!P95=0,"",1000000*P28/TrRoad_act!P95)</f>
        <v>8605.7271920221065</v>
      </c>
      <c r="Q119" s="75">
        <f>IF(TrRoad_act!Q95=0,"",1000000*Q28/TrRoad_act!Q95)</f>
        <v>8338.3415063613393</v>
      </c>
    </row>
    <row r="120" spans="1:17" ht="11.4" customHeight="1" x14ac:dyDescent="0.3">
      <c r="A120" s="62" t="s">
        <v>59</v>
      </c>
      <c r="B120" s="75">
        <f>IF(TrRoad_act!B96=0,"",1000000*B29/TrRoad_act!B96)</f>
        <v>70641.596189503834</v>
      </c>
      <c r="C120" s="75">
        <f>IF(TrRoad_act!C96=0,"",1000000*C29/TrRoad_act!C96)</f>
        <v>69723.593660469051</v>
      </c>
      <c r="D120" s="75">
        <f>IF(TrRoad_act!D96=0,"",1000000*D29/TrRoad_act!D96)</f>
        <v>69830.838828323656</v>
      </c>
      <c r="E120" s="75">
        <f>IF(TrRoad_act!E96=0,"",1000000*E29/TrRoad_act!E96)</f>
        <v>69136.131655802645</v>
      </c>
      <c r="F120" s="75">
        <f>IF(TrRoad_act!F96=0,"",1000000*F29/TrRoad_act!F96)</f>
        <v>68797.997278448558</v>
      </c>
      <c r="G120" s="75">
        <f>IF(TrRoad_act!G96=0,"",1000000*G29/TrRoad_act!G96)</f>
        <v>68309.994068612941</v>
      </c>
      <c r="H120" s="75">
        <f>IF(TrRoad_act!H96=0,"",1000000*H29/TrRoad_act!H96)</f>
        <v>67981.634328586675</v>
      </c>
      <c r="I120" s="75">
        <f>IF(TrRoad_act!I96=0,"",1000000*I29/TrRoad_act!I96)</f>
        <v>67354.154957963343</v>
      </c>
      <c r="J120" s="75">
        <f>IF(TrRoad_act!J96=0,"",1000000*J29/TrRoad_act!J96)</f>
        <v>65961.811205866528</v>
      </c>
      <c r="K120" s="75">
        <f>IF(TrRoad_act!K96=0,"",1000000*K29/TrRoad_act!K96)</f>
        <v>64385.385835475747</v>
      </c>
      <c r="L120" s="75">
        <f>IF(TrRoad_act!L96=0,"",1000000*L29/TrRoad_act!L96)</f>
        <v>64119.0950587673</v>
      </c>
      <c r="M120" s="75">
        <f>IF(TrRoad_act!M96=0,"",1000000*M29/TrRoad_act!M96)</f>
        <v>63215.874015098227</v>
      </c>
      <c r="N120" s="75">
        <f>IF(TrRoad_act!N96=0,"",1000000*N29/TrRoad_act!N96)</f>
        <v>61512.074139954115</v>
      </c>
      <c r="O120" s="75">
        <f>IF(TrRoad_act!O96=0,"",1000000*O29/TrRoad_act!O96)</f>
        <v>61459.972119827391</v>
      </c>
      <c r="P120" s="75">
        <f>IF(TrRoad_act!P96=0,"",1000000*P29/TrRoad_act!P96)</f>
        <v>61118.982504660329</v>
      </c>
      <c r="Q120" s="75">
        <f>IF(TrRoad_act!Q96=0,"",1000000*Q29/TrRoad_act!Q96)</f>
        <v>60957.72593247654</v>
      </c>
    </row>
    <row r="121" spans="1:17" ht="11.4" customHeight="1" x14ac:dyDescent="0.3">
      <c r="A121" s="62" t="s">
        <v>58</v>
      </c>
      <c r="B121" s="75">
        <f>IF(TrRoad_act!B97=0,"",1000000*B30/TrRoad_act!B97)</f>
        <v>28519.929933217914</v>
      </c>
      <c r="C121" s="75">
        <f>IF(TrRoad_act!C97=0,"",1000000*C30/TrRoad_act!C97)</f>
        <v>28291.436045633625</v>
      </c>
      <c r="D121" s="75">
        <f>IF(TrRoad_act!D97=0,"",1000000*D30/TrRoad_act!D97)</f>
        <v>28393.797560019473</v>
      </c>
      <c r="E121" s="75">
        <f>IF(TrRoad_act!E97=0,"",1000000*E30/TrRoad_act!E97)</f>
        <v>28398.276939104679</v>
      </c>
      <c r="F121" s="75">
        <f>IF(TrRoad_act!F97=0,"",1000000*F30/TrRoad_act!F97)</f>
        <v>27149.050555548951</v>
      </c>
      <c r="G121" s="75">
        <f>IF(TrRoad_act!G97=0,"",1000000*G30/TrRoad_act!G97)</f>
        <v>27503.144476461814</v>
      </c>
      <c r="H121" s="75">
        <f>IF(TrRoad_act!H97=0,"",1000000*H30/TrRoad_act!H97)</f>
        <v>27588.828917111136</v>
      </c>
      <c r="I121" s="75">
        <f>IF(TrRoad_act!I97=0,"",1000000*I30/TrRoad_act!I97)</f>
        <v>27876.801879277878</v>
      </c>
      <c r="J121" s="75">
        <f>IF(TrRoad_act!J97=0,"",1000000*J30/TrRoad_act!J97)</f>
        <v>28107.048365868784</v>
      </c>
      <c r="K121" s="75">
        <f>IF(TrRoad_act!K97=0,"",1000000*K30/TrRoad_act!K97)</f>
        <v>28056.087901739993</v>
      </c>
      <c r="L121" s="75">
        <f>IF(TrRoad_act!L97=0,"",1000000*L30/TrRoad_act!L97)</f>
        <v>28676.314345092072</v>
      </c>
      <c r="M121" s="75">
        <f>IF(TrRoad_act!M97=0,"",1000000*M30/TrRoad_act!M97)</f>
        <v>28881.399582039081</v>
      </c>
      <c r="N121" s="75">
        <f>IF(TrRoad_act!N97=0,"",1000000*N30/TrRoad_act!N97)</f>
        <v>28870.095452036538</v>
      </c>
      <c r="O121" s="75">
        <f>IF(TrRoad_act!O97=0,"",1000000*O30/TrRoad_act!O97)</f>
        <v>28941.968884765116</v>
      </c>
      <c r="P121" s="75">
        <f>IF(TrRoad_act!P97=0,"",1000000*P30/TrRoad_act!P97)</f>
        <v>28932.873275116457</v>
      </c>
      <c r="Q121" s="75">
        <f>IF(TrRoad_act!Q97=0,"",1000000*Q30/TrRoad_act!Q97)</f>
        <v>28904.417886812153</v>
      </c>
    </row>
    <row r="122" spans="1:17" ht="11.4" customHeight="1" x14ac:dyDescent="0.3">
      <c r="A122" s="62" t="s">
        <v>57</v>
      </c>
      <c r="B122" s="75">
        <f>IF(TrRoad_act!B98=0,"",1000000*B31/TrRoad_act!B98)</f>
        <v>46720.735892397046</v>
      </c>
      <c r="C122" s="75">
        <f>IF(TrRoad_act!C98=0,"",1000000*C31/TrRoad_act!C98)</f>
        <v>45677.152435501441</v>
      </c>
      <c r="D122" s="75">
        <f>IF(TrRoad_act!D98=0,"",1000000*D31/TrRoad_act!D98)</f>
        <v>46481.933090249884</v>
      </c>
      <c r="E122" s="75">
        <f>IF(TrRoad_act!E98=0,"",1000000*E31/TrRoad_act!E98)</f>
        <v>48334.406860384253</v>
      </c>
      <c r="F122" s="75">
        <f>IF(TrRoad_act!F98=0,"",1000000*F31/TrRoad_act!F98)</f>
        <v>49606.588281371376</v>
      </c>
      <c r="G122" s="75">
        <f>IF(TrRoad_act!G98=0,"",1000000*G31/TrRoad_act!G98)</f>
        <v>45549.213597443755</v>
      </c>
      <c r="H122" s="75">
        <f>IF(TrRoad_act!H98=0,"",1000000*H31/TrRoad_act!H98)</f>
        <v>49052.972838270151</v>
      </c>
      <c r="I122" s="75">
        <f>IF(TrRoad_act!I98=0,"",1000000*I31/TrRoad_act!I98)</f>
        <v>47001.809858488974</v>
      </c>
      <c r="J122" s="75">
        <f>IF(TrRoad_act!J98=0,"",1000000*J31/TrRoad_act!J98)</f>
        <v>42097.177606498706</v>
      </c>
      <c r="K122" s="75">
        <f>IF(TrRoad_act!K98=0,"",1000000*K31/TrRoad_act!K98)</f>
        <v>45085.111283649792</v>
      </c>
      <c r="L122" s="75">
        <f>IF(TrRoad_act!L98=0,"",1000000*L31/TrRoad_act!L98)</f>
        <v>47174.905056626376</v>
      </c>
      <c r="M122" s="75">
        <f>IF(TrRoad_act!M98=0,"",1000000*M31/TrRoad_act!M98)</f>
        <v>46007.738844824991</v>
      </c>
      <c r="N122" s="75">
        <f>IF(TrRoad_act!N98=0,"",1000000*N31/TrRoad_act!N98)</f>
        <v>49753.565501398982</v>
      </c>
      <c r="O122" s="75">
        <f>IF(TrRoad_act!O98=0,"",1000000*O31/TrRoad_act!O98)</f>
        <v>47059.117207771327</v>
      </c>
      <c r="P122" s="75">
        <f>IF(TrRoad_act!P98=0,"",1000000*P31/TrRoad_act!P98)</f>
        <v>43419.16797283999</v>
      </c>
      <c r="Q122" s="75">
        <f>IF(TrRoad_act!Q98=0,"",1000000*Q31/TrRoad_act!Q98)</f>
        <v>47548.384561840074</v>
      </c>
    </row>
    <row r="123" spans="1:17" ht="11.4" customHeight="1" x14ac:dyDescent="0.3">
      <c r="A123" s="62" t="s">
        <v>56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" customHeight="1" x14ac:dyDescent="0.3">
      <c r="A124" s="25" t="s">
        <v>19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" customHeight="1" x14ac:dyDescent="0.3">
      <c r="A125" s="23" t="s">
        <v>28</v>
      </c>
      <c r="B125" s="78">
        <f>IF(TrRoad_act!B101=0,"",1000000*B34/TrRoad_act!B101)</f>
        <v>4054.1473006698029</v>
      </c>
      <c r="C125" s="78">
        <f>IF(TrRoad_act!C101=0,"",1000000*C34/TrRoad_act!C101)</f>
        <v>3985.8870145283631</v>
      </c>
      <c r="D125" s="78">
        <f>IF(TrRoad_act!D101=0,"",1000000*D34/TrRoad_act!D101)</f>
        <v>3965.1466891626001</v>
      </c>
      <c r="E125" s="78">
        <f>IF(TrRoad_act!E101=0,"",1000000*E34/TrRoad_act!E101)</f>
        <v>4009.1130798396471</v>
      </c>
      <c r="F125" s="78">
        <f>IF(TrRoad_act!F101=0,"",1000000*F34/TrRoad_act!F101)</f>
        <v>3986.38289125658</v>
      </c>
      <c r="G125" s="78">
        <f>IF(TrRoad_act!G101=0,"",1000000*G34/TrRoad_act!G101)</f>
        <v>3982.9172104550685</v>
      </c>
      <c r="H125" s="78">
        <f>IF(TrRoad_act!H101=0,"",1000000*H34/TrRoad_act!H101)</f>
        <v>3860.2205442659733</v>
      </c>
      <c r="I125" s="78">
        <f>IF(TrRoad_act!I101=0,"",1000000*I34/TrRoad_act!I101)</f>
        <v>3813.1553653792821</v>
      </c>
      <c r="J125" s="78">
        <f>IF(TrRoad_act!J101=0,"",1000000*J34/TrRoad_act!J101)</f>
        <v>3689.2198665202632</v>
      </c>
      <c r="K125" s="78">
        <f>IF(TrRoad_act!K101=0,"",1000000*K34/TrRoad_act!K101)</f>
        <v>3645.7569631655356</v>
      </c>
      <c r="L125" s="78">
        <f>IF(TrRoad_act!L101=0,"",1000000*L34/TrRoad_act!L101)</f>
        <v>3692.9972184880125</v>
      </c>
      <c r="M125" s="78">
        <f>IF(TrRoad_act!M101=0,"",1000000*M34/TrRoad_act!M101)</f>
        <v>3685.6818280122006</v>
      </c>
      <c r="N125" s="78">
        <f>IF(TrRoad_act!N101=0,"",1000000*N34/TrRoad_act!N101)</f>
        <v>3575.7552372912214</v>
      </c>
      <c r="O125" s="78">
        <f>IF(TrRoad_act!O101=0,"",1000000*O34/TrRoad_act!O101)</f>
        <v>3494.8295656035516</v>
      </c>
      <c r="P125" s="78">
        <f>IF(TrRoad_act!P101=0,"",1000000*P34/TrRoad_act!P101)</f>
        <v>3483.5359748864198</v>
      </c>
      <c r="Q125" s="78">
        <f>IF(TrRoad_act!Q101=0,"",1000000*Q34/TrRoad_act!Q101)</f>
        <v>3416.5451632364816</v>
      </c>
    </row>
    <row r="126" spans="1:17" ht="11.4" customHeight="1" x14ac:dyDescent="0.3">
      <c r="A126" s="62" t="s">
        <v>60</v>
      </c>
      <c r="B126" s="77">
        <f>IF(TrRoad_act!B102=0,"",1000000*B35/TrRoad_act!B102)</f>
        <v>3235.9571443161681</v>
      </c>
      <c r="C126" s="77">
        <f>IF(TrRoad_act!C102=0,"",1000000*C35/TrRoad_act!C102)</f>
        <v>3149.388676622345</v>
      </c>
      <c r="D126" s="77">
        <f>IF(TrRoad_act!D102=0,"",1000000*D35/TrRoad_act!D102)</f>
        <v>3122.7836052654284</v>
      </c>
      <c r="E126" s="77">
        <f>IF(TrRoad_act!E102=0,"",1000000*E35/TrRoad_act!E102)</f>
        <v>3072.9259937605329</v>
      </c>
      <c r="F126" s="77">
        <f>IF(TrRoad_act!F102=0,"",1000000*F35/TrRoad_act!F102)</f>
        <v>2993.3254949209904</v>
      </c>
      <c r="G126" s="77">
        <f>IF(TrRoad_act!G102=0,"",1000000*G35/TrRoad_act!G102)</f>
        <v>2925.5858444386972</v>
      </c>
      <c r="H126" s="77">
        <f>IF(TrRoad_act!H102=0,"",1000000*H35/TrRoad_act!H102)</f>
        <v>2850.7250300545443</v>
      </c>
      <c r="I126" s="77">
        <f>IF(TrRoad_act!I102=0,"",1000000*I35/TrRoad_act!I102)</f>
        <v>2778.2416790088719</v>
      </c>
      <c r="J126" s="77">
        <f>IF(TrRoad_act!J102=0,"",1000000*J35/TrRoad_act!J102)</f>
        <v>2571.9508056952409</v>
      </c>
      <c r="K126" s="77">
        <f>IF(TrRoad_act!K102=0,"",1000000*K35/TrRoad_act!K102)</f>
        <v>2507.3925827948406</v>
      </c>
      <c r="L126" s="77">
        <f>IF(TrRoad_act!L102=0,"",1000000*L35/TrRoad_act!L102)</f>
        <v>2397.6145259281652</v>
      </c>
      <c r="M126" s="77">
        <f>IF(TrRoad_act!M102=0,"",1000000*M35/TrRoad_act!M102)</f>
        <v>2328.3576764498621</v>
      </c>
      <c r="N126" s="77">
        <f>IF(TrRoad_act!N102=0,"",1000000*N35/TrRoad_act!N102)</f>
        <v>2241.5189870905774</v>
      </c>
      <c r="O126" s="77">
        <f>IF(TrRoad_act!O102=0,"",1000000*O35/TrRoad_act!O102)</f>
        <v>2197.0393472471333</v>
      </c>
      <c r="P126" s="77">
        <f>IF(TrRoad_act!P102=0,"",1000000*P35/TrRoad_act!P102)</f>
        <v>2186.6189876365047</v>
      </c>
      <c r="Q126" s="77">
        <f>IF(TrRoad_act!Q102=0,"",1000000*Q35/TrRoad_act!Q102)</f>
        <v>2144.9855249922784</v>
      </c>
    </row>
    <row r="127" spans="1:17" ht="11.4" customHeight="1" x14ac:dyDescent="0.3">
      <c r="A127" s="62" t="s">
        <v>59</v>
      </c>
      <c r="B127" s="77">
        <f>IF(TrRoad_act!B103=0,"",1000000*B36/TrRoad_act!B103)</f>
        <v>4258.4020405566362</v>
      </c>
      <c r="C127" s="77">
        <f>IF(TrRoad_act!C103=0,"",1000000*C36/TrRoad_act!C103)</f>
        <v>4179.7519801951903</v>
      </c>
      <c r="D127" s="77">
        <f>IF(TrRoad_act!D103=0,"",1000000*D36/TrRoad_act!D103)</f>
        <v>4145.828951280042</v>
      </c>
      <c r="E127" s="77">
        <f>IF(TrRoad_act!E103=0,"",1000000*E36/TrRoad_act!E103)</f>
        <v>4195.3136007196235</v>
      </c>
      <c r="F127" s="77">
        <f>IF(TrRoad_act!F103=0,"",1000000*F36/TrRoad_act!F103)</f>
        <v>4164.5864075637073</v>
      </c>
      <c r="G127" s="77">
        <f>IF(TrRoad_act!G103=0,"",1000000*G36/TrRoad_act!G103)</f>
        <v>4157.9237373310352</v>
      </c>
      <c r="H127" s="77">
        <f>IF(TrRoad_act!H103=0,"",1000000*H36/TrRoad_act!H103)</f>
        <v>4016.6662498172445</v>
      </c>
      <c r="I127" s="77">
        <f>IF(TrRoad_act!I103=0,"",1000000*I36/TrRoad_act!I103)</f>
        <v>3958.2212238444467</v>
      </c>
      <c r="J127" s="77">
        <f>IF(TrRoad_act!J103=0,"",1000000*J36/TrRoad_act!J103)</f>
        <v>3839.3371057032232</v>
      </c>
      <c r="K127" s="77">
        <f>IF(TrRoad_act!K103=0,"",1000000*K36/TrRoad_act!K103)</f>
        <v>3792.9249709996284</v>
      </c>
      <c r="L127" s="77">
        <f>IF(TrRoad_act!L103=0,"",1000000*L36/TrRoad_act!L103)</f>
        <v>3852.7996909142453</v>
      </c>
      <c r="M127" s="77">
        <f>IF(TrRoad_act!M103=0,"",1000000*M36/TrRoad_act!M103)</f>
        <v>3844.9351798057487</v>
      </c>
      <c r="N127" s="77">
        <f>IF(TrRoad_act!N103=0,"",1000000*N36/TrRoad_act!N103)</f>
        <v>3726.8165338720846</v>
      </c>
      <c r="O127" s="77">
        <f>IF(TrRoad_act!O103=0,"",1000000*O36/TrRoad_act!O103)</f>
        <v>3636.9712398310912</v>
      </c>
      <c r="P127" s="77">
        <f>IF(TrRoad_act!P103=0,"",1000000*P36/TrRoad_act!P103)</f>
        <v>3619.7898688846876</v>
      </c>
      <c r="Q127" s="77">
        <f>IF(TrRoad_act!Q103=0,"",1000000*Q36/TrRoad_act!Q103)</f>
        <v>3547.1960874258812</v>
      </c>
    </row>
    <row r="128" spans="1:17" ht="11.4" customHeight="1" x14ac:dyDescent="0.3">
      <c r="A128" s="62" t="s">
        <v>58</v>
      </c>
      <c r="B128" s="77">
        <f>IF(TrRoad_act!B104=0,"",1000000*B37/TrRoad_act!B104)</f>
        <v>2314.6082033077296</v>
      </c>
      <c r="C128" s="77">
        <f>IF(TrRoad_act!C104=0,"",1000000*C37/TrRoad_act!C104)</f>
        <v>2544.262303287383</v>
      </c>
      <c r="D128" s="77">
        <f>IF(TrRoad_act!D104=0,"",1000000*D37/TrRoad_act!D104)</f>
        <v>2634.4850836888427</v>
      </c>
      <c r="E128" s="77">
        <f>IF(TrRoad_act!E104=0,"",1000000*E37/TrRoad_act!E104)</f>
        <v>2661.8431067678684</v>
      </c>
      <c r="F128" s="77">
        <f>IF(TrRoad_act!F104=0,"",1000000*F37/TrRoad_act!F104)</f>
        <v>2689.7795045324356</v>
      </c>
      <c r="G128" s="77">
        <f>IF(TrRoad_act!G104=0,"",1000000*G37/TrRoad_act!G104)</f>
        <v>2655.5820137899555</v>
      </c>
      <c r="H128" s="77">
        <f>IF(TrRoad_act!H104=0,"",1000000*H37/TrRoad_act!H104)</f>
        <v>2620.0342300949928</v>
      </c>
      <c r="I128" s="77">
        <f>IF(TrRoad_act!I104=0,"",1000000*I37/TrRoad_act!I104)</f>
        <v>2603.4538334440572</v>
      </c>
      <c r="J128" s="77">
        <f>IF(TrRoad_act!J104=0,"",1000000*J37/TrRoad_act!J104)</f>
        <v>2534.765595043762</v>
      </c>
      <c r="K128" s="77">
        <f>IF(TrRoad_act!K104=0,"",1000000*K37/TrRoad_act!K104)</f>
        <v>2439.424248551195</v>
      </c>
      <c r="L128" s="77">
        <f>IF(TrRoad_act!L104=0,"",1000000*L37/TrRoad_act!L104)</f>
        <v>2434.7263794211617</v>
      </c>
      <c r="M128" s="77">
        <f>IF(TrRoad_act!M104=0,"",1000000*M37/TrRoad_act!M104)</f>
        <v>2405.1410126226301</v>
      </c>
      <c r="N128" s="77">
        <f>IF(TrRoad_act!N104=0,"",1000000*N37/TrRoad_act!N104)</f>
        <v>2402.9195166517065</v>
      </c>
      <c r="O128" s="77">
        <f>IF(TrRoad_act!O104=0,"",1000000*O37/TrRoad_act!O104)</f>
        <v>2417.9043591348477</v>
      </c>
      <c r="P128" s="77">
        <f>IF(TrRoad_act!P104=0,"",1000000*P37/TrRoad_act!P104)</f>
        <v>2375.5451494630547</v>
      </c>
      <c r="Q128" s="77">
        <f>IF(TrRoad_act!Q104=0,"",1000000*Q37/TrRoad_act!Q104)</f>
        <v>2350.5754573757031</v>
      </c>
    </row>
    <row r="129" spans="1:17" ht="11.4" customHeight="1" x14ac:dyDescent="0.3">
      <c r="A129" s="62" t="s">
        <v>57</v>
      </c>
      <c r="B129" s="77">
        <f>IF(TrRoad_act!B105=0,"",1000000*B38/TrRoad_act!B105)</f>
        <v>3325.2667391851014</v>
      </c>
      <c r="C129" s="77">
        <f>IF(TrRoad_act!C105=0,"",1000000*C38/TrRoad_act!C105)</f>
        <v>3255.858947968452</v>
      </c>
      <c r="D129" s="77">
        <f>IF(TrRoad_act!D105=0,"",1000000*D38/TrRoad_act!D105)</f>
        <v>3188.6693471632921</v>
      </c>
      <c r="E129" s="77">
        <f>IF(TrRoad_act!E105=0,"",1000000*E38/TrRoad_act!E105)</f>
        <v>3117.800122476855</v>
      </c>
      <c r="F129" s="77">
        <f>IF(TrRoad_act!F105=0,"",1000000*F38/TrRoad_act!F105)</f>
        <v>3087.4168959167755</v>
      </c>
      <c r="G129" s="77">
        <f>IF(TrRoad_act!G105=0,"",1000000*G38/TrRoad_act!G105)</f>
        <v>3050.8139732109098</v>
      </c>
      <c r="H129" s="77">
        <f>IF(TrRoad_act!H105=0,"",1000000*H38/TrRoad_act!H105)</f>
        <v>3024.1718542927379</v>
      </c>
      <c r="I129" s="77">
        <f>IF(TrRoad_act!I105=0,"",1000000*I38/TrRoad_act!I105)</f>
        <v>3103.9989199591332</v>
      </c>
      <c r="J129" s="77">
        <f>IF(TrRoad_act!J105=0,"",1000000*J38/TrRoad_act!J105)</f>
        <v>2992.2307282377114</v>
      </c>
      <c r="K129" s="77">
        <f>IF(TrRoad_act!K105=0,"",1000000*K38/TrRoad_act!K105)</f>
        <v>2867.8647074443616</v>
      </c>
      <c r="L129" s="77">
        <f>IF(TrRoad_act!L105=0,"",1000000*L38/TrRoad_act!L105)</f>
        <v>2746.4764099899057</v>
      </c>
      <c r="M129" s="77">
        <f>IF(TrRoad_act!M105=0,"",1000000*M38/TrRoad_act!M105)</f>
        <v>2683.3004548344161</v>
      </c>
      <c r="N129" s="77">
        <f>IF(TrRoad_act!N105=0,"",1000000*N38/TrRoad_act!N105)</f>
        <v>2491.4196809056839</v>
      </c>
      <c r="O129" s="77">
        <f>IF(TrRoad_act!O105=0,"",1000000*O38/TrRoad_act!O105)</f>
        <v>2407.8554968462226</v>
      </c>
      <c r="P129" s="77">
        <f>IF(TrRoad_act!P105=0,"",1000000*P38/TrRoad_act!P105)</f>
        <v>2378.0356491534649</v>
      </c>
      <c r="Q129" s="77">
        <f>IF(TrRoad_act!Q105=0,"",1000000*Q38/TrRoad_act!Q105)</f>
        <v>2322.1182230799473</v>
      </c>
    </row>
    <row r="130" spans="1:17" ht="11.4" customHeight="1" x14ac:dyDescent="0.3">
      <c r="A130" s="62" t="s">
        <v>56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" customHeight="1" x14ac:dyDescent="0.3">
      <c r="A131" s="19" t="s">
        <v>25</v>
      </c>
      <c r="B131" s="76">
        <f>IF(TrRoad_act!B107=0,"",1000000*B40/TrRoad_act!B107)</f>
        <v>36392.408607068799</v>
      </c>
      <c r="C131" s="76">
        <f>IF(TrRoad_act!C107=0,"",1000000*C40/TrRoad_act!C107)</f>
        <v>36890.059886510491</v>
      </c>
      <c r="D131" s="76">
        <f>IF(TrRoad_act!D107=0,"",1000000*D40/TrRoad_act!D107)</f>
        <v>36766.832081288827</v>
      </c>
      <c r="E131" s="76">
        <f>IF(TrRoad_act!E107=0,"",1000000*E40/TrRoad_act!E107)</f>
        <v>37743.973212027748</v>
      </c>
      <c r="F131" s="76">
        <f>IF(TrRoad_act!F107=0,"",1000000*F40/TrRoad_act!F107)</f>
        <v>39364.69998547023</v>
      </c>
      <c r="G131" s="76">
        <f>IF(TrRoad_act!G107=0,"",1000000*G40/TrRoad_act!G107)</f>
        <v>40029.318280472042</v>
      </c>
      <c r="H131" s="76">
        <f>IF(TrRoad_act!H107=0,"",1000000*H40/TrRoad_act!H107)</f>
        <v>39925.928342029285</v>
      </c>
      <c r="I131" s="76">
        <f>IF(TrRoad_act!I107=0,"",1000000*I40/TrRoad_act!I107)</f>
        <v>40880.351467915381</v>
      </c>
      <c r="J131" s="76">
        <f>IF(TrRoad_act!J107=0,"",1000000*J40/TrRoad_act!J107)</f>
        <v>38885.340659154077</v>
      </c>
      <c r="K131" s="76">
        <f>IF(TrRoad_act!K107=0,"",1000000*K40/TrRoad_act!K107)</f>
        <v>36250.979801703455</v>
      </c>
      <c r="L131" s="76">
        <f>IF(TrRoad_act!L107=0,"",1000000*L40/TrRoad_act!L107)</f>
        <v>37220.580329279008</v>
      </c>
      <c r="M131" s="76">
        <f>IF(TrRoad_act!M107=0,"",1000000*M40/TrRoad_act!M107)</f>
        <v>36281.700737659179</v>
      </c>
      <c r="N131" s="76">
        <f>IF(TrRoad_act!N107=0,"",1000000*N40/TrRoad_act!N107)</f>
        <v>35189.175986913353</v>
      </c>
      <c r="O131" s="76">
        <f>IF(TrRoad_act!O107=0,"",1000000*O40/TrRoad_act!O107)</f>
        <v>34863.897010399727</v>
      </c>
      <c r="P131" s="76">
        <f>IF(TrRoad_act!P107=0,"",1000000*P40/TrRoad_act!P107)</f>
        <v>33917.048037827917</v>
      </c>
      <c r="Q131" s="76">
        <f>IF(TrRoad_act!Q107=0,"",1000000*Q40/TrRoad_act!Q107)</f>
        <v>33937.389171423769</v>
      </c>
    </row>
    <row r="132" spans="1:17" ht="11.4" customHeight="1" x14ac:dyDescent="0.3">
      <c r="A132" s="17" t="s">
        <v>24</v>
      </c>
      <c r="B132" s="75">
        <f>IF(TrRoad_act!B108=0,"",1000000*B41/TrRoad_act!B108)</f>
        <v>29145.186013024842</v>
      </c>
      <c r="C132" s="75">
        <f>IF(TrRoad_act!C108=0,"",1000000*C41/TrRoad_act!C108)</f>
        <v>29686.818921038164</v>
      </c>
      <c r="D132" s="75">
        <f>IF(TrRoad_act!D108=0,"",1000000*D41/TrRoad_act!D108)</f>
        <v>29429.1848531049</v>
      </c>
      <c r="E132" s="75">
        <f>IF(TrRoad_act!E108=0,"",1000000*E41/TrRoad_act!E108)</f>
        <v>30063.131005572122</v>
      </c>
      <c r="F132" s="75">
        <f>IF(TrRoad_act!F108=0,"",1000000*F41/TrRoad_act!F108)</f>
        <v>31768.652531713713</v>
      </c>
      <c r="G132" s="75">
        <f>IF(TrRoad_act!G108=0,"",1000000*G41/TrRoad_act!G108)</f>
        <v>32353.083211604589</v>
      </c>
      <c r="H132" s="75">
        <f>IF(TrRoad_act!H108=0,"",1000000*H41/TrRoad_act!H108)</f>
        <v>31898.074656885612</v>
      </c>
      <c r="I132" s="75">
        <f>IF(TrRoad_act!I108=0,"",1000000*I41/TrRoad_act!I108)</f>
        <v>33086.14202247472</v>
      </c>
      <c r="J132" s="75">
        <f>IF(TrRoad_act!J108=0,"",1000000*J41/TrRoad_act!J108)</f>
        <v>31423.863057348597</v>
      </c>
      <c r="K132" s="75">
        <f>IF(TrRoad_act!K108=0,"",1000000*K41/TrRoad_act!K108)</f>
        <v>29223.788925785611</v>
      </c>
      <c r="L132" s="75">
        <f>IF(TrRoad_act!L108=0,"",1000000*L41/TrRoad_act!L108)</f>
        <v>29265.838166089288</v>
      </c>
      <c r="M132" s="75">
        <f>IF(TrRoad_act!M108=0,"",1000000*M41/TrRoad_act!M108)</f>
        <v>28484.078508294675</v>
      </c>
      <c r="N132" s="75">
        <f>IF(TrRoad_act!N108=0,"",1000000*N41/TrRoad_act!N108)</f>
        <v>26943.823134439295</v>
      </c>
      <c r="O132" s="75">
        <f>IF(TrRoad_act!O108=0,"",1000000*O41/TrRoad_act!O108)</f>
        <v>26370.204977995316</v>
      </c>
      <c r="P132" s="75">
        <f>IF(TrRoad_act!P108=0,"",1000000*P41/TrRoad_act!P108)</f>
        <v>26181.652507138086</v>
      </c>
      <c r="Q132" s="75">
        <f>IF(TrRoad_act!Q108=0,"",1000000*Q41/TrRoad_act!Q108)</f>
        <v>26012.048923196089</v>
      </c>
    </row>
    <row r="133" spans="1:17" ht="11.4" customHeight="1" x14ac:dyDescent="0.3">
      <c r="A133" s="15" t="s">
        <v>23</v>
      </c>
      <c r="B133" s="74">
        <f>IF(TrRoad_act!B109=0,"",1000000*B42/TrRoad_act!B109)</f>
        <v>145676.86420143631</v>
      </c>
      <c r="C133" s="74">
        <f>IF(TrRoad_act!C109=0,"",1000000*C42/TrRoad_act!C109)</f>
        <v>140483.72427540168</v>
      </c>
      <c r="D133" s="74">
        <f>IF(TrRoad_act!D109=0,"",1000000*D42/TrRoad_act!D109)</f>
        <v>139044.30113628253</v>
      </c>
      <c r="E133" s="74">
        <f>IF(TrRoad_act!E109=0,"",1000000*E42/TrRoad_act!E109)</f>
        <v>143436.00822096883</v>
      </c>
      <c r="F133" s="74">
        <f>IF(TrRoad_act!F109=0,"",1000000*F42/TrRoad_act!F109)</f>
        <v>128567.67909478208</v>
      </c>
      <c r="G133" s="74">
        <f>IF(TrRoad_act!G109=0,"",1000000*G42/TrRoad_act!G109)</f>
        <v>127797.03373997688</v>
      </c>
      <c r="H133" s="74">
        <f>IF(TrRoad_act!H109=0,"",1000000*H42/TrRoad_act!H109)</f>
        <v>129478.73982430791</v>
      </c>
      <c r="I133" s="74">
        <f>IF(TrRoad_act!I109=0,"",1000000*I42/TrRoad_act!I109)</f>
        <v>124974.81472997525</v>
      </c>
      <c r="J133" s="74">
        <f>IF(TrRoad_act!J109=0,"",1000000*J42/TrRoad_act!J109)</f>
        <v>120950.89070225114</v>
      </c>
      <c r="K133" s="74">
        <f>IF(TrRoad_act!K109=0,"",1000000*K42/TrRoad_act!K109)</f>
        <v>122681.06927069137</v>
      </c>
      <c r="L133" s="74">
        <f>IF(TrRoad_act!L109=0,"",1000000*L42/TrRoad_act!L109)</f>
        <v>130872.14559712523</v>
      </c>
      <c r="M133" s="74">
        <f>IF(TrRoad_act!M109=0,"",1000000*M42/TrRoad_act!M109)</f>
        <v>128886.65045911843</v>
      </c>
      <c r="N133" s="74">
        <f>IF(TrRoad_act!N109=0,"",1000000*N42/TrRoad_act!N109)</f>
        <v>131397.47393409297</v>
      </c>
      <c r="O133" s="74">
        <f>IF(TrRoad_act!O109=0,"",1000000*O42/TrRoad_act!O109)</f>
        <v>128537.12118597739</v>
      </c>
      <c r="P133" s="74">
        <f>IF(TrRoad_act!P109=0,"",1000000*P42/TrRoad_act!P109)</f>
        <v>119873.62843088582</v>
      </c>
      <c r="Q133" s="74">
        <f>IF(TrRoad_act!Q109=0,"",1000000*Q42/TrRoad_act!Q109)</f>
        <v>122029.1066262652</v>
      </c>
    </row>
    <row r="135" spans="1:17" ht="11.4" customHeight="1" x14ac:dyDescent="0.3">
      <c r="A135" s="27" t="s">
        <v>41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" customHeight="1" x14ac:dyDescent="0.3">
      <c r="A136" s="25" t="s">
        <v>40</v>
      </c>
      <c r="B136" s="56">
        <f t="shared" ref="B136:Q136" si="16">IF(B18=0,0,B18/B$17)</f>
        <v>0.66319653702467218</v>
      </c>
      <c r="C136" s="56">
        <f t="shared" si="16"/>
        <v>0.65963891676312081</v>
      </c>
      <c r="D136" s="56">
        <f t="shared" si="16"/>
        <v>0.65941440100673931</v>
      </c>
      <c r="E136" s="56">
        <f t="shared" si="16"/>
        <v>0.6511706822366311</v>
      </c>
      <c r="F136" s="56">
        <f t="shared" si="16"/>
        <v>0.64463026998797102</v>
      </c>
      <c r="G136" s="56">
        <f t="shared" si="16"/>
        <v>0.63600955516400592</v>
      </c>
      <c r="H136" s="56">
        <f t="shared" si="16"/>
        <v>0.63708284914741664</v>
      </c>
      <c r="I136" s="56">
        <f t="shared" si="16"/>
        <v>0.63015241765237973</v>
      </c>
      <c r="J136" s="56">
        <f t="shared" si="16"/>
        <v>0.63368489284456553</v>
      </c>
      <c r="K136" s="56">
        <f t="shared" si="16"/>
        <v>0.64516024090519464</v>
      </c>
      <c r="L136" s="56">
        <f t="shared" si="16"/>
        <v>0.63476659601858509</v>
      </c>
      <c r="M136" s="56">
        <f t="shared" si="16"/>
        <v>0.63485974680758317</v>
      </c>
      <c r="N136" s="56">
        <f t="shared" si="16"/>
        <v>0.63766097973631031</v>
      </c>
      <c r="O136" s="56">
        <f t="shared" si="16"/>
        <v>0.63938341312378577</v>
      </c>
      <c r="P136" s="56">
        <f t="shared" si="16"/>
        <v>0.6463092918756248</v>
      </c>
      <c r="Q136" s="56">
        <f t="shared" si="16"/>
        <v>0.64502806466935736</v>
      </c>
    </row>
    <row r="137" spans="1:17" ht="11.4" customHeight="1" x14ac:dyDescent="0.3">
      <c r="A137" s="55" t="s">
        <v>31</v>
      </c>
      <c r="B137" s="54">
        <f t="shared" ref="B137:Q137" si="17">IF(B19=0,0,B19/B$17)</f>
        <v>1.2294074234404867E-2</v>
      </c>
      <c r="C137" s="54">
        <f t="shared" si="17"/>
        <v>1.2441343980839259E-2</v>
      </c>
      <c r="D137" s="54">
        <f t="shared" si="17"/>
        <v>1.2403075665304717E-2</v>
      </c>
      <c r="E137" s="54">
        <f t="shared" si="17"/>
        <v>1.2568121734132326E-2</v>
      </c>
      <c r="F137" s="54">
        <f t="shared" si="17"/>
        <v>1.2467953512415014E-2</v>
      </c>
      <c r="G137" s="54">
        <f t="shared" si="17"/>
        <v>1.2744377592928433E-2</v>
      </c>
      <c r="H137" s="54">
        <f t="shared" si="17"/>
        <v>1.2262236826912545E-2</v>
      </c>
      <c r="I137" s="54">
        <f t="shared" si="17"/>
        <v>1.1689317722442867E-2</v>
      </c>
      <c r="J137" s="54">
        <f t="shared" si="17"/>
        <v>1.2175381266124E-2</v>
      </c>
      <c r="K137" s="54">
        <f t="shared" si="17"/>
        <v>1.2361600377288597E-2</v>
      </c>
      <c r="L137" s="54">
        <f t="shared" si="17"/>
        <v>1.2566337685756617E-2</v>
      </c>
      <c r="M137" s="54">
        <f t="shared" si="17"/>
        <v>1.2719940859614512E-2</v>
      </c>
      <c r="N137" s="54">
        <f t="shared" si="17"/>
        <v>1.2846485981245895E-2</v>
      </c>
      <c r="O137" s="54">
        <f t="shared" si="17"/>
        <v>1.2728898148419222E-2</v>
      </c>
      <c r="P137" s="54">
        <f t="shared" si="17"/>
        <v>1.2883513934196449E-2</v>
      </c>
      <c r="Q137" s="54">
        <f t="shared" si="17"/>
        <v>1.278935566535846E-2</v>
      </c>
    </row>
    <row r="138" spans="1:17" ht="11.4" customHeight="1" x14ac:dyDescent="0.3">
      <c r="A138" s="51" t="s">
        <v>30</v>
      </c>
      <c r="B138" s="50">
        <f t="shared" ref="B138:Q138" si="18">IF(B20=0,0,B20/B$17)</f>
        <v>0.59696082315572929</v>
      </c>
      <c r="C138" s="50">
        <f t="shared" si="18"/>
        <v>0.59412641932603361</v>
      </c>
      <c r="D138" s="50">
        <f t="shared" si="18"/>
        <v>0.59492710508717594</v>
      </c>
      <c r="E138" s="50">
        <f t="shared" si="18"/>
        <v>0.58705704148563065</v>
      </c>
      <c r="F138" s="50">
        <f t="shared" si="18"/>
        <v>0.58162845777442496</v>
      </c>
      <c r="G138" s="50">
        <f t="shared" si="18"/>
        <v>0.57371902709474976</v>
      </c>
      <c r="H138" s="50">
        <f t="shared" si="18"/>
        <v>0.57599371146595335</v>
      </c>
      <c r="I138" s="50">
        <f t="shared" si="18"/>
        <v>0.57043840665592271</v>
      </c>
      <c r="J138" s="50">
        <f t="shared" si="18"/>
        <v>0.57278352593410231</v>
      </c>
      <c r="K138" s="50">
        <f t="shared" si="18"/>
        <v>0.58379071687649875</v>
      </c>
      <c r="L138" s="50">
        <f t="shared" si="18"/>
        <v>0.57316062833256443</v>
      </c>
      <c r="M138" s="50">
        <f t="shared" si="18"/>
        <v>0.57315437336365471</v>
      </c>
      <c r="N138" s="50">
        <f t="shared" si="18"/>
        <v>0.57572822534190138</v>
      </c>
      <c r="O138" s="50">
        <f t="shared" si="18"/>
        <v>0.57719707636212048</v>
      </c>
      <c r="P138" s="50">
        <f t="shared" si="18"/>
        <v>0.58433281464484399</v>
      </c>
      <c r="Q138" s="50">
        <f t="shared" si="18"/>
        <v>0.58238546627026822</v>
      </c>
    </row>
    <row r="139" spans="1:17" ht="11.4" customHeight="1" x14ac:dyDescent="0.3">
      <c r="A139" s="53" t="s">
        <v>60</v>
      </c>
      <c r="B139" s="52">
        <f t="shared" ref="B139:Q139" si="19">IF(B21=0,0,B21/B$17)</f>
        <v>0.42832046991193146</v>
      </c>
      <c r="C139" s="52">
        <f t="shared" si="19"/>
        <v>0.41457707250327958</v>
      </c>
      <c r="D139" s="52">
        <f t="shared" si="19"/>
        <v>0.40348798076238696</v>
      </c>
      <c r="E139" s="52">
        <f t="shared" si="19"/>
        <v>0.38382858109419837</v>
      </c>
      <c r="F139" s="52">
        <f t="shared" si="19"/>
        <v>0.36413077008948541</v>
      </c>
      <c r="G139" s="52">
        <f t="shared" si="19"/>
        <v>0.34710439039253349</v>
      </c>
      <c r="H139" s="52">
        <f t="shared" si="19"/>
        <v>0.3309240938917371</v>
      </c>
      <c r="I139" s="52">
        <f t="shared" si="19"/>
        <v>0.31685969509092621</v>
      </c>
      <c r="J139" s="52">
        <f t="shared" si="19"/>
        <v>0.30612463014857555</v>
      </c>
      <c r="K139" s="52">
        <f t="shared" si="19"/>
        <v>0.30224370506273029</v>
      </c>
      <c r="L139" s="52">
        <f t="shared" si="19"/>
        <v>0.28608652371231436</v>
      </c>
      <c r="M139" s="52">
        <f t="shared" si="19"/>
        <v>0.27702369034524782</v>
      </c>
      <c r="N139" s="52">
        <f t="shared" si="19"/>
        <v>0.26682124061498097</v>
      </c>
      <c r="O139" s="52">
        <f t="shared" si="19"/>
        <v>0.25889438844842916</v>
      </c>
      <c r="P139" s="52">
        <f t="shared" si="19"/>
        <v>0.25408076774331162</v>
      </c>
      <c r="Q139" s="52">
        <f t="shared" si="19"/>
        <v>0.24515593924739612</v>
      </c>
    </row>
    <row r="140" spans="1:17" ht="11.4" customHeight="1" x14ac:dyDescent="0.3">
      <c r="A140" s="53" t="s">
        <v>59</v>
      </c>
      <c r="B140" s="52">
        <f t="shared" ref="B140:Q140" si="20">IF(B22=0,0,B22/B$17)</f>
        <v>0.15690271538576378</v>
      </c>
      <c r="C140" s="52">
        <f t="shared" si="20"/>
        <v>0.16732712320234458</v>
      </c>
      <c r="D140" s="52">
        <f t="shared" si="20"/>
        <v>0.17874823386286695</v>
      </c>
      <c r="E140" s="52">
        <f t="shared" si="20"/>
        <v>0.1902661536412929</v>
      </c>
      <c r="F140" s="52">
        <f t="shared" si="20"/>
        <v>0.20384945000244298</v>
      </c>
      <c r="G140" s="52">
        <f t="shared" si="20"/>
        <v>0.21238502383028746</v>
      </c>
      <c r="H140" s="52">
        <f t="shared" si="20"/>
        <v>0.23048241161200883</v>
      </c>
      <c r="I140" s="52">
        <f t="shared" si="20"/>
        <v>0.23911447296058949</v>
      </c>
      <c r="J140" s="52">
        <f t="shared" si="20"/>
        <v>0.25132072263685168</v>
      </c>
      <c r="K140" s="52">
        <f t="shared" si="20"/>
        <v>0.26481085593115444</v>
      </c>
      <c r="L140" s="52">
        <f t="shared" si="20"/>
        <v>0.26985148942682607</v>
      </c>
      <c r="M140" s="52">
        <f t="shared" si="20"/>
        <v>0.27803907131637584</v>
      </c>
      <c r="N140" s="52">
        <f t="shared" si="20"/>
        <v>0.29013158722413512</v>
      </c>
      <c r="O140" s="52">
        <f t="shared" si="20"/>
        <v>0.298226076473733</v>
      </c>
      <c r="P140" s="52">
        <f t="shared" si="20"/>
        <v>0.31007574226674833</v>
      </c>
      <c r="Q140" s="52">
        <f t="shared" si="20"/>
        <v>0.31696410650741608</v>
      </c>
    </row>
    <row r="141" spans="1:17" ht="11.4" customHeight="1" x14ac:dyDescent="0.3">
      <c r="A141" s="53" t="s">
        <v>58</v>
      </c>
      <c r="B141" s="52">
        <f t="shared" ref="B141:Q141" si="21">IF(B23=0,0,B23/B$17)</f>
        <v>1.0909831579572593E-2</v>
      </c>
      <c r="C141" s="52">
        <f t="shared" si="21"/>
        <v>1.1286598668278381E-2</v>
      </c>
      <c r="D141" s="52">
        <f t="shared" si="21"/>
        <v>1.1770949059124684E-2</v>
      </c>
      <c r="E141" s="52">
        <f t="shared" si="21"/>
        <v>1.2071089998857259E-2</v>
      </c>
      <c r="F141" s="52">
        <f t="shared" si="21"/>
        <v>1.2742776313571378E-2</v>
      </c>
      <c r="G141" s="52">
        <f t="shared" si="21"/>
        <v>1.3131951843404713E-2</v>
      </c>
      <c r="H141" s="52">
        <f t="shared" si="21"/>
        <v>1.3359622494990574E-2</v>
      </c>
      <c r="I141" s="52">
        <f t="shared" si="21"/>
        <v>1.310753998178883E-2</v>
      </c>
      <c r="J141" s="52">
        <f t="shared" si="21"/>
        <v>1.3833220749701057E-2</v>
      </c>
      <c r="K141" s="52">
        <f t="shared" si="21"/>
        <v>1.4969539341715287E-2</v>
      </c>
      <c r="L141" s="52">
        <f t="shared" si="21"/>
        <v>1.5215101577476046E-2</v>
      </c>
      <c r="M141" s="52">
        <f t="shared" si="21"/>
        <v>1.6005490235180747E-2</v>
      </c>
      <c r="N141" s="52">
        <f t="shared" si="21"/>
        <v>1.647893627978406E-2</v>
      </c>
      <c r="O141" s="52">
        <f t="shared" si="21"/>
        <v>1.7575787721021575E-2</v>
      </c>
      <c r="P141" s="52">
        <f t="shared" si="21"/>
        <v>1.7458946901184699E-2</v>
      </c>
      <c r="Q141" s="52">
        <f t="shared" si="21"/>
        <v>1.738908109400918E-2</v>
      </c>
    </row>
    <row r="142" spans="1:17" ht="11.4" customHeight="1" x14ac:dyDescent="0.3">
      <c r="A142" s="53" t="s">
        <v>57</v>
      </c>
      <c r="B142" s="52">
        <f t="shared" ref="B142:Q142" si="22">IF(B24=0,0,B24/B$17)</f>
        <v>8.2780627846139473E-4</v>
      </c>
      <c r="C142" s="52">
        <f t="shared" si="22"/>
        <v>9.3562495213104688E-4</v>
      </c>
      <c r="D142" s="52">
        <f t="shared" si="22"/>
        <v>9.1994140279741431E-4</v>
      </c>
      <c r="E142" s="52">
        <f t="shared" si="22"/>
        <v>8.9121675128215976E-4</v>
      </c>
      <c r="F142" s="52">
        <f t="shared" si="22"/>
        <v>9.0546136892513738E-4</v>
      </c>
      <c r="G142" s="52">
        <f t="shared" si="22"/>
        <v>1.0976610285241379E-3</v>
      </c>
      <c r="H142" s="52">
        <f t="shared" si="22"/>
        <v>1.227583467216713E-3</v>
      </c>
      <c r="I142" s="52">
        <f t="shared" si="22"/>
        <v>1.3566986226181623E-3</v>
      </c>
      <c r="J142" s="52">
        <f t="shared" si="22"/>
        <v>1.5048318327113386E-3</v>
      </c>
      <c r="K142" s="52">
        <f t="shared" si="22"/>
        <v>1.7664580142599132E-3</v>
      </c>
      <c r="L142" s="52">
        <f t="shared" si="22"/>
        <v>2.0070731464172063E-3</v>
      </c>
      <c r="M142" s="52">
        <f t="shared" si="22"/>
        <v>2.0855346648340246E-3</v>
      </c>
      <c r="N142" s="52">
        <f t="shared" si="22"/>
        <v>2.2895555393479395E-3</v>
      </c>
      <c r="O142" s="52">
        <f t="shared" si="22"/>
        <v>2.4736816384960027E-3</v>
      </c>
      <c r="P142" s="52">
        <f t="shared" si="22"/>
        <v>2.6334885310394553E-3</v>
      </c>
      <c r="Q142" s="52">
        <f t="shared" si="22"/>
        <v>2.7173211636918279E-3</v>
      </c>
    </row>
    <row r="143" spans="1:17" ht="11.4" customHeight="1" x14ac:dyDescent="0.3">
      <c r="A143" s="53" t="s">
        <v>61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1.2056626265881497E-7</v>
      </c>
      <c r="K143" s="52">
        <f t="shared" si="23"/>
        <v>1.5852663885808748E-7</v>
      </c>
      <c r="L143" s="52">
        <f t="shared" si="23"/>
        <v>4.4046953070256715E-7</v>
      </c>
      <c r="M143" s="52">
        <f t="shared" si="23"/>
        <v>5.8680201635162587E-7</v>
      </c>
      <c r="N143" s="52">
        <f t="shared" si="23"/>
        <v>6.9056836532771573E-6</v>
      </c>
      <c r="O143" s="52">
        <f t="shared" si="23"/>
        <v>2.7142080440777993E-5</v>
      </c>
      <c r="P143" s="52">
        <f t="shared" si="23"/>
        <v>8.3869202559915801E-5</v>
      </c>
      <c r="Q143" s="52">
        <f t="shared" si="23"/>
        <v>1.5901825775502357E-4</v>
      </c>
    </row>
    <row r="144" spans="1:17" ht="11.4" customHeight="1" x14ac:dyDescent="0.3">
      <c r="A144" s="53" t="s">
        <v>56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" customHeight="1" x14ac:dyDescent="0.3">
      <c r="A145" s="51" t="s">
        <v>29</v>
      </c>
      <c r="B145" s="50">
        <f t="shared" ref="B145:Q145" si="25">IF(B27=0,0,B27/B$17)</f>
        <v>5.3941639634538116E-2</v>
      </c>
      <c r="C145" s="50">
        <f t="shared" si="25"/>
        <v>5.307115345624789E-2</v>
      </c>
      <c r="D145" s="50">
        <f t="shared" si="25"/>
        <v>5.2084220254258573E-2</v>
      </c>
      <c r="E145" s="50">
        <f t="shared" si="25"/>
        <v>5.1545519016867991E-2</v>
      </c>
      <c r="F145" s="50">
        <f t="shared" si="25"/>
        <v>5.0533858701131126E-2</v>
      </c>
      <c r="G145" s="50">
        <f t="shared" si="25"/>
        <v>4.9546150476327759E-2</v>
      </c>
      <c r="H145" s="50">
        <f t="shared" si="25"/>
        <v>4.8826900854550936E-2</v>
      </c>
      <c r="I145" s="50">
        <f t="shared" si="25"/>
        <v>4.8024693274014166E-2</v>
      </c>
      <c r="J145" s="50">
        <f t="shared" si="25"/>
        <v>4.8725985644339234E-2</v>
      </c>
      <c r="K145" s="50">
        <f t="shared" si="25"/>
        <v>4.900792365140727E-2</v>
      </c>
      <c r="L145" s="50">
        <f t="shared" si="25"/>
        <v>4.9039630000264012E-2</v>
      </c>
      <c r="M145" s="50">
        <f t="shared" si="25"/>
        <v>4.8985432584313961E-2</v>
      </c>
      <c r="N145" s="50">
        <f t="shared" si="25"/>
        <v>4.9086268413162985E-2</v>
      </c>
      <c r="O145" s="50">
        <f t="shared" si="25"/>
        <v>4.9457438613245953E-2</v>
      </c>
      <c r="P145" s="50">
        <f t="shared" si="25"/>
        <v>4.9092963296584469E-2</v>
      </c>
      <c r="Q145" s="50">
        <f t="shared" si="25"/>
        <v>4.9853242733730707E-2</v>
      </c>
    </row>
    <row r="146" spans="1:17" ht="11.4" customHeight="1" x14ac:dyDescent="0.3">
      <c r="A146" s="53" t="s">
        <v>60</v>
      </c>
      <c r="B146" s="52">
        <f t="shared" ref="B146:Q146" si="26">IF(B28=0,0,B28/B$17)</f>
        <v>2.1619197354846568E-4</v>
      </c>
      <c r="C146" s="52">
        <f t="shared" si="26"/>
        <v>2.0131311499394959E-4</v>
      </c>
      <c r="D146" s="52">
        <f t="shared" si="26"/>
        <v>1.8848840452433656E-4</v>
      </c>
      <c r="E146" s="52">
        <f t="shared" si="26"/>
        <v>1.5447104584146573E-4</v>
      </c>
      <c r="F146" s="52">
        <f t="shared" si="26"/>
        <v>1.336158382336827E-4</v>
      </c>
      <c r="G146" s="52">
        <f t="shared" si="26"/>
        <v>1.1729081045366175E-4</v>
      </c>
      <c r="H146" s="52">
        <f t="shared" si="26"/>
        <v>1.0622591036083212E-4</v>
      </c>
      <c r="I146" s="52">
        <f t="shared" si="26"/>
        <v>9.1271883464396502E-5</v>
      </c>
      <c r="J146" s="52">
        <f t="shared" si="26"/>
        <v>8.4210362268764651E-5</v>
      </c>
      <c r="K146" s="52">
        <f t="shared" si="26"/>
        <v>7.5436955115764433E-5</v>
      </c>
      <c r="L146" s="52">
        <f t="shared" si="26"/>
        <v>6.6882606697940084E-5</v>
      </c>
      <c r="M146" s="52">
        <f t="shared" si="26"/>
        <v>5.9806867658381574E-5</v>
      </c>
      <c r="N146" s="52">
        <f t="shared" si="26"/>
        <v>5.4923323925101791E-5</v>
      </c>
      <c r="O146" s="52">
        <f t="shared" si="26"/>
        <v>5.5373108315770991E-5</v>
      </c>
      <c r="P146" s="52">
        <f t="shared" si="26"/>
        <v>4.6503275057012782E-5</v>
      </c>
      <c r="Q146" s="52">
        <f t="shared" si="26"/>
        <v>4.187143119590005E-5</v>
      </c>
    </row>
    <row r="147" spans="1:17" ht="11.4" customHeight="1" x14ac:dyDescent="0.3">
      <c r="A147" s="53" t="s">
        <v>59</v>
      </c>
      <c r="B147" s="52">
        <f t="shared" ref="B147:Q147" si="27">IF(B29=0,0,B29/B$17)</f>
        <v>5.3495554194065688E-2</v>
      </c>
      <c r="C147" s="52">
        <f t="shared" si="27"/>
        <v>5.2541462390193895E-2</v>
      </c>
      <c r="D147" s="52">
        <f t="shared" si="27"/>
        <v>5.1565225540811062E-2</v>
      </c>
      <c r="E147" s="52">
        <f t="shared" si="27"/>
        <v>5.0925144893466508E-2</v>
      </c>
      <c r="F147" s="52">
        <f t="shared" si="27"/>
        <v>4.9864238895413603E-2</v>
      </c>
      <c r="G147" s="52">
        <f t="shared" si="27"/>
        <v>4.8878178420797565E-2</v>
      </c>
      <c r="H147" s="52">
        <f t="shared" si="27"/>
        <v>4.8022691937307377E-2</v>
      </c>
      <c r="I147" s="52">
        <f t="shared" si="27"/>
        <v>4.7179262542735481E-2</v>
      </c>
      <c r="J147" s="52">
        <f t="shared" si="27"/>
        <v>4.7863824717809964E-2</v>
      </c>
      <c r="K147" s="52">
        <f t="shared" si="27"/>
        <v>4.8013714405756018E-2</v>
      </c>
      <c r="L147" s="52">
        <f t="shared" si="27"/>
        <v>4.7957361879372773E-2</v>
      </c>
      <c r="M147" s="52">
        <f t="shared" si="27"/>
        <v>4.7798647769358521E-2</v>
      </c>
      <c r="N147" s="52">
        <f t="shared" si="27"/>
        <v>4.7695945037532626E-2</v>
      </c>
      <c r="O147" s="52">
        <f t="shared" si="27"/>
        <v>4.8022982189558264E-2</v>
      </c>
      <c r="P147" s="52">
        <f t="shared" si="27"/>
        <v>4.7643581254418317E-2</v>
      </c>
      <c r="Q147" s="52">
        <f t="shared" si="27"/>
        <v>4.7786130027821547E-2</v>
      </c>
    </row>
    <row r="148" spans="1:17" ht="11.4" customHeight="1" x14ac:dyDescent="0.3">
      <c r="A148" s="53" t="s">
        <v>58</v>
      </c>
      <c r="B148" s="52">
        <f t="shared" ref="B148:Q148" si="28">IF(B30=0,0,B30/B$17)</f>
        <v>4.1148664866443659E-5</v>
      </c>
      <c r="C148" s="52">
        <f t="shared" si="28"/>
        <v>3.9476274684970813E-5</v>
      </c>
      <c r="D148" s="52">
        <f t="shared" si="28"/>
        <v>3.7002308956455257E-5</v>
      </c>
      <c r="E148" s="52">
        <f t="shared" si="28"/>
        <v>3.5537709325720626E-5</v>
      </c>
      <c r="F148" s="52">
        <f t="shared" si="28"/>
        <v>6.7786400203456289E-5</v>
      </c>
      <c r="G148" s="52">
        <f t="shared" si="28"/>
        <v>6.8653958836520986E-5</v>
      </c>
      <c r="H148" s="52">
        <f t="shared" si="28"/>
        <v>6.5494252518142457E-5</v>
      </c>
      <c r="I148" s="52">
        <f t="shared" si="28"/>
        <v>6.8448010233563311E-5</v>
      </c>
      <c r="J148" s="52">
        <f t="shared" si="28"/>
        <v>7.1221003943779915E-5</v>
      </c>
      <c r="K148" s="52">
        <f t="shared" si="28"/>
        <v>7.6921699938081281E-5</v>
      </c>
      <c r="L148" s="52">
        <f t="shared" si="28"/>
        <v>7.8589631147644011E-5</v>
      </c>
      <c r="M148" s="52">
        <f t="shared" si="28"/>
        <v>7.8046135386259256E-5</v>
      </c>
      <c r="N148" s="52">
        <f t="shared" si="28"/>
        <v>7.7161873461040518E-5</v>
      </c>
      <c r="O148" s="52">
        <f t="shared" si="28"/>
        <v>7.5685605965461814E-5</v>
      </c>
      <c r="P148" s="52">
        <f t="shared" si="28"/>
        <v>7.3240803962384388E-5</v>
      </c>
      <c r="Q148" s="52">
        <f t="shared" si="28"/>
        <v>6.8295553957450762E-5</v>
      </c>
    </row>
    <row r="149" spans="1:17" ht="11.4" customHeight="1" x14ac:dyDescent="0.3">
      <c r="A149" s="53" t="s">
        <v>57</v>
      </c>
      <c r="B149" s="52">
        <f t="shared" ref="B149:Q149" si="29">IF(B31=0,0,B31/B$17)</f>
        <v>1.8874480205752298E-4</v>
      </c>
      <c r="C149" s="52">
        <f t="shared" si="29"/>
        <v>2.8890167637506798E-4</v>
      </c>
      <c r="D149" s="52">
        <f t="shared" si="29"/>
        <v>2.9350399996671823E-4</v>
      </c>
      <c r="E149" s="52">
        <f t="shared" si="29"/>
        <v>4.3036536823429754E-4</v>
      </c>
      <c r="F149" s="52">
        <f t="shared" si="29"/>
        <v>4.6821756728039068E-4</v>
      </c>
      <c r="G149" s="52">
        <f t="shared" si="29"/>
        <v>4.8202728624000153E-4</v>
      </c>
      <c r="H149" s="52">
        <f t="shared" si="29"/>
        <v>6.3248875436457521E-4</v>
      </c>
      <c r="I149" s="52">
        <f t="shared" si="29"/>
        <v>6.8571083758071634E-4</v>
      </c>
      <c r="J149" s="52">
        <f t="shared" si="29"/>
        <v>7.0672956031672142E-4</v>
      </c>
      <c r="K149" s="52">
        <f t="shared" si="29"/>
        <v>8.4185059059740648E-4</v>
      </c>
      <c r="L149" s="52">
        <f t="shared" si="29"/>
        <v>9.36795883045649E-4</v>
      </c>
      <c r="M149" s="52">
        <f t="shared" si="29"/>
        <v>1.0489318119107994E-3</v>
      </c>
      <c r="N149" s="52">
        <f t="shared" si="29"/>
        <v>1.25823817824422E-3</v>
      </c>
      <c r="O149" s="52">
        <f t="shared" si="29"/>
        <v>1.3033977094064537E-3</v>
      </c>
      <c r="P149" s="52">
        <f t="shared" si="29"/>
        <v>1.3296379631467545E-3</v>
      </c>
      <c r="Q149" s="52">
        <f t="shared" si="29"/>
        <v>1.9569457207558099E-3</v>
      </c>
    </row>
    <row r="150" spans="1:17" ht="11.4" customHeight="1" x14ac:dyDescent="0.3">
      <c r="A150" s="53" t="s">
        <v>56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" customHeight="1" x14ac:dyDescent="0.3">
      <c r="A151" s="25" t="s">
        <v>19</v>
      </c>
      <c r="B151" s="56">
        <f t="shared" ref="B151:Q151" si="31">IF(B33=0,0,B33/B$17)</f>
        <v>0.33680346297532782</v>
      </c>
      <c r="C151" s="56">
        <f t="shared" si="31"/>
        <v>0.34036108323687925</v>
      </c>
      <c r="D151" s="56">
        <f t="shared" si="31"/>
        <v>0.34058559899326069</v>
      </c>
      <c r="E151" s="56">
        <f t="shared" si="31"/>
        <v>0.34882931776336895</v>
      </c>
      <c r="F151" s="56">
        <f t="shared" si="31"/>
        <v>0.35536973001202898</v>
      </c>
      <c r="G151" s="56">
        <f t="shared" si="31"/>
        <v>0.36399044483599408</v>
      </c>
      <c r="H151" s="56">
        <f t="shared" si="31"/>
        <v>0.36291715085258325</v>
      </c>
      <c r="I151" s="56">
        <f t="shared" si="31"/>
        <v>0.36984758234762022</v>
      </c>
      <c r="J151" s="56">
        <f t="shared" si="31"/>
        <v>0.36631510715543442</v>
      </c>
      <c r="K151" s="56">
        <f t="shared" si="31"/>
        <v>0.35483975909480536</v>
      </c>
      <c r="L151" s="56">
        <f t="shared" si="31"/>
        <v>0.36523340398141491</v>
      </c>
      <c r="M151" s="56">
        <f t="shared" si="31"/>
        <v>0.36514025319241677</v>
      </c>
      <c r="N151" s="56">
        <f t="shared" si="31"/>
        <v>0.36233902026368964</v>
      </c>
      <c r="O151" s="56">
        <f t="shared" si="31"/>
        <v>0.36061658687621428</v>
      </c>
      <c r="P151" s="56">
        <f t="shared" si="31"/>
        <v>0.35369070812437509</v>
      </c>
      <c r="Q151" s="56">
        <f t="shared" si="31"/>
        <v>0.35497193533064253</v>
      </c>
    </row>
    <row r="152" spans="1:17" ht="11.4" customHeight="1" x14ac:dyDescent="0.3">
      <c r="A152" s="55" t="s">
        <v>28</v>
      </c>
      <c r="B152" s="54">
        <f t="shared" ref="B152:Q152" si="32">IF(B34=0,0,B34/B$17)</f>
        <v>0.10931913407297264</v>
      </c>
      <c r="C152" s="54">
        <f t="shared" si="32"/>
        <v>0.10934408746289502</v>
      </c>
      <c r="D152" s="54">
        <f t="shared" si="32"/>
        <v>0.10917575079855256</v>
      </c>
      <c r="E152" s="54">
        <f t="shared" si="32"/>
        <v>0.11177570394796424</v>
      </c>
      <c r="F152" s="54">
        <f t="shared" si="32"/>
        <v>0.11182349140031468</v>
      </c>
      <c r="G152" s="54">
        <f t="shared" si="32"/>
        <v>0.1146719652937272</v>
      </c>
      <c r="H152" s="54">
        <f t="shared" si="32"/>
        <v>0.11230017744675982</v>
      </c>
      <c r="I152" s="54">
        <f t="shared" si="32"/>
        <v>0.11509789484575787</v>
      </c>
      <c r="J152" s="54">
        <f t="shared" si="32"/>
        <v>0.11497739859642361</v>
      </c>
      <c r="K152" s="54">
        <f t="shared" si="32"/>
        <v>0.11569784208076908</v>
      </c>
      <c r="L152" s="54">
        <f t="shared" si="32"/>
        <v>0.11885540210084637</v>
      </c>
      <c r="M152" s="54">
        <f t="shared" si="32"/>
        <v>0.12049862843980154</v>
      </c>
      <c r="N152" s="54">
        <f t="shared" si="32"/>
        <v>0.11982638033540102</v>
      </c>
      <c r="O152" s="54">
        <f t="shared" si="32"/>
        <v>0.11838121729167221</v>
      </c>
      <c r="P152" s="54">
        <f t="shared" si="32"/>
        <v>0.11835815886349262</v>
      </c>
      <c r="Q152" s="54">
        <f t="shared" si="32"/>
        <v>0.11741324794587647</v>
      </c>
    </row>
    <row r="153" spans="1:17" ht="11.4" customHeight="1" x14ac:dyDescent="0.3">
      <c r="A153" s="53" t="s">
        <v>60</v>
      </c>
      <c r="B153" s="52">
        <f t="shared" ref="B153:Q153" si="33">IF(B35=0,0,B35/B$17)</f>
        <v>1.6221861455870283E-2</v>
      </c>
      <c r="C153" s="52">
        <f t="shared" si="33"/>
        <v>1.5083179265934037E-2</v>
      </c>
      <c r="D153" s="52">
        <f t="shared" si="33"/>
        <v>1.3861268308833243E-2</v>
      </c>
      <c r="E153" s="52">
        <f t="shared" si="33"/>
        <v>1.2894150184244649E-2</v>
      </c>
      <c r="F153" s="52">
        <f t="shared" si="33"/>
        <v>1.154620374182788E-2</v>
      </c>
      <c r="G153" s="52">
        <f t="shared" si="33"/>
        <v>1.0736948263865172E-2</v>
      </c>
      <c r="H153" s="52">
        <f t="shared" si="33"/>
        <v>9.8400703886014854E-3</v>
      </c>
      <c r="I153" s="52">
        <f t="shared" si="33"/>
        <v>9.0990512343907849E-3</v>
      </c>
      <c r="J153" s="52">
        <f t="shared" si="33"/>
        <v>8.4118757565251247E-3</v>
      </c>
      <c r="K153" s="52">
        <f t="shared" si="33"/>
        <v>7.9606280788844137E-3</v>
      </c>
      <c r="L153" s="52">
        <f t="shared" si="33"/>
        <v>7.3695868094996618E-3</v>
      </c>
      <c r="M153" s="52">
        <f t="shared" si="33"/>
        <v>6.8937121991234666E-3</v>
      </c>
      <c r="N153" s="52">
        <f t="shared" si="33"/>
        <v>6.5391762681643205E-3</v>
      </c>
      <c r="O153" s="52">
        <f t="shared" si="33"/>
        <v>6.2445586589511496E-3</v>
      </c>
      <c r="P153" s="52">
        <f t="shared" si="33"/>
        <v>5.8574027506826708E-3</v>
      </c>
      <c r="Q153" s="52">
        <f t="shared" si="33"/>
        <v>5.6321585905645824E-3</v>
      </c>
    </row>
    <row r="154" spans="1:17" ht="11.4" customHeight="1" x14ac:dyDescent="0.3">
      <c r="A154" s="53" t="s">
        <v>59</v>
      </c>
      <c r="B154" s="52">
        <f t="shared" ref="B154:Q154" si="34">IF(B36=0,0,B36/B$17)</f>
        <v>9.2653656149280506E-2</v>
      </c>
      <c r="C154" s="52">
        <f t="shared" si="34"/>
        <v>9.3689937863540587E-2</v>
      </c>
      <c r="D154" s="52">
        <f t="shared" si="34"/>
        <v>9.4590686782589417E-2</v>
      </c>
      <c r="E154" s="52">
        <f t="shared" si="34"/>
        <v>9.8078956937718287E-2</v>
      </c>
      <c r="F154" s="52">
        <f t="shared" si="34"/>
        <v>9.9444661179954513E-2</v>
      </c>
      <c r="G154" s="52">
        <f t="shared" si="34"/>
        <v>0.10306196865090327</v>
      </c>
      <c r="H154" s="52">
        <f t="shared" si="34"/>
        <v>0.10149444847413944</v>
      </c>
      <c r="I154" s="52">
        <f t="shared" si="34"/>
        <v>0.10501759184270805</v>
      </c>
      <c r="J154" s="52">
        <f t="shared" si="34"/>
        <v>0.10551673542494698</v>
      </c>
      <c r="K154" s="52">
        <f t="shared" si="34"/>
        <v>0.10664322428187822</v>
      </c>
      <c r="L154" s="52">
        <f t="shared" si="34"/>
        <v>0.11030389002666671</v>
      </c>
      <c r="M154" s="52">
        <f t="shared" si="34"/>
        <v>0.11238805462099313</v>
      </c>
      <c r="N154" s="52">
        <f t="shared" si="34"/>
        <v>0.11205673822991978</v>
      </c>
      <c r="O154" s="52">
        <f t="shared" si="34"/>
        <v>0.11090542842812486</v>
      </c>
      <c r="P154" s="52">
        <f t="shared" si="34"/>
        <v>0.11124737066944342</v>
      </c>
      <c r="Q154" s="52">
        <f t="shared" si="34"/>
        <v>0.11053922438478007</v>
      </c>
    </row>
    <row r="155" spans="1:17" ht="11.4" customHeight="1" x14ac:dyDescent="0.3">
      <c r="A155" s="53" t="s">
        <v>58</v>
      </c>
      <c r="B155" s="52">
        <f t="shared" ref="B155:Q155" si="35">IF(B37=0,0,B37/B$17)</f>
        <v>4.1420749891721395E-4</v>
      </c>
      <c r="C155" s="52">
        <f t="shared" si="35"/>
        <v>5.3741677717720853E-4</v>
      </c>
      <c r="D155" s="52">
        <f t="shared" si="35"/>
        <v>6.8463690722399533E-4</v>
      </c>
      <c r="E155" s="52">
        <f t="shared" si="35"/>
        <v>7.5664747844725409E-4</v>
      </c>
      <c r="F155" s="52">
        <f t="shared" si="35"/>
        <v>7.8140521639281696E-4</v>
      </c>
      <c r="G155" s="52">
        <f t="shared" si="35"/>
        <v>8.1371722248201972E-4</v>
      </c>
      <c r="H155" s="52">
        <f t="shared" si="35"/>
        <v>8.6324143499007223E-4</v>
      </c>
      <c r="I155" s="52">
        <f t="shared" si="35"/>
        <v>8.614533842123363E-4</v>
      </c>
      <c r="J155" s="52">
        <f t="shared" si="35"/>
        <v>8.8905554288303543E-4</v>
      </c>
      <c r="K155" s="52">
        <f t="shared" si="35"/>
        <v>8.7576588220949917E-4</v>
      </c>
      <c r="L155" s="52">
        <f t="shared" si="35"/>
        <v>8.9942933767784747E-4</v>
      </c>
      <c r="M155" s="52">
        <f t="shared" si="35"/>
        <v>9.1518049829098782E-4</v>
      </c>
      <c r="N155" s="52">
        <f t="shared" si="35"/>
        <v>9.3066253988198738E-4</v>
      </c>
      <c r="O155" s="52">
        <f t="shared" si="35"/>
        <v>9.1763626205229132E-4</v>
      </c>
      <c r="P155" s="52">
        <f t="shared" si="35"/>
        <v>9.2106910394856129E-4</v>
      </c>
      <c r="Q155" s="52">
        <f t="shared" si="35"/>
        <v>8.8897655057033735E-4</v>
      </c>
    </row>
    <row r="156" spans="1:17" ht="11.4" customHeight="1" x14ac:dyDescent="0.3">
      <c r="A156" s="53" t="s">
        <v>57</v>
      </c>
      <c r="B156" s="52">
        <f t="shared" ref="B156:Q156" si="36">IF(B38=0,0,B38/B$17)</f>
        <v>2.9408968904648418E-5</v>
      </c>
      <c r="C156" s="52">
        <f t="shared" si="36"/>
        <v>3.3553556243179991E-5</v>
      </c>
      <c r="D156" s="52">
        <f t="shared" si="36"/>
        <v>3.9158799905900103E-5</v>
      </c>
      <c r="E156" s="52">
        <f t="shared" si="36"/>
        <v>4.5949347554034479E-5</v>
      </c>
      <c r="F156" s="52">
        <f t="shared" si="36"/>
        <v>5.1221262139482006E-5</v>
      </c>
      <c r="G156" s="52">
        <f t="shared" si="36"/>
        <v>5.9331156476740438E-5</v>
      </c>
      <c r="H156" s="52">
        <f t="shared" si="36"/>
        <v>1.0241714902881918E-4</v>
      </c>
      <c r="I156" s="52">
        <f t="shared" si="36"/>
        <v>1.1979838444670794E-4</v>
      </c>
      <c r="J156" s="52">
        <f t="shared" si="36"/>
        <v>1.5973187206847291E-4</v>
      </c>
      <c r="K156" s="52">
        <f t="shared" si="36"/>
        <v>2.1822383779694429E-4</v>
      </c>
      <c r="L156" s="52">
        <f t="shared" si="36"/>
        <v>2.8249592700215338E-4</v>
      </c>
      <c r="M156" s="52">
        <f t="shared" si="36"/>
        <v>3.0168112139395629E-4</v>
      </c>
      <c r="N156" s="52">
        <f t="shared" si="36"/>
        <v>2.9980329743492816E-4</v>
      </c>
      <c r="O156" s="52">
        <f t="shared" si="36"/>
        <v>3.1359394254391952E-4</v>
      </c>
      <c r="P156" s="52">
        <f t="shared" si="36"/>
        <v>3.323163394179623E-4</v>
      </c>
      <c r="Q156" s="52">
        <f t="shared" si="36"/>
        <v>3.5288841996146755E-4</v>
      </c>
    </row>
    <row r="157" spans="1:17" ht="11.4" customHeight="1" x14ac:dyDescent="0.3">
      <c r="A157" s="53" t="s">
        <v>56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" customHeight="1" x14ac:dyDescent="0.3">
      <c r="A158" s="51" t="s">
        <v>25</v>
      </c>
      <c r="B158" s="50">
        <f t="shared" ref="B158:Q158" si="38">IF(B40=0,0,B40/B$17)</f>
        <v>0.22748432890235518</v>
      </c>
      <c r="C158" s="50">
        <f t="shared" si="38"/>
        <v>0.23101699577398419</v>
      </c>
      <c r="D158" s="50">
        <f t="shared" si="38"/>
        <v>0.23140984819470814</v>
      </c>
      <c r="E158" s="50">
        <f t="shared" si="38"/>
        <v>0.23705361381540468</v>
      </c>
      <c r="F158" s="50">
        <f t="shared" si="38"/>
        <v>0.24354623861171426</v>
      </c>
      <c r="G158" s="50">
        <f t="shared" si="38"/>
        <v>0.24931847954226685</v>
      </c>
      <c r="H158" s="50">
        <f t="shared" si="38"/>
        <v>0.25061697340582345</v>
      </c>
      <c r="I158" s="50">
        <f t="shared" si="38"/>
        <v>0.25474968750186239</v>
      </c>
      <c r="J158" s="50">
        <f t="shared" si="38"/>
        <v>0.25133770855901078</v>
      </c>
      <c r="K158" s="50">
        <f t="shared" si="38"/>
        <v>0.23914191701403623</v>
      </c>
      <c r="L158" s="50">
        <f t="shared" si="38"/>
        <v>0.24637800188056852</v>
      </c>
      <c r="M158" s="50">
        <f t="shared" si="38"/>
        <v>0.24464162475261522</v>
      </c>
      <c r="N158" s="50">
        <f t="shared" si="38"/>
        <v>0.24251263992828861</v>
      </c>
      <c r="O158" s="50">
        <f t="shared" si="38"/>
        <v>0.24223536958454209</v>
      </c>
      <c r="P158" s="50">
        <f t="shared" si="38"/>
        <v>0.23533254926088248</v>
      </c>
      <c r="Q158" s="50">
        <f t="shared" si="38"/>
        <v>0.23755868738476607</v>
      </c>
    </row>
    <row r="159" spans="1:17" ht="11.4" customHeight="1" x14ac:dyDescent="0.3">
      <c r="A159" s="53" t="s">
        <v>24</v>
      </c>
      <c r="B159" s="52">
        <f t="shared" ref="B159:Q159" si="39">IF(B41=0,0,B41/B$17)</f>
        <v>0.17085272416036654</v>
      </c>
      <c r="C159" s="52">
        <f t="shared" si="39"/>
        <v>0.1738216227948241</v>
      </c>
      <c r="D159" s="52">
        <f t="shared" si="39"/>
        <v>0.17282771271514849</v>
      </c>
      <c r="E159" s="52">
        <f t="shared" si="39"/>
        <v>0.17602172225635362</v>
      </c>
      <c r="F159" s="52">
        <f t="shared" si="39"/>
        <v>0.18112635363025331</v>
      </c>
      <c r="G159" s="52">
        <f t="shared" si="39"/>
        <v>0.1853012451693658</v>
      </c>
      <c r="H159" s="52">
        <f t="shared" si="39"/>
        <v>0.18375339797933854</v>
      </c>
      <c r="I159" s="52">
        <f t="shared" si="39"/>
        <v>0.18869074240252989</v>
      </c>
      <c r="J159" s="52">
        <f t="shared" si="39"/>
        <v>0.18618214763035373</v>
      </c>
      <c r="K159" s="52">
        <f t="shared" si="39"/>
        <v>0.17828889912117146</v>
      </c>
      <c r="L159" s="52">
        <f t="shared" si="39"/>
        <v>0.17855586796826528</v>
      </c>
      <c r="M159" s="52">
        <f t="shared" si="39"/>
        <v>0.17714718356872083</v>
      </c>
      <c r="N159" s="52">
        <f t="shared" si="39"/>
        <v>0.17103043832100873</v>
      </c>
      <c r="O159" s="52">
        <f t="shared" si="39"/>
        <v>0.16798879527903268</v>
      </c>
      <c r="P159" s="52">
        <f t="shared" si="39"/>
        <v>0.16666244116664181</v>
      </c>
      <c r="Q159" s="52">
        <f t="shared" si="39"/>
        <v>0.16705279028195316</v>
      </c>
    </row>
    <row r="160" spans="1:17" ht="11.4" customHeight="1" x14ac:dyDescent="0.3">
      <c r="A160" s="47" t="s">
        <v>23</v>
      </c>
      <c r="B160" s="46">
        <f t="shared" ref="B160:Q160" si="40">IF(B42=0,0,B42/B$17)</f>
        <v>5.6631604741988611E-2</v>
      </c>
      <c r="C160" s="46">
        <f t="shared" si="40"/>
        <v>5.7195372979160067E-2</v>
      </c>
      <c r="D160" s="46">
        <f t="shared" si="40"/>
        <v>5.8582135479559629E-2</v>
      </c>
      <c r="E160" s="46">
        <f t="shared" si="40"/>
        <v>6.1031891559051053E-2</v>
      </c>
      <c r="F160" s="46">
        <f t="shared" si="40"/>
        <v>6.2419884981460963E-2</v>
      </c>
      <c r="G160" s="46">
        <f t="shared" si="40"/>
        <v>6.401723437290105E-2</v>
      </c>
      <c r="H160" s="46">
        <f t="shared" si="40"/>
        <v>6.6863575426484897E-2</v>
      </c>
      <c r="I160" s="46">
        <f t="shared" si="40"/>
        <v>6.6058945099332481E-2</v>
      </c>
      <c r="J160" s="46">
        <f t="shared" si="40"/>
        <v>6.5155560928657028E-2</v>
      </c>
      <c r="K160" s="46">
        <f t="shared" si="40"/>
        <v>6.0853017892864764E-2</v>
      </c>
      <c r="L160" s="46">
        <f t="shared" si="40"/>
        <v>6.7822133912303254E-2</v>
      </c>
      <c r="M160" s="46">
        <f t="shared" si="40"/>
        <v>6.7494441183894374E-2</v>
      </c>
      <c r="N160" s="46">
        <f t="shared" si="40"/>
        <v>7.1482201607279902E-2</v>
      </c>
      <c r="O160" s="46">
        <f t="shared" si="40"/>
        <v>7.4246574305509377E-2</v>
      </c>
      <c r="P160" s="46">
        <f t="shared" si="40"/>
        <v>6.8670108094240664E-2</v>
      </c>
      <c r="Q160" s="46">
        <f t="shared" si="40"/>
        <v>7.0505897102812923E-2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" customHeight="1" x14ac:dyDescent="0.3">
      <c r="A3" s="27" t="s">
        <v>71</v>
      </c>
      <c r="B3" s="41">
        <f>TrRoad_act!B57</f>
        <v>256144294.17904755</v>
      </c>
      <c r="C3" s="41">
        <f>TrRoad_act!C57</f>
        <v>263427961.88082531</v>
      </c>
      <c r="D3" s="41">
        <f>TrRoad_act!D57</f>
        <v>268820935.21092725</v>
      </c>
      <c r="E3" s="41">
        <f>TrRoad_act!E57</f>
        <v>273658329.24138331</v>
      </c>
      <c r="F3" s="41">
        <f>TrRoad_act!F57</f>
        <v>278404118.85675418</v>
      </c>
      <c r="G3" s="41">
        <f>TrRoad_act!G57</f>
        <v>284589505.33850813</v>
      </c>
      <c r="H3" s="41">
        <f>TrRoad_act!H57</f>
        <v>291258991.73345572</v>
      </c>
      <c r="I3" s="41">
        <f>TrRoad_act!I57</f>
        <v>298753086.69491667</v>
      </c>
      <c r="J3" s="41">
        <f>TrRoad_act!J57</f>
        <v>303748883.90327168</v>
      </c>
      <c r="K3" s="41">
        <f>TrRoad_act!K57</f>
        <v>305611817.55668062</v>
      </c>
      <c r="L3" s="41">
        <f>TrRoad_act!L57</f>
        <v>310156348.9660989</v>
      </c>
      <c r="M3" s="41">
        <f>TrRoad_act!M57</f>
        <v>313582448.45298815</v>
      </c>
      <c r="N3" s="41">
        <f>TrRoad_act!N57</f>
        <v>314987025.31172669</v>
      </c>
      <c r="O3" s="41">
        <f>TrRoad_act!O57</f>
        <v>319608426.47037679</v>
      </c>
      <c r="P3" s="41">
        <f>TrRoad_act!P57</f>
        <v>323509058.58149427</v>
      </c>
      <c r="Q3" s="41">
        <f>TrRoad_act!Q57</f>
        <v>327835506.99146843</v>
      </c>
    </row>
    <row r="4" spans="1:17" ht="11.4" customHeight="1" x14ac:dyDescent="0.3">
      <c r="A4" s="25" t="s">
        <v>40</v>
      </c>
      <c r="B4" s="40">
        <f>TrRoad_act!B58</f>
        <v>227942846</v>
      </c>
      <c r="C4" s="40">
        <f>TrRoad_act!C58</f>
        <v>234377604</v>
      </c>
      <c r="D4" s="40">
        <f>TrRoad_act!D58</f>
        <v>239280894</v>
      </c>
      <c r="E4" s="40">
        <f>TrRoad_act!E58</f>
        <v>243548497</v>
      </c>
      <c r="F4" s="40">
        <f>TrRoad_act!F58</f>
        <v>247577889</v>
      </c>
      <c r="G4" s="40">
        <f>TrRoad_act!G58</f>
        <v>253066482</v>
      </c>
      <c r="H4" s="40">
        <f>TrRoad_act!H58</f>
        <v>258973453</v>
      </c>
      <c r="I4" s="40">
        <f>TrRoad_act!I58</f>
        <v>265190216</v>
      </c>
      <c r="J4" s="40">
        <f>TrRoad_act!J58</f>
        <v>269860619</v>
      </c>
      <c r="K4" s="40">
        <f>TrRoad_act!K58</f>
        <v>272113428</v>
      </c>
      <c r="L4" s="40">
        <f>TrRoad_act!L58</f>
        <v>276529092</v>
      </c>
      <c r="M4" s="40">
        <f>TrRoad_act!M58</f>
        <v>279812599</v>
      </c>
      <c r="N4" s="40">
        <f>TrRoad_act!N58</f>
        <v>281549162</v>
      </c>
      <c r="O4" s="40">
        <f>TrRoad_act!O58</f>
        <v>286000218</v>
      </c>
      <c r="P4" s="40">
        <f>TrRoad_act!P58</f>
        <v>289308296</v>
      </c>
      <c r="Q4" s="40">
        <f>TrRoad_act!Q58</f>
        <v>292751201</v>
      </c>
    </row>
    <row r="5" spans="1:17" ht="11.4" customHeight="1" x14ac:dyDescent="0.3">
      <c r="A5" s="23" t="s">
        <v>31</v>
      </c>
      <c r="B5" s="39">
        <f>TrRoad_act!B59</f>
        <v>26679508</v>
      </c>
      <c r="C5" s="39">
        <f>TrRoad_act!C59</f>
        <v>27609356</v>
      </c>
      <c r="D5" s="39">
        <f>TrRoad_act!D59</f>
        <v>28647121</v>
      </c>
      <c r="E5" s="39">
        <f>TrRoad_act!E59</f>
        <v>29429695</v>
      </c>
      <c r="F5" s="39">
        <f>TrRoad_act!F59</f>
        <v>30192633</v>
      </c>
      <c r="G5" s="39">
        <f>TrRoad_act!G59</f>
        <v>31273941</v>
      </c>
      <c r="H5" s="39">
        <f>TrRoad_act!H59</f>
        <v>32303391</v>
      </c>
      <c r="I5" s="39">
        <f>TrRoad_act!I59</f>
        <v>33513997</v>
      </c>
      <c r="J5" s="39">
        <f>TrRoad_act!J59</f>
        <v>34753905</v>
      </c>
      <c r="K5" s="39">
        <f>TrRoad_act!K59</f>
        <v>35320124</v>
      </c>
      <c r="L5" s="39">
        <f>TrRoad_act!L59</f>
        <v>35884391</v>
      </c>
      <c r="M5" s="39">
        <f>TrRoad_act!M59</f>
        <v>36307796</v>
      </c>
      <c r="N5" s="39">
        <f>TrRoad_act!N59</f>
        <v>36013088</v>
      </c>
      <c r="O5" s="39">
        <f>TrRoad_act!O59</f>
        <v>36192222</v>
      </c>
      <c r="P5" s="39">
        <f>TrRoad_act!P59</f>
        <v>36564027</v>
      </c>
      <c r="Q5" s="39">
        <f>TrRoad_act!Q59</f>
        <v>37036579</v>
      </c>
    </row>
    <row r="6" spans="1:17" ht="11.4" customHeight="1" x14ac:dyDescent="0.3">
      <c r="A6" s="19" t="s">
        <v>30</v>
      </c>
      <c r="B6" s="38">
        <f>TrRoad_act!B60</f>
        <v>200599391</v>
      </c>
      <c r="C6" s="38">
        <f>TrRoad_act!C60</f>
        <v>206096297</v>
      </c>
      <c r="D6" s="38">
        <f>TrRoad_act!D60</f>
        <v>209967381</v>
      </c>
      <c r="E6" s="38">
        <f>TrRoad_act!E60</f>
        <v>213447603</v>
      </c>
      <c r="F6" s="38">
        <f>TrRoad_act!F60</f>
        <v>216710017</v>
      </c>
      <c r="G6" s="38">
        <f>TrRoad_act!G60</f>
        <v>221125428</v>
      </c>
      <c r="H6" s="38">
        <f>TrRoad_act!H60</f>
        <v>226000715</v>
      </c>
      <c r="I6" s="38">
        <f>TrRoad_act!I60</f>
        <v>231005293</v>
      </c>
      <c r="J6" s="38">
        <f>TrRoad_act!J60</f>
        <v>234426746</v>
      </c>
      <c r="K6" s="38">
        <f>TrRoad_act!K60</f>
        <v>236114507</v>
      </c>
      <c r="L6" s="38">
        <f>TrRoad_act!L60</f>
        <v>239968731</v>
      </c>
      <c r="M6" s="38">
        <f>TrRoad_act!M60</f>
        <v>242827586</v>
      </c>
      <c r="N6" s="38">
        <f>TrRoad_act!N60</f>
        <v>244863667</v>
      </c>
      <c r="O6" s="38">
        <f>TrRoad_act!O60</f>
        <v>249130639</v>
      </c>
      <c r="P6" s="38">
        <f>TrRoad_act!P60</f>
        <v>252056715</v>
      </c>
      <c r="Q6" s="38">
        <f>TrRoad_act!Q60</f>
        <v>255004455</v>
      </c>
    </row>
    <row r="7" spans="1:17" ht="11.4" customHeight="1" x14ac:dyDescent="0.3">
      <c r="A7" s="62" t="s">
        <v>60</v>
      </c>
      <c r="B7" s="42">
        <f>TrRoad_act!B61</f>
        <v>158855956</v>
      </c>
      <c r="C7" s="42">
        <f>TrRoad_act!C61</f>
        <v>160086903</v>
      </c>
      <c r="D7" s="42">
        <f>TrRoad_act!D61</f>
        <v>159210184</v>
      </c>
      <c r="E7" s="42">
        <f>TrRoad_act!E61</f>
        <v>157556134</v>
      </c>
      <c r="F7" s="42">
        <f>TrRoad_act!F61</f>
        <v>155284913</v>
      </c>
      <c r="G7" s="42">
        <f>TrRoad_act!G61</f>
        <v>154388861</v>
      </c>
      <c r="H7" s="42">
        <f>TrRoad_act!H61</f>
        <v>153000612</v>
      </c>
      <c r="I7" s="42">
        <f>TrRoad_act!I61</f>
        <v>152669704</v>
      </c>
      <c r="J7" s="42">
        <f>TrRoad_act!J61</f>
        <v>150364082</v>
      </c>
      <c r="K7" s="42">
        <f>TrRoad_act!K61</f>
        <v>147365482</v>
      </c>
      <c r="L7" s="42">
        <f>TrRoad_act!L61</f>
        <v>145998073</v>
      </c>
      <c r="M7" s="42">
        <f>TrRoad_act!M61</f>
        <v>144080609</v>
      </c>
      <c r="N7" s="42">
        <f>TrRoad_act!N61</f>
        <v>141772302</v>
      </c>
      <c r="O7" s="42">
        <f>TrRoad_act!O61</f>
        <v>140845134</v>
      </c>
      <c r="P7" s="42">
        <f>TrRoad_act!P61</f>
        <v>139854618</v>
      </c>
      <c r="Q7" s="42">
        <f>TrRoad_act!Q61</f>
        <v>139055432</v>
      </c>
    </row>
    <row r="8" spans="1:17" ht="11.4" customHeight="1" x14ac:dyDescent="0.3">
      <c r="A8" s="62" t="s">
        <v>59</v>
      </c>
      <c r="B8" s="42">
        <f>TrRoad_act!B62</f>
        <v>37724220</v>
      </c>
      <c r="C8" s="42">
        <f>TrRoad_act!C62</f>
        <v>41413208</v>
      </c>
      <c r="D8" s="42">
        <f>TrRoad_act!D62</f>
        <v>45664297</v>
      </c>
      <c r="E8" s="42">
        <f>TrRoad_act!E62</f>
        <v>50212367</v>
      </c>
      <c r="F8" s="42">
        <f>TrRoad_act!F62</f>
        <v>55448971</v>
      </c>
      <c r="G8" s="42">
        <f>TrRoad_act!G62</f>
        <v>60408251</v>
      </c>
      <c r="H8" s="42">
        <f>TrRoad_act!H62</f>
        <v>66388125</v>
      </c>
      <c r="I8" s="42">
        <f>TrRoad_act!I62</f>
        <v>71405384</v>
      </c>
      <c r="J8" s="42">
        <f>TrRoad_act!J62</f>
        <v>76862917</v>
      </c>
      <c r="K8" s="42">
        <f>TrRoad_act!K62</f>
        <v>81238312</v>
      </c>
      <c r="L8" s="42">
        <f>TrRoad_act!L62</f>
        <v>86017480</v>
      </c>
      <c r="M8" s="42">
        <f>TrRoad_act!M62</f>
        <v>90815705</v>
      </c>
      <c r="N8" s="42">
        <f>TrRoad_act!N62</f>
        <v>94836497</v>
      </c>
      <c r="O8" s="42">
        <f>TrRoad_act!O62</f>
        <v>99612472</v>
      </c>
      <c r="P8" s="42">
        <f>TrRoad_act!P62</f>
        <v>103154291</v>
      </c>
      <c r="Q8" s="42">
        <f>TrRoad_act!Q62</f>
        <v>106612315</v>
      </c>
    </row>
    <row r="9" spans="1:17" ht="11.4" customHeight="1" x14ac:dyDescent="0.3">
      <c r="A9" s="62" t="s">
        <v>58</v>
      </c>
      <c r="B9" s="42">
        <f>TrRoad_act!B63</f>
        <v>3730015</v>
      </c>
      <c r="C9" s="42">
        <f>TrRoad_act!C63</f>
        <v>4257955</v>
      </c>
      <c r="D9" s="42">
        <f>TrRoad_act!D63</f>
        <v>4753347</v>
      </c>
      <c r="E9" s="42">
        <f>TrRoad_act!E63</f>
        <v>5341617</v>
      </c>
      <c r="F9" s="42">
        <f>TrRoad_act!F63</f>
        <v>5628901</v>
      </c>
      <c r="G9" s="42">
        <f>TrRoad_act!G63</f>
        <v>5881840</v>
      </c>
      <c r="H9" s="42">
        <f>TrRoad_act!H63</f>
        <v>6086089</v>
      </c>
      <c r="I9" s="42">
        <f>TrRoad_act!I63</f>
        <v>6334989</v>
      </c>
      <c r="J9" s="42">
        <f>TrRoad_act!J63</f>
        <v>6520408</v>
      </c>
      <c r="K9" s="42">
        <f>TrRoad_act!K63</f>
        <v>6755828</v>
      </c>
      <c r="L9" s="42">
        <f>TrRoad_act!L63</f>
        <v>7017824</v>
      </c>
      <c r="M9" s="42">
        <f>TrRoad_act!M63</f>
        <v>6940405</v>
      </c>
      <c r="N9" s="42">
        <f>TrRoad_act!N63</f>
        <v>7119510</v>
      </c>
      <c r="O9" s="42">
        <f>TrRoad_act!O63</f>
        <v>7401821</v>
      </c>
      <c r="P9" s="42">
        <f>TrRoad_act!P63</f>
        <v>7614498</v>
      </c>
      <c r="Q9" s="42">
        <f>TrRoad_act!Q63</f>
        <v>7685081</v>
      </c>
    </row>
    <row r="10" spans="1:17" ht="11.4" customHeight="1" x14ac:dyDescent="0.3">
      <c r="A10" s="62" t="s">
        <v>57</v>
      </c>
      <c r="B10" s="42">
        <f>TrRoad_act!B64</f>
        <v>289200</v>
      </c>
      <c r="C10" s="42">
        <f>TrRoad_act!C64</f>
        <v>338231</v>
      </c>
      <c r="D10" s="42">
        <f>TrRoad_act!D64</f>
        <v>339553</v>
      </c>
      <c r="E10" s="42">
        <f>TrRoad_act!E64</f>
        <v>337476</v>
      </c>
      <c r="F10" s="42">
        <f>TrRoad_act!F64</f>
        <v>347219</v>
      </c>
      <c r="G10" s="42">
        <f>TrRoad_act!G64</f>
        <v>446461</v>
      </c>
      <c r="H10" s="42">
        <f>TrRoad_act!H64</f>
        <v>525839</v>
      </c>
      <c r="I10" s="42">
        <f>TrRoad_act!I64</f>
        <v>595140</v>
      </c>
      <c r="J10" s="42">
        <f>TrRoad_act!J64</f>
        <v>678143</v>
      </c>
      <c r="K10" s="42">
        <f>TrRoad_act!K64</f>
        <v>752594</v>
      </c>
      <c r="L10" s="42">
        <f>TrRoad_act!L64</f>
        <v>926798</v>
      </c>
      <c r="M10" s="42">
        <f>TrRoad_act!M64</f>
        <v>965753</v>
      </c>
      <c r="N10" s="42">
        <f>TrRoad_act!N64</f>
        <v>1089082</v>
      </c>
      <c r="O10" s="42">
        <f>TrRoad_act!O64</f>
        <v>1175568</v>
      </c>
      <c r="P10" s="42">
        <f>TrRoad_act!P64</f>
        <v>1238936</v>
      </c>
      <c r="Q10" s="42">
        <f>TrRoad_act!Q64</f>
        <v>1313031</v>
      </c>
    </row>
    <row r="11" spans="1:17" ht="11.4" customHeight="1" x14ac:dyDescent="0.3">
      <c r="A11" s="62" t="s">
        <v>61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132</v>
      </c>
      <c r="K11" s="42">
        <f>TrRoad_act!K65</f>
        <v>165</v>
      </c>
      <c r="L11" s="42">
        <f>TrRoad_act!L65</f>
        <v>389</v>
      </c>
      <c r="M11" s="42">
        <f>TrRoad_act!M65</f>
        <v>608</v>
      </c>
      <c r="N11" s="42">
        <f>TrRoad_act!N65</f>
        <v>6805</v>
      </c>
      <c r="O11" s="42">
        <f>TrRoad_act!O65</f>
        <v>30848</v>
      </c>
      <c r="P11" s="42">
        <f>TrRoad_act!P65</f>
        <v>92956</v>
      </c>
      <c r="Q11" s="42">
        <f>TrRoad_act!Q65</f>
        <v>181560</v>
      </c>
    </row>
    <row r="12" spans="1:17" ht="11.4" customHeight="1" x14ac:dyDescent="0.3">
      <c r="A12" s="62" t="s">
        <v>56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9</v>
      </c>
      <c r="F12" s="42">
        <f>TrRoad_act!F66</f>
        <v>13</v>
      </c>
      <c r="G12" s="42">
        <f>TrRoad_act!G66</f>
        <v>15</v>
      </c>
      <c r="H12" s="42">
        <f>TrRoad_act!H66</f>
        <v>50</v>
      </c>
      <c r="I12" s="42">
        <f>TrRoad_act!I66</f>
        <v>76</v>
      </c>
      <c r="J12" s="42">
        <f>TrRoad_act!J66</f>
        <v>1064</v>
      </c>
      <c r="K12" s="42">
        <f>TrRoad_act!K66</f>
        <v>2126</v>
      </c>
      <c r="L12" s="42">
        <f>TrRoad_act!L66</f>
        <v>8167</v>
      </c>
      <c r="M12" s="42">
        <f>TrRoad_act!M66</f>
        <v>24506</v>
      </c>
      <c r="N12" s="42">
        <f>TrRoad_act!N66</f>
        <v>39471</v>
      </c>
      <c r="O12" s="42">
        <f>TrRoad_act!O66</f>
        <v>64796</v>
      </c>
      <c r="P12" s="42">
        <f>TrRoad_act!P66</f>
        <v>101416</v>
      </c>
      <c r="Q12" s="42">
        <f>TrRoad_act!Q66</f>
        <v>157036</v>
      </c>
    </row>
    <row r="13" spans="1:17" ht="11.4" customHeight="1" x14ac:dyDescent="0.3">
      <c r="A13" s="19" t="s">
        <v>29</v>
      </c>
      <c r="B13" s="38">
        <f>TrRoad_act!B67</f>
        <v>663947</v>
      </c>
      <c r="C13" s="38">
        <f>TrRoad_act!C67</f>
        <v>671951</v>
      </c>
      <c r="D13" s="38">
        <f>TrRoad_act!D67</f>
        <v>666392</v>
      </c>
      <c r="E13" s="38">
        <f>TrRoad_act!E67</f>
        <v>671199</v>
      </c>
      <c r="F13" s="38">
        <f>TrRoad_act!F67</f>
        <v>675239</v>
      </c>
      <c r="G13" s="38">
        <f>TrRoad_act!G67</f>
        <v>667113</v>
      </c>
      <c r="H13" s="38">
        <f>TrRoad_act!H67</f>
        <v>669347</v>
      </c>
      <c r="I13" s="38">
        <f>TrRoad_act!I67</f>
        <v>670926</v>
      </c>
      <c r="J13" s="38">
        <f>TrRoad_act!J67</f>
        <v>679968</v>
      </c>
      <c r="K13" s="38">
        <f>TrRoad_act!K67</f>
        <v>678797</v>
      </c>
      <c r="L13" s="38">
        <f>TrRoad_act!L67</f>
        <v>675970</v>
      </c>
      <c r="M13" s="38">
        <f>TrRoad_act!M67</f>
        <v>677217</v>
      </c>
      <c r="N13" s="38">
        <f>TrRoad_act!N67</f>
        <v>672407</v>
      </c>
      <c r="O13" s="38">
        <f>TrRoad_act!O67</f>
        <v>677357</v>
      </c>
      <c r="P13" s="38">
        <f>TrRoad_act!P67</f>
        <v>687554</v>
      </c>
      <c r="Q13" s="38">
        <f>TrRoad_act!Q67</f>
        <v>710167</v>
      </c>
    </row>
    <row r="14" spans="1:17" ht="11.4" customHeight="1" x14ac:dyDescent="0.3">
      <c r="A14" s="62" t="s">
        <v>60</v>
      </c>
      <c r="B14" s="37">
        <f>TrRoad_act!B68</f>
        <v>14605</v>
      </c>
      <c r="C14" s="37">
        <f>TrRoad_act!C68</f>
        <v>13822</v>
      </c>
      <c r="D14" s="37">
        <f>TrRoad_act!D68</f>
        <v>13094</v>
      </c>
      <c r="E14" s="37">
        <f>TrRoad_act!E68</f>
        <v>11242</v>
      </c>
      <c r="F14" s="37">
        <f>TrRoad_act!F68</f>
        <v>10158</v>
      </c>
      <c r="G14" s="37">
        <f>TrRoad_act!G68</f>
        <v>9073</v>
      </c>
      <c r="H14" s="37">
        <f>TrRoad_act!H68</f>
        <v>8454</v>
      </c>
      <c r="I14" s="37">
        <f>TrRoad_act!I68</f>
        <v>7523</v>
      </c>
      <c r="J14" s="37">
        <f>TrRoad_act!J68</f>
        <v>6926</v>
      </c>
      <c r="K14" s="37">
        <f>TrRoad_act!K68</f>
        <v>6185</v>
      </c>
      <c r="L14" s="37">
        <f>TrRoad_act!L68</f>
        <v>5664</v>
      </c>
      <c r="M14" s="37">
        <f>TrRoad_act!M68</f>
        <v>5248</v>
      </c>
      <c r="N14" s="37">
        <f>TrRoad_act!N68</f>
        <v>4881</v>
      </c>
      <c r="O14" s="37">
        <f>TrRoad_act!O68</f>
        <v>5320</v>
      </c>
      <c r="P14" s="37">
        <f>TrRoad_act!P68</f>
        <v>4517</v>
      </c>
      <c r="Q14" s="37">
        <f>TrRoad_act!Q68</f>
        <v>4259</v>
      </c>
    </row>
    <row r="15" spans="1:17" ht="11.4" customHeight="1" x14ac:dyDescent="0.3">
      <c r="A15" s="62" t="s">
        <v>59</v>
      </c>
      <c r="B15" s="37">
        <f>TrRoad_act!B69</f>
        <v>642963</v>
      </c>
      <c r="C15" s="37">
        <f>TrRoad_act!C69</f>
        <v>649691</v>
      </c>
      <c r="D15" s="37">
        <f>TrRoad_act!D69</f>
        <v>644832</v>
      </c>
      <c r="E15" s="37">
        <f>TrRoad_act!E69</f>
        <v>649240</v>
      </c>
      <c r="F15" s="37">
        <f>TrRoad_act!F69</f>
        <v>652562</v>
      </c>
      <c r="G15" s="37">
        <f>TrRoad_act!G69</f>
        <v>644096</v>
      </c>
      <c r="H15" s="37">
        <f>TrRoad_act!H69</f>
        <v>644828</v>
      </c>
      <c r="I15" s="37">
        <f>TrRoad_act!I69</f>
        <v>645585</v>
      </c>
      <c r="J15" s="37">
        <f>TrRoad_act!J69</f>
        <v>653488</v>
      </c>
      <c r="K15" s="37">
        <f>TrRoad_act!K69</f>
        <v>651693</v>
      </c>
      <c r="L15" s="37">
        <f>TrRoad_act!L69</f>
        <v>648171</v>
      </c>
      <c r="M15" s="37">
        <f>TrRoad_act!M69</f>
        <v>647470</v>
      </c>
      <c r="N15" s="37">
        <f>TrRoad_act!N69</f>
        <v>641729</v>
      </c>
      <c r="O15" s="37">
        <f>TrRoad_act!O69</f>
        <v>643303</v>
      </c>
      <c r="P15" s="37">
        <f>TrRoad_act!P69</f>
        <v>651602</v>
      </c>
      <c r="Q15" s="37">
        <f>TrRoad_act!Q69</f>
        <v>664879</v>
      </c>
    </row>
    <row r="16" spans="1:17" ht="11.4" customHeight="1" x14ac:dyDescent="0.3">
      <c r="A16" s="62" t="s">
        <v>58</v>
      </c>
      <c r="B16" s="37">
        <f>TrRoad_act!B70</f>
        <v>1225</v>
      </c>
      <c r="C16" s="37">
        <f>TrRoad_act!C70</f>
        <v>1203</v>
      </c>
      <c r="D16" s="37">
        <f>TrRoad_act!D70</f>
        <v>1138</v>
      </c>
      <c r="E16" s="37">
        <f>TrRoad_act!E70</f>
        <v>1103</v>
      </c>
      <c r="F16" s="37">
        <f>TrRoad_act!F70</f>
        <v>2248</v>
      </c>
      <c r="G16" s="37">
        <f>TrRoad_act!G70</f>
        <v>2247</v>
      </c>
      <c r="H16" s="37">
        <f>TrRoad_act!H70</f>
        <v>2167</v>
      </c>
      <c r="I16" s="37">
        <f>TrRoad_act!I70</f>
        <v>2263</v>
      </c>
      <c r="J16" s="37">
        <f>TrRoad_act!J70</f>
        <v>2282</v>
      </c>
      <c r="K16" s="37">
        <f>TrRoad_act!K70</f>
        <v>2396</v>
      </c>
      <c r="L16" s="37">
        <f>TrRoad_act!L70</f>
        <v>2375</v>
      </c>
      <c r="M16" s="37">
        <f>TrRoad_act!M70</f>
        <v>2314</v>
      </c>
      <c r="N16" s="37">
        <f>TrRoad_act!N70</f>
        <v>2212</v>
      </c>
      <c r="O16" s="37">
        <f>TrRoad_act!O70</f>
        <v>2153</v>
      </c>
      <c r="P16" s="37">
        <f>TrRoad_act!P70</f>
        <v>2116</v>
      </c>
      <c r="Q16" s="37">
        <f>TrRoad_act!Q70</f>
        <v>2004</v>
      </c>
    </row>
    <row r="17" spans="1:17" ht="11.4" customHeight="1" x14ac:dyDescent="0.3">
      <c r="A17" s="62" t="s">
        <v>57</v>
      </c>
      <c r="B17" s="37">
        <f>TrRoad_act!B71</f>
        <v>3430</v>
      </c>
      <c r="C17" s="37">
        <f>TrRoad_act!C71</f>
        <v>5453</v>
      </c>
      <c r="D17" s="37">
        <f>TrRoad_act!D71</f>
        <v>5514</v>
      </c>
      <c r="E17" s="37">
        <f>TrRoad_act!E71</f>
        <v>7848</v>
      </c>
      <c r="F17" s="37">
        <f>TrRoad_act!F71</f>
        <v>8498</v>
      </c>
      <c r="G17" s="37">
        <f>TrRoad_act!G71</f>
        <v>9526</v>
      </c>
      <c r="H17" s="37">
        <f>TrRoad_act!H71</f>
        <v>11770</v>
      </c>
      <c r="I17" s="37">
        <f>TrRoad_act!I71</f>
        <v>13446</v>
      </c>
      <c r="J17" s="37">
        <f>TrRoad_act!J71</f>
        <v>15119</v>
      </c>
      <c r="K17" s="37">
        <f>TrRoad_act!K71</f>
        <v>16318</v>
      </c>
      <c r="L17" s="37">
        <f>TrRoad_act!L71</f>
        <v>17209</v>
      </c>
      <c r="M17" s="37">
        <f>TrRoad_act!M71</f>
        <v>19523</v>
      </c>
      <c r="N17" s="37">
        <f>TrRoad_act!N71</f>
        <v>20930</v>
      </c>
      <c r="O17" s="37">
        <f>TrRoad_act!O71</f>
        <v>22803</v>
      </c>
      <c r="P17" s="37">
        <f>TrRoad_act!P71</f>
        <v>25598</v>
      </c>
      <c r="Q17" s="37">
        <f>TrRoad_act!Q71</f>
        <v>34907</v>
      </c>
    </row>
    <row r="18" spans="1:17" ht="11.4" customHeight="1" x14ac:dyDescent="0.3">
      <c r="A18" s="62" t="s">
        <v>56</v>
      </c>
      <c r="B18" s="37">
        <f>TrRoad_act!B72</f>
        <v>1724</v>
      </c>
      <c r="C18" s="37">
        <f>TrRoad_act!C72</f>
        <v>1782</v>
      </c>
      <c r="D18" s="37">
        <f>TrRoad_act!D72</f>
        <v>1814</v>
      </c>
      <c r="E18" s="37">
        <f>TrRoad_act!E72</f>
        <v>1766</v>
      </c>
      <c r="F18" s="37">
        <f>TrRoad_act!F72</f>
        <v>1773</v>
      </c>
      <c r="G18" s="37">
        <f>TrRoad_act!G72</f>
        <v>2171</v>
      </c>
      <c r="H18" s="37">
        <f>TrRoad_act!H72</f>
        <v>2128</v>
      </c>
      <c r="I18" s="37">
        <f>TrRoad_act!I72</f>
        <v>2109</v>
      </c>
      <c r="J18" s="37">
        <f>TrRoad_act!J72</f>
        <v>2153</v>
      </c>
      <c r="K18" s="37">
        <f>TrRoad_act!K72</f>
        <v>2205</v>
      </c>
      <c r="L18" s="37">
        <f>TrRoad_act!L72</f>
        <v>2551</v>
      </c>
      <c r="M18" s="37">
        <f>TrRoad_act!M72</f>
        <v>2662</v>
      </c>
      <c r="N18" s="37">
        <f>TrRoad_act!N72</f>
        <v>2655</v>
      </c>
      <c r="O18" s="37">
        <f>TrRoad_act!O72</f>
        <v>3778</v>
      </c>
      <c r="P18" s="37">
        <f>TrRoad_act!P72</f>
        <v>3721</v>
      </c>
      <c r="Q18" s="37">
        <f>TrRoad_act!Q72</f>
        <v>4118</v>
      </c>
    </row>
    <row r="19" spans="1:17" ht="11.4" customHeight="1" x14ac:dyDescent="0.3">
      <c r="A19" s="25" t="s">
        <v>19</v>
      </c>
      <c r="B19" s="40">
        <f>TrRoad_act!B73</f>
        <v>28201448.179047562</v>
      </c>
      <c r="C19" s="40">
        <f>TrRoad_act!C73</f>
        <v>29050357.880825322</v>
      </c>
      <c r="D19" s="40">
        <f>TrRoad_act!D73</f>
        <v>29540041.210927226</v>
      </c>
      <c r="E19" s="40">
        <f>TrRoad_act!E73</f>
        <v>30109832.241383344</v>
      </c>
      <c r="F19" s="40">
        <f>TrRoad_act!F73</f>
        <v>30826229.856754202</v>
      </c>
      <c r="G19" s="40">
        <f>TrRoad_act!G73</f>
        <v>31523023.338508099</v>
      </c>
      <c r="H19" s="40">
        <f>TrRoad_act!H73</f>
        <v>32285538.733455695</v>
      </c>
      <c r="I19" s="40">
        <f>TrRoad_act!I73</f>
        <v>33562870.694916643</v>
      </c>
      <c r="J19" s="40">
        <f>TrRoad_act!J73</f>
        <v>33888264.90327166</v>
      </c>
      <c r="K19" s="40">
        <f>TrRoad_act!K73</f>
        <v>33498389.55668062</v>
      </c>
      <c r="L19" s="40">
        <f>TrRoad_act!L73</f>
        <v>33627256.966098927</v>
      </c>
      <c r="M19" s="40">
        <f>TrRoad_act!M73</f>
        <v>33769849.45298817</v>
      </c>
      <c r="N19" s="40">
        <f>TrRoad_act!N73</f>
        <v>33437863.31172666</v>
      </c>
      <c r="O19" s="40">
        <f>TrRoad_act!O73</f>
        <v>33608208.470376797</v>
      </c>
      <c r="P19" s="40">
        <f>TrRoad_act!P73</f>
        <v>34200762.581494287</v>
      </c>
      <c r="Q19" s="40">
        <f>TrRoad_act!Q73</f>
        <v>35084305.991468422</v>
      </c>
    </row>
    <row r="20" spans="1:17" ht="11.4" customHeight="1" x14ac:dyDescent="0.3">
      <c r="A20" s="23" t="s">
        <v>28</v>
      </c>
      <c r="B20" s="39">
        <f>TrRoad_act!B74</f>
        <v>22894199</v>
      </c>
      <c r="C20" s="39">
        <f>TrRoad_act!C74</f>
        <v>23651287</v>
      </c>
      <c r="D20" s="39">
        <f>TrRoad_act!D74</f>
        <v>24043841</v>
      </c>
      <c r="E20" s="39">
        <f>TrRoad_act!E74</f>
        <v>24574075</v>
      </c>
      <c r="F20" s="39">
        <f>TrRoad_act!F74</f>
        <v>25255875</v>
      </c>
      <c r="G20" s="39">
        <f>TrRoad_act!G74</f>
        <v>25916468</v>
      </c>
      <c r="H20" s="39">
        <f>TrRoad_act!H74</f>
        <v>26555673</v>
      </c>
      <c r="I20" s="39">
        <f>TrRoad_act!I74</f>
        <v>27819515</v>
      </c>
      <c r="J20" s="39">
        <f>TrRoad_act!J74</f>
        <v>28067306</v>
      </c>
      <c r="K20" s="39">
        <f>TrRoad_act!K74</f>
        <v>27733367</v>
      </c>
      <c r="L20" s="39">
        <f>TrRoad_act!L74</f>
        <v>27890843</v>
      </c>
      <c r="M20" s="39">
        <f>TrRoad_act!M74</f>
        <v>27995901</v>
      </c>
      <c r="N20" s="39">
        <f>TrRoad_act!N74</f>
        <v>27734174</v>
      </c>
      <c r="O20" s="39">
        <f>TrRoad_act!O74</f>
        <v>27887887</v>
      </c>
      <c r="P20" s="39">
        <f>TrRoad_act!P74</f>
        <v>28400895</v>
      </c>
      <c r="Q20" s="39">
        <f>TrRoad_act!Q74</f>
        <v>29147375</v>
      </c>
    </row>
    <row r="21" spans="1:17" ht="11.4" customHeight="1" x14ac:dyDescent="0.3">
      <c r="A21" s="62" t="s">
        <v>60</v>
      </c>
      <c r="B21" s="42">
        <f>TrRoad_act!B75</f>
        <v>4256246</v>
      </c>
      <c r="C21" s="42">
        <f>TrRoad_act!C75</f>
        <v>4129059</v>
      </c>
      <c r="D21" s="42">
        <f>TrRoad_act!D75</f>
        <v>3876127</v>
      </c>
      <c r="E21" s="42">
        <f>TrRoad_act!E75</f>
        <v>3698441</v>
      </c>
      <c r="F21" s="42">
        <f>TrRoad_act!F75</f>
        <v>3472911</v>
      </c>
      <c r="G21" s="42">
        <f>TrRoad_act!G75</f>
        <v>3303603</v>
      </c>
      <c r="H21" s="42">
        <f>TrRoad_act!H75</f>
        <v>3150880</v>
      </c>
      <c r="I21" s="42">
        <f>TrRoad_act!I75</f>
        <v>3018511</v>
      </c>
      <c r="J21" s="42">
        <f>TrRoad_act!J75</f>
        <v>2945459</v>
      </c>
      <c r="K21" s="42">
        <f>TrRoad_act!K75</f>
        <v>2774534</v>
      </c>
      <c r="L21" s="42">
        <f>TrRoad_act!L75</f>
        <v>2663701</v>
      </c>
      <c r="M21" s="42">
        <f>TrRoad_act!M75</f>
        <v>2535325</v>
      </c>
      <c r="N21" s="42">
        <f>TrRoad_act!N75</f>
        <v>2414411</v>
      </c>
      <c r="O21" s="42">
        <f>TrRoad_act!O75</f>
        <v>2340037</v>
      </c>
      <c r="P21" s="42">
        <f>TrRoad_act!P75</f>
        <v>2239165</v>
      </c>
      <c r="Q21" s="42">
        <f>TrRoad_act!Q75</f>
        <v>2226999</v>
      </c>
    </row>
    <row r="22" spans="1:17" ht="11.4" customHeight="1" x14ac:dyDescent="0.3">
      <c r="A22" s="62" t="s">
        <v>59</v>
      </c>
      <c r="B22" s="42">
        <f>TrRoad_act!B76</f>
        <v>18473309</v>
      </c>
      <c r="C22" s="42">
        <f>TrRoad_act!C76</f>
        <v>19325329</v>
      </c>
      <c r="D22" s="42">
        <f>TrRoad_act!D76</f>
        <v>19923880</v>
      </c>
      <c r="E22" s="42">
        <f>TrRoad_act!E76</f>
        <v>20605800</v>
      </c>
      <c r="F22" s="42">
        <f>TrRoad_act!F76</f>
        <v>21498986</v>
      </c>
      <c r="G22" s="42">
        <f>TrRoad_act!G76</f>
        <v>22312167</v>
      </c>
      <c r="H22" s="42">
        <f>TrRoad_act!H76</f>
        <v>23065641</v>
      </c>
      <c r="I22" s="42">
        <f>TrRoad_act!I76</f>
        <v>24452804</v>
      </c>
      <c r="J22" s="42">
        <f>TrRoad_act!J76</f>
        <v>24750723</v>
      </c>
      <c r="K22" s="42">
        <f>TrRoad_act!K76</f>
        <v>24571070</v>
      </c>
      <c r="L22" s="42">
        <f>TrRoad_act!L76</f>
        <v>24810533</v>
      </c>
      <c r="M22" s="42">
        <f>TrRoad_act!M76</f>
        <v>25030027</v>
      </c>
      <c r="N22" s="42">
        <f>TrRoad_act!N76</f>
        <v>24884593</v>
      </c>
      <c r="O22" s="42">
        <f>TrRoad_act!O76</f>
        <v>25105666</v>
      </c>
      <c r="P22" s="42">
        <f>TrRoad_act!P76</f>
        <v>25689788</v>
      </c>
      <c r="Q22" s="42">
        <f>TrRoad_act!Q76</f>
        <v>26430217</v>
      </c>
    </row>
    <row r="23" spans="1:17" ht="11.4" customHeight="1" x14ac:dyDescent="0.3">
      <c r="A23" s="62" t="s">
        <v>58</v>
      </c>
      <c r="B23" s="42">
        <f>TrRoad_act!B77</f>
        <v>151939</v>
      </c>
      <c r="C23" s="42">
        <f>TrRoad_act!C77</f>
        <v>182110</v>
      </c>
      <c r="D23" s="42">
        <f>TrRoad_act!D77</f>
        <v>226935</v>
      </c>
      <c r="E23" s="42">
        <f>TrRoad_act!E77</f>
        <v>250547</v>
      </c>
      <c r="F23" s="42">
        <f>TrRoad_act!F77</f>
        <v>261558</v>
      </c>
      <c r="G23" s="42">
        <f>TrRoad_act!G77</f>
        <v>275825</v>
      </c>
      <c r="H23" s="42">
        <f>TrRoad_act!H77</f>
        <v>300756</v>
      </c>
      <c r="I23" s="42">
        <f>TrRoad_act!I77</f>
        <v>304964</v>
      </c>
      <c r="J23" s="42">
        <f>TrRoad_act!J77</f>
        <v>315874</v>
      </c>
      <c r="K23" s="42">
        <f>TrRoad_act!K77</f>
        <v>313737</v>
      </c>
      <c r="L23" s="42">
        <f>TrRoad_act!L77</f>
        <v>320139</v>
      </c>
      <c r="M23" s="42">
        <f>TrRoad_act!M77</f>
        <v>325834</v>
      </c>
      <c r="N23" s="42">
        <f>TrRoad_act!N77</f>
        <v>320541</v>
      </c>
      <c r="O23" s="42">
        <f>TrRoad_act!O77</f>
        <v>312457</v>
      </c>
      <c r="P23" s="42">
        <f>TrRoad_act!P77</f>
        <v>324103</v>
      </c>
      <c r="Q23" s="42">
        <f>TrRoad_act!Q77</f>
        <v>320764</v>
      </c>
    </row>
    <row r="24" spans="1:17" ht="11.4" customHeight="1" x14ac:dyDescent="0.3">
      <c r="A24" s="62" t="s">
        <v>57</v>
      </c>
      <c r="B24" s="42">
        <f>TrRoad_act!B78</f>
        <v>7509</v>
      </c>
      <c r="C24" s="42">
        <f>TrRoad_act!C78</f>
        <v>8885</v>
      </c>
      <c r="D24" s="42">
        <f>TrRoad_act!D78</f>
        <v>10724</v>
      </c>
      <c r="E24" s="42">
        <f>TrRoad_act!E78</f>
        <v>12990</v>
      </c>
      <c r="F24" s="42">
        <f>TrRoad_act!F78</f>
        <v>14937</v>
      </c>
      <c r="G24" s="42">
        <f>TrRoad_act!G78</f>
        <v>17506</v>
      </c>
      <c r="H24" s="42">
        <f>TrRoad_act!H78</f>
        <v>30914</v>
      </c>
      <c r="I24" s="42">
        <f>TrRoad_act!I78</f>
        <v>35571</v>
      </c>
      <c r="J24" s="42">
        <f>TrRoad_act!J78</f>
        <v>48075</v>
      </c>
      <c r="K24" s="42">
        <f>TrRoad_act!K78</f>
        <v>66498</v>
      </c>
      <c r="L24" s="42">
        <f>TrRoad_act!L78</f>
        <v>89137</v>
      </c>
      <c r="M24" s="42">
        <f>TrRoad_act!M78</f>
        <v>96274</v>
      </c>
      <c r="N24" s="42">
        <f>TrRoad_act!N78</f>
        <v>99591</v>
      </c>
      <c r="O24" s="42">
        <f>TrRoad_act!O78</f>
        <v>107225</v>
      </c>
      <c r="P24" s="42">
        <f>TrRoad_act!P78</f>
        <v>116812</v>
      </c>
      <c r="Q24" s="42">
        <f>TrRoad_act!Q78</f>
        <v>128891</v>
      </c>
    </row>
    <row r="25" spans="1:17" ht="11.4" customHeight="1" x14ac:dyDescent="0.3">
      <c r="A25" s="62" t="s">
        <v>56</v>
      </c>
      <c r="B25" s="42">
        <f>TrRoad_act!B79</f>
        <v>5196</v>
      </c>
      <c r="C25" s="42">
        <f>TrRoad_act!C79</f>
        <v>5904</v>
      </c>
      <c r="D25" s="42">
        <f>TrRoad_act!D79</f>
        <v>6175</v>
      </c>
      <c r="E25" s="42">
        <f>TrRoad_act!E79</f>
        <v>6297</v>
      </c>
      <c r="F25" s="42">
        <f>TrRoad_act!F79</f>
        <v>7483</v>
      </c>
      <c r="G25" s="42">
        <f>TrRoad_act!G79</f>
        <v>7367</v>
      </c>
      <c r="H25" s="42">
        <f>TrRoad_act!H79</f>
        <v>7482</v>
      </c>
      <c r="I25" s="42">
        <f>TrRoad_act!I79</f>
        <v>7665</v>
      </c>
      <c r="J25" s="42">
        <f>TrRoad_act!J79</f>
        <v>7175</v>
      </c>
      <c r="K25" s="42">
        <f>TrRoad_act!K79</f>
        <v>7528</v>
      </c>
      <c r="L25" s="42">
        <f>TrRoad_act!L79</f>
        <v>7333</v>
      </c>
      <c r="M25" s="42">
        <f>TrRoad_act!M79</f>
        <v>8441</v>
      </c>
      <c r="N25" s="42">
        <f>TrRoad_act!N79</f>
        <v>15038</v>
      </c>
      <c r="O25" s="42">
        <f>TrRoad_act!O79</f>
        <v>22502</v>
      </c>
      <c r="P25" s="42">
        <f>TrRoad_act!P79</f>
        <v>31027</v>
      </c>
      <c r="Q25" s="42">
        <f>TrRoad_act!Q79</f>
        <v>40504</v>
      </c>
    </row>
    <row r="26" spans="1:17" ht="11.4" customHeight="1" x14ac:dyDescent="0.3">
      <c r="A26" s="19" t="s">
        <v>25</v>
      </c>
      <c r="B26" s="38">
        <f>TrRoad_act!B80</f>
        <v>5307249.1790475631</v>
      </c>
      <c r="C26" s="38">
        <f>TrRoad_act!C80</f>
        <v>5399070.8808253231</v>
      </c>
      <c r="D26" s="38">
        <f>TrRoad_act!D80</f>
        <v>5496200.2109272266</v>
      </c>
      <c r="E26" s="38">
        <f>TrRoad_act!E80</f>
        <v>5535757.2413833458</v>
      </c>
      <c r="F26" s="38">
        <f>TrRoad_act!F80</f>
        <v>5570354.8567542015</v>
      </c>
      <c r="G26" s="38">
        <f>TrRoad_act!G80</f>
        <v>5606555.3385081002</v>
      </c>
      <c r="H26" s="38">
        <f>TrRoad_act!H80</f>
        <v>5729865.7334556961</v>
      </c>
      <c r="I26" s="38">
        <f>TrRoad_act!I80</f>
        <v>5743355.6949166423</v>
      </c>
      <c r="J26" s="38">
        <f>TrRoad_act!J80</f>
        <v>5820958.9032716565</v>
      </c>
      <c r="K26" s="38">
        <f>TrRoad_act!K80</f>
        <v>5765022.5566806216</v>
      </c>
      <c r="L26" s="38">
        <f>TrRoad_act!L80</f>
        <v>5736413.9660989251</v>
      </c>
      <c r="M26" s="38">
        <f>TrRoad_act!M80</f>
        <v>5773948.4529881692</v>
      </c>
      <c r="N26" s="38">
        <f>TrRoad_act!N80</f>
        <v>5703689.3117266577</v>
      </c>
      <c r="O26" s="38">
        <f>TrRoad_act!O80</f>
        <v>5720321.4703767998</v>
      </c>
      <c r="P26" s="38">
        <f>TrRoad_act!P80</f>
        <v>5799867.5814942904</v>
      </c>
      <c r="Q26" s="38">
        <f>TrRoad_act!Q80</f>
        <v>5936930.9914684212</v>
      </c>
    </row>
    <row r="27" spans="1:17" ht="11.4" customHeight="1" x14ac:dyDescent="0.3">
      <c r="A27" s="17" t="s">
        <v>24</v>
      </c>
      <c r="B27" s="37">
        <f>TrRoad_act!B81</f>
        <v>4977186</v>
      </c>
      <c r="C27" s="37">
        <f>TrRoad_act!C81</f>
        <v>5048061</v>
      </c>
      <c r="D27" s="37">
        <f>TrRoad_act!D81</f>
        <v>5128284</v>
      </c>
      <c r="E27" s="37">
        <f>TrRoad_act!E81</f>
        <v>5160718</v>
      </c>
      <c r="F27" s="37">
        <f>TrRoad_act!F81</f>
        <v>5133236</v>
      </c>
      <c r="G27" s="37">
        <f>TrRoad_act!G81</f>
        <v>5155639</v>
      </c>
      <c r="H27" s="37">
        <f>TrRoad_act!H81</f>
        <v>5258476</v>
      </c>
      <c r="I27" s="37">
        <f>TrRoad_act!I81</f>
        <v>5256191</v>
      </c>
      <c r="J27" s="37">
        <f>TrRoad_act!J81</f>
        <v>5335821</v>
      </c>
      <c r="K27" s="37">
        <f>TrRoad_act!K81</f>
        <v>5331542</v>
      </c>
      <c r="L27" s="37">
        <f>TrRoad_act!L81</f>
        <v>5287311</v>
      </c>
      <c r="M27" s="37">
        <f>TrRoad_act!M81</f>
        <v>5325523</v>
      </c>
      <c r="N27" s="37">
        <f>TrRoad_act!N81</f>
        <v>5253452</v>
      </c>
      <c r="O27" s="37">
        <f>TrRoad_act!O81</f>
        <v>5244760</v>
      </c>
      <c r="P27" s="37">
        <f>TrRoad_act!P81</f>
        <v>5321019</v>
      </c>
      <c r="Q27" s="37">
        <f>TrRoad_act!Q81</f>
        <v>5446891</v>
      </c>
    </row>
    <row r="28" spans="1:17" ht="11.4" customHeight="1" x14ac:dyDescent="0.3">
      <c r="A28" s="15" t="s">
        <v>23</v>
      </c>
      <c r="B28" s="36">
        <f>TrRoad_act!B82</f>
        <v>330063.1790475634</v>
      </c>
      <c r="C28" s="36">
        <f>TrRoad_act!C82</f>
        <v>351009.88082532288</v>
      </c>
      <c r="D28" s="36">
        <f>TrRoad_act!D82</f>
        <v>367916.21092722681</v>
      </c>
      <c r="E28" s="36">
        <f>TrRoad_act!E82</f>
        <v>375039.24138334551</v>
      </c>
      <c r="F28" s="36">
        <f>TrRoad_act!F82</f>
        <v>437118.85675420141</v>
      </c>
      <c r="G28" s="36">
        <f>TrRoad_act!G82</f>
        <v>450916.33850810013</v>
      </c>
      <c r="H28" s="36">
        <f>TrRoad_act!H82</f>
        <v>471389.73345569643</v>
      </c>
      <c r="I28" s="36">
        <f>TrRoad_act!I82</f>
        <v>487164.69491664221</v>
      </c>
      <c r="J28" s="36">
        <f>TrRoad_act!J82</f>
        <v>485137.90327165648</v>
      </c>
      <c r="K28" s="36">
        <f>TrRoad_act!K82</f>
        <v>433480.55668062117</v>
      </c>
      <c r="L28" s="36">
        <f>TrRoad_act!L82</f>
        <v>449102.96609892522</v>
      </c>
      <c r="M28" s="36">
        <f>TrRoad_act!M82</f>
        <v>448425.45298816875</v>
      </c>
      <c r="N28" s="36">
        <f>TrRoad_act!N82</f>
        <v>450237.31172665808</v>
      </c>
      <c r="O28" s="36">
        <f>TrRoad_act!O82</f>
        <v>475561.47037679993</v>
      </c>
      <c r="P28" s="36">
        <f>TrRoad_act!P82</f>
        <v>478848.58149429015</v>
      </c>
      <c r="Q28" s="36">
        <f>TrRoad_act!Q82</f>
        <v>490039.99146842147</v>
      </c>
    </row>
    <row r="29" spans="1:17" ht="11.4" customHeight="1" x14ac:dyDescent="0.3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" customHeight="1" x14ac:dyDescent="0.3">
      <c r="A30" s="27" t="s">
        <v>166</v>
      </c>
      <c r="B30" s="41"/>
      <c r="C30" s="41">
        <f>TrRoad_act!C111</f>
        <v>23595931</v>
      </c>
      <c r="D30" s="41">
        <f>TrRoad_act!D111</f>
        <v>22607966</v>
      </c>
      <c r="E30" s="41">
        <f>TrRoad_act!E111</f>
        <v>22640849</v>
      </c>
      <c r="F30" s="41">
        <f>TrRoad_act!F111</f>
        <v>23621252</v>
      </c>
      <c r="G30" s="41">
        <f>TrRoad_act!G111</f>
        <v>24119132</v>
      </c>
      <c r="H30" s="41">
        <f>TrRoad_act!H111</f>
        <v>25514376</v>
      </c>
      <c r="I30" s="41">
        <f>TrRoad_act!I111</f>
        <v>27056237</v>
      </c>
      <c r="J30" s="41">
        <f>TrRoad_act!J111</f>
        <v>24937718</v>
      </c>
      <c r="K30" s="41">
        <f>TrRoad_act!K111</f>
        <v>22319667</v>
      </c>
      <c r="L30" s="41">
        <f>TrRoad_act!L111</f>
        <v>21816463</v>
      </c>
      <c r="M30" s="41">
        <f>TrRoad_act!M111</f>
        <v>21677952</v>
      </c>
      <c r="N30" s="41">
        <f>TrRoad_act!N111</f>
        <v>20132311</v>
      </c>
      <c r="O30" s="41">
        <f>TrRoad_act!O111</f>
        <v>20817568</v>
      </c>
      <c r="P30" s="41">
        <f>TrRoad_act!P111</f>
        <v>22045070</v>
      </c>
      <c r="Q30" s="41">
        <f>TrRoad_act!Q111</f>
        <v>24382696</v>
      </c>
    </row>
    <row r="31" spans="1:17" ht="11.4" customHeight="1" x14ac:dyDescent="0.3">
      <c r="A31" s="25" t="s">
        <v>40</v>
      </c>
      <c r="B31" s="40"/>
      <c r="C31" s="40">
        <f>TrRoad_act!C112</f>
        <v>20869836</v>
      </c>
      <c r="D31" s="40">
        <f>TrRoad_act!D112</f>
        <v>20074109</v>
      </c>
      <c r="E31" s="40">
        <f>TrRoad_act!E112</f>
        <v>20009882</v>
      </c>
      <c r="F31" s="40">
        <f>TrRoad_act!F112</f>
        <v>20720340</v>
      </c>
      <c r="G31" s="40">
        <f>TrRoad_act!G112</f>
        <v>21388661</v>
      </c>
      <c r="H31" s="40">
        <f>TrRoad_act!H112</f>
        <v>22443420</v>
      </c>
      <c r="I31" s="40">
        <f>TrRoad_act!I112</f>
        <v>23268492</v>
      </c>
      <c r="J31" s="40">
        <f>TrRoad_act!J112</f>
        <v>22058854</v>
      </c>
      <c r="K31" s="40">
        <f>TrRoad_act!K112</f>
        <v>19841083</v>
      </c>
      <c r="L31" s="40">
        <f>TrRoad_act!L112</f>
        <v>19107234</v>
      </c>
      <c r="M31" s="40">
        <f>TrRoad_act!M112</f>
        <v>18892430</v>
      </c>
      <c r="N31" s="40">
        <f>TrRoad_act!N112</f>
        <v>17623362</v>
      </c>
      <c r="O31" s="40">
        <f>TrRoad_act!O112</f>
        <v>17903058</v>
      </c>
      <c r="P31" s="40">
        <f>TrRoad_act!P112</f>
        <v>18707667</v>
      </c>
      <c r="Q31" s="40">
        <f>TrRoad_act!Q112</f>
        <v>20815237</v>
      </c>
    </row>
    <row r="32" spans="1:17" ht="11.4" customHeight="1" x14ac:dyDescent="0.3">
      <c r="A32" s="23" t="s">
        <v>31</v>
      </c>
      <c r="B32" s="39"/>
      <c r="C32" s="39">
        <f>TrRoad_act!C113</f>
        <v>2289402</v>
      </c>
      <c r="D32" s="39">
        <f>TrRoad_act!D113</f>
        <v>2632014</v>
      </c>
      <c r="E32" s="39">
        <f>TrRoad_act!E113</f>
        <v>2307391</v>
      </c>
      <c r="F32" s="39">
        <f>TrRoad_act!F113</f>
        <v>2341697</v>
      </c>
      <c r="G32" s="39">
        <f>TrRoad_act!G113</f>
        <v>2823246</v>
      </c>
      <c r="H32" s="39">
        <f>TrRoad_act!H113</f>
        <v>3046514</v>
      </c>
      <c r="I32" s="39">
        <f>TrRoad_act!I113</f>
        <v>3061977</v>
      </c>
      <c r="J32" s="39">
        <f>TrRoad_act!J113</f>
        <v>3366691</v>
      </c>
      <c r="K32" s="39">
        <f>TrRoad_act!K113</f>
        <v>2473581</v>
      </c>
      <c r="L32" s="39">
        <f>TrRoad_act!L113</f>
        <v>2062910</v>
      </c>
      <c r="M32" s="39">
        <f>TrRoad_act!M113</f>
        <v>2071624</v>
      </c>
      <c r="N32" s="39">
        <f>TrRoad_act!N113</f>
        <v>1731038</v>
      </c>
      <c r="O32" s="39">
        <f>TrRoad_act!O113</f>
        <v>1870592</v>
      </c>
      <c r="P32" s="39">
        <f>TrRoad_act!P113</f>
        <v>2084896</v>
      </c>
      <c r="Q32" s="39">
        <f>TrRoad_act!Q113</f>
        <v>2031962</v>
      </c>
    </row>
    <row r="33" spans="1:17" ht="11.4" customHeight="1" x14ac:dyDescent="0.3">
      <c r="A33" s="19" t="s">
        <v>30</v>
      </c>
      <c r="B33" s="38"/>
      <c r="C33" s="38">
        <f>TrRoad_act!C114</f>
        <v>18521813</v>
      </c>
      <c r="D33" s="38">
        <f>TrRoad_act!D114</f>
        <v>17388835</v>
      </c>
      <c r="E33" s="38">
        <f>TrRoad_act!E114</f>
        <v>17649925</v>
      </c>
      <c r="F33" s="38">
        <f>TrRoad_act!F114</f>
        <v>18320580</v>
      </c>
      <c r="G33" s="38">
        <f>TrRoad_act!G114</f>
        <v>18511686</v>
      </c>
      <c r="H33" s="38">
        <f>TrRoad_act!H114</f>
        <v>19334425</v>
      </c>
      <c r="I33" s="38">
        <f>TrRoad_act!I114</f>
        <v>20144889</v>
      </c>
      <c r="J33" s="38">
        <f>TrRoad_act!J114</f>
        <v>18629316</v>
      </c>
      <c r="K33" s="38">
        <f>TrRoad_act!K114</f>
        <v>17316596</v>
      </c>
      <c r="L33" s="38">
        <f>TrRoad_act!L114</f>
        <v>16996810</v>
      </c>
      <c r="M33" s="38">
        <f>TrRoad_act!M114</f>
        <v>16771608</v>
      </c>
      <c r="N33" s="38">
        <f>TrRoad_act!N114</f>
        <v>15847684</v>
      </c>
      <c r="O33" s="38">
        <f>TrRoad_act!O114</f>
        <v>15983455</v>
      </c>
      <c r="P33" s="38">
        <f>TrRoad_act!P114</f>
        <v>16565850</v>
      </c>
      <c r="Q33" s="38">
        <f>TrRoad_act!Q114</f>
        <v>18714984</v>
      </c>
    </row>
    <row r="34" spans="1:17" ht="11.4" customHeight="1" x14ac:dyDescent="0.3">
      <c r="A34" s="62" t="s">
        <v>60</v>
      </c>
      <c r="B34" s="42"/>
      <c r="C34" s="42">
        <f>TrRoad_act!C115</f>
        <v>11416459</v>
      </c>
      <c r="D34" s="42">
        <f>TrRoad_act!D115</f>
        <v>10095773</v>
      </c>
      <c r="E34" s="42">
        <f>TrRoad_act!E115</f>
        <v>9732128</v>
      </c>
      <c r="F34" s="42">
        <f>TrRoad_act!F115</f>
        <v>9621405</v>
      </c>
      <c r="G34" s="42">
        <f>TrRoad_act!G115</f>
        <v>9516072</v>
      </c>
      <c r="H34" s="42">
        <f>TrRoad_act!H115</f>
        <v>9543702</v>
      </c>
      <c r="I34" s="42">
        <f>TrRoad_act!I115</f>
        <v>10316915</v>
      </c>
      <c r="J34" s="42">
        <f>TrRoad_act!J115</f>
        <v>9401713</v>
      </c>
      <c r="K34" s="42">
        <f>TrRoad_act!K115</f>
        <v>8789435</v>
      </c>
      <c r="L34" s="42">
        <f>TrRoad_act!L115</f>
        <v>8056954</v>
      </c>
      <c r="M34" s="42">
        <f>TrRoad_act!M115</f>
        <v>7652723</v>
      </c>
      <c r="N34" s="42">
        <f>TrRoad_act!N115</f>
        <v>7142763</v>
      </c>
      <c r="O34" s="42">
        <f>TrRoad_act!O115</f>
        <v>6922148</v>
      </c>
      <c r="P34" s="42">
        <f>TrRoad_act!P115</f>
        <v>7579810</v>
      </c>
      <c r="Q34" s="42">
        <f>TrRoad_act!Q115</f>
        <v>9118346</v>
      </c>
    </row>
    <row r="35" spans="1:17" ht="11.4" customHeight="1" x14ac:dyDescent="0.3">
      <c r="A35" s="62" t="s">
        <v>59</v>
      </c>
      <c r="B35" s="42"/>
      <c r="C35" s="42">
        <f>TrRoad_act!C116</f>
        <v>6397363</v>
      </c>
      <c r="D35" s="42">
        <f>TrRoad_act!D116</f>
        <v>6586835</v>
      </c>
      <c r="E35" s="42">
        <f>TrRoad_act!E116</f>
        <v>7177687</v>
      </c>
      <c r="F35" s="42">
        <f>TrRoad_act!F116</f>
        <v>8206019</v>
      </c>
      <c r="G35" s="42">
        <f>TrRoad_act!G116</f>
        <v>8434036</v>
      </c>
      <c r="H35" s="42">
        <f>TrRoad_act!H116</f>
        <v>9275168</v>
      </c>
      <c r="I35" s="42">
        <f>TrRoad_act!I116</f>
        <v>9280698</v>
      </c>
      <c r="J35" s="42">
        <f>TrRoad_act!J116</f>
        <v>8670770</v>
      </c>
      <c r="K35" s="42">
        <f>TrRoad_act!K116</f>
        <v>7669112</v>
      </c>
      <c r="L35" s="42">
        <f>TrRoad_act!L116</f>
        <v>8226770</v>
      </c>
      <c r="M35" s="42">
        <f>TrRoad_act!M116</f>
        <v>8710890</v>
      </c>
      <c r="N35" s="42">
        <f>TrRoad_act!N116</f>
        <v>8056921</v>
      </c>
      <c r="O35" s="42">
        <f>TrRoad_act!O116</f>
        <v>8277999</v>
      </c>
      <c r="P35" s="42">
        <f>TrRoad_act!P116</f>
        <v>8206006</v>
      </c>
      <c r="Q35" s="42">
        <f>TrRoad_act!Q116</f>
        <v>8794891</v>
      </c>
    </row>
    <row r="36" spans="1:17" ht="11.4" customHeight="1" x14ac:dyDescent="0.3">
      <c r="A36" s="62" t="s">
        <v>58</v>
      </c>
      <c r="B36" s="42"/>
      <c r="C36" s="42">
        <f>TrRoad_act!C117</f>
        <v>658931</v>
      </c>
      <c r="D36" s="42">
        <f>TrRoad_act!D117</f>
        <v>704885</v>
      </c>
      <c r="E36" s="42">
        <f>TrRoad_act!E117</f>
        <v>734401</v>
      </c>
      <c r="F36" s="42">
        <f>TrRoad_act!F117</f>
        <v>472051</v>
      </c>
      <c r="G36" s="42">
        <f>TrRoad_act!G117</f>
        <v>462183</v>
      </c>
      <c r="H36" s="42">
        <f>TrRoad_act!H117</f>
        <v>435549</v>
      </c>
      <c r="I36" s="42">
        <f>TrRoad_act!I117</f>
        <v>466049</v>
      </c>
      <c r="J36" s="42">
        <f>TrRoad_act!J117</f>
        <v>469847</v>
      </c>
      <c r="K36" s="42">
        <f>TrRoad_act!K117</f>
        <v>679618</v>
      </c>
      <c r="L36" s="42">
        <f>TrRoad_act!L117</f>
        <v>530929</v>
      </c>
      <c r="M36" s="42">
        <f>TrRoad_act!M117</f>
        <v>319648</v>
      </c>
      <c r="N36" s="42">
        <f>TrRoad_act!N117</f>
        <v>498328</v>
      </c>
      <c r="O36" s="42">
        <f>TrRoad_act!O117</f>
        <v>633744</v>
      </c>
      <c r="P36" s="42">
        <f>TrRoad_act!P117</f>
        <v>555069</v>
      </c>
      <c r="Q36" s="42">
        <f>TrRoad_act!Q117</f>
        <v>557532</v>
      </c>
    </row>
    <row r="37" spans="1:17" ht="11.4" customHeight="1" x14ac:dyDescent="0.3">
      <c r="A37" s="62" t="s">
        <v>57</v>
      </c>
      <c r="B37" s="42"/>
      <c r="C37" s="42">
        <f>TrRoad_act!C118</f>
        <v>49060</v>
      </c>
      <c r="D37" s="42">
        <f>TrRoad_act!D118</f>
        <v>1342</v>
      </c>
      <c r="E37" s="42">
        <f>TrRoad_act!E118</f>
        <v>5700</v>
      </c>
      <c r="F37" s="42">
        <f>TrRoad_act!F118</f>
        <v>21101</v>
      </c>
      <c r="G37" s="42">
        <f>TrRoad_act!G118</f>
        <v>99393</v>
      </c>
      <c r="H37" s="42">
        <f>TrRoad_act!H118</f>
        <v>79971</v>
      </c>
      <c r="I37" s="42">
        <f>TrRoad_act!I118</f>
        <v>81200</v>
      </c>
      <c r="J37" s="42">
        <f>TrRoad_act!J118</f>
        <v>85863</v>
      </c>
      <c r="K37" s="42">
        <f>TrRoad_act!K118</f>
        <v>177336</v>
      </c>
      <c r="L37" s="42">
        <f>TrRoad_act!L118</f>
        <v>175770</v>
      </c>
      <c r="M37" s="42">
        <f>TrRoad_act!M118</f>
        <v>71498</v>
      </c>
      <c r="N37" s="42">
        <f>TrRoad_act!N118</f>
        <v>127541</v>
      </c>
      <c r="O37" s="42">
        <f>TrRoad_act!O118</f>
        <v>99242</v>
      </c>
      <c r="P37" s="42">
        <f>TrRoad_act!P118</f>
        <v>122987</v>
      </c>
      <c r="Q37" s="42">
        <f>TrRoad_act!Q118</f>
        <v>94046</v>
      </c>
    </row>
    <row r="38" spans="1:17" ht="11.4" customHeight="1" x14ac:dyDescent="0.3">
      <c r="A38" s="62" t="s">
        <v>61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132</v>
      </c>
      <c r="K38" s="42">
        <f>TrRoad_act!K119</f>
        <v>33</v>
      </c>
      <c r="L38" s="42">
        <f>TrRoad_act!L119</f>
        <v>224</v>
      </c>
      <c r="M38" s="42">
        <f>TrRoad_act!M119</f>
        <v>224</v>
      </c>
      <c r="N38" s="42">
        <f>TrRoad_act!N119</f>
        <v>6219</v>
      </c>
      <c r="O38" s="42">
        <f>TrRoad_act!O119</f>
        <v>24367</v>
      </c>
      <c r="P38" s="42">
        <f>TrRoad_act!P119</f>
        <v>63358</v>
      </c>
      <c r="Q38" s="42">
        <f>TrRoad_act!Q119</f>
        <v>92083</v>
      </c>
    </row>
    <row r="39" spans="1:17" ht="11.4" customHeight="1" x14ac:dyDescent="0.3">
      <c r="A39" s="62" t="s">
        <v>56</v>
      </c>
      <c r="B39" s="42"/>
      <c r="C39" s="42">
        <f>TrRoad_act!C120</f>
        <v>0</v>
      </c>
      <c r="D39" s="42">
        <f>TrRoad_act!D120</f>
        <v>0</v>
      </c>
      <c r="E39" s="42">
        <f>TrRoad_act!E120</f>
        <v>9</v>
      </c>
      <c r="F39" s="42">
        <f>TrRoad_act!F120</f>
        <v>4</v>
      </c>
      <c r="G39" s="42">
        <f>TrRoad_act!G120</f>
        <v>2</v>
      </c>
      <c r="H39" s="42">
        <f>TrRoad_act!H120</f>
        <v>35</v>
      </c>
      <c r="I39" s="42">
        <f>TrRoad_act!I120</f>
        <v>27</v>
      </c>
      <c r="J39" s="42">
        <f>TrRoad_act!J120</f>
        <v>991</v>
      </c>
      <c r="K39" s="42">
        <f>TrRoad_act!K120</f>
        <v>1062</v>
      </c>
      <c r="L39" s="42">
        <f>TrRoad_act!L120</f>
        <v>6163</v>
      </c>
      <c r="M39" s="42">
        <f>TrRoad_act!M120</f>
        <v>16625</v>
      </c>
      <c r="N39" s="42">
        <f>TrRoad_act!N120</f>
        <v>15912</v>
      </c>
      <c r="O39" s="42">
        <f>TrRoad_act!O120</f>
        <v>25955</v>
      </c>
      <c r="P39" s="42">
        <f>TrRoad_act!P120</f>
        <v>38620</v>
      </c>
      <c r="Q39" s="42">
        <f>TrRoad_act!Q120</f>
        <v>58086</v>
      </c>
    </row>
    <row r="40" spans="1:17" ht="11.4" customHeight="1" x14ac:dyDescent="0.3">
      <c r="A40" s="19" t="s">
        <v>29</v>
      </c>
      <c r="B40" s="38"/>
      <c r="C40" s="38">
        <f>TrRoad_act!C121</f>
        <v>58621</v>
      </c>
      <c r="D40" s="38">
        <f>TrRoad_act!D121</f>
        <v>53260</v>
      </c>
      <c r="E40" s="38">
        <f>TrRoad_act!E121</f>
        <v>52566</v>
      </c>
      <c r="F40" s="38">
        <f>TrRoad_act!F121</f>
        <v>58063</v>
      </c>
      <c r="G40" s="38">
        <f>TrRoad_act!G121</f>
        <v>53729</v>
      </c>
      <c r="H40" s="38">
        <f>TrRoad_act!H121</f>
        <v>62481</v>
      </c>
      <c r="I40" s="38">
        <f>TrRoad_act!I121</f>
        <v>61626</v>
      </c>
      <c r="J40" s="38">
        <f>TrRoad_act!J121</f>
        <v>62847</v>
      </c>
      <c r="K40" s="38">
        <f>TrRoad_act!K121</f>
        <v>50906</v>
      </c>
      <c r="L40" s="38">
        <f>TrRoad_act!L121</f>
        <v>47514</v>
      </c>
      <c r="M40" s="38">
        <f>TrRoad_act!M121</f>
        <v>49198</v>
      </c>
      <c r="N40" s="38">
        <f>TrRoad_act!N121</f>
        <v>44640</v>
      </c>
      <c r="O40" s="38">
        <f>TrRoad_act!O121</f>
        <v>49011</v>
      </c>
      <c r="P40" s="38">
        <f>TrRoad_act!P121</f>
        <v>56921</v>
      </c>
      <c r="Q40" s="38">
        <f>TrRoad_act!Q121</f>
        <v>68291</v>
      </c>
    </row>
    <row r="41" spans="1:17" ht="11.4" customHeight="1" x14ac:dyDescent="0.3">
      <c r="A41" s="62" t="s">
        <v>60</v>
      </c>
      <c r="B41" s="37"/>
      <c r="C41" s="37">
        <f>TrRoad_act!C122</f>
        <v>147</v>
      </c>
      <c r="D41" s="37">
        <f>TrRoad_act!D122</f>
        <v>174</v>
      </c>
      <c r="E41" s="37">
        <f>TrRoad_act!E122</f>
        <v>92</v>
      </c>
      <c r="F41" s="37">
        <f>TrRoad_act!F122</f>
        <v>83</v>
      </c>
      <c r="G41" s="37">
        <f>TrRoad_act!G122</f>
        <v>15</v>
      </c>
      <c r="H41" s="37">
        <f>TrRoad_act!H122</f>
        <v>87</v>
      </c>
      <c r="I41" s="37">
        <f>TrRoad_act!I122</f>
        <v>213</v>
      </c>
      <c r="J41" s="37">
        <f>TrRoad_act!J122</f>
        <v>238</v>
      </c>
      <c r="K41" s="37">
        <f>TrRoad_act!K122</f>
        <v>47</v>
      </c>
      <c r="L41" s="37">
        <f>TrRoad_act!L122</f>
        <v>82</v>
      </c>
      <c r="M41" s="37">
        <f>TrRoad_act!M122</f>
        <v>83</v>
      </c>
      <c r="N41" s="37">
        <f>TrRoad_act!N122</f>
        <v>39</v>
      </c>
      <c r="O41" s="37">
        <f>TrRoad_act!O122</f>
        <v>683</v>
      </c>
      <c r="P41" s="37">
        <f>TrRoad_act!P122</f>
        <v>33</v>
      </c>
      <c r="Q41" s="37">
        <f>TrRoad_act!Q122</f>
        <v>25</v>
      </c>
    </row>
    <row r="42" spans="1:17" ht="11.4" customHeight="1" x14ac:dyDescent="0.3">
      <c r="A42" s="62" t="s">
        <v>59</v>
      </c>
      <c r="B42" s="37"/>
      <c r="C42" s="37">
        <f>TrRoad_act!C123</f>
        <v>56011</v>
      </c>
      <c r="D42" s="37">
        <f>TrRoad_act!D123</f>
        <v>52007</v>
      </c>
      <c r="E42" s="37">
        <f>TrRoad_act!E123</f>
        <v>49809</v>
      </c>
      <c r="F42" s="37">
        <f>TrRoad_act!F123</f>
        <v>55827</v>
      </c>
      <c r="G42" s="37">
        <f>TrRoad_act!G123</f>
        <v>51636</v>
      </c>
      <c r="H42" s="37">
        <f>TrRoad_act!H123</f>
        <v>59724</v>
      </c>
      <c r="I42" s="37">
        <f>TrRoad_act!I123</f>
        <v>58966</v>
      </c>
      <c r="J42" s="37">
        <f>TrRoad_act!J123</f>
        <v>60065</v>
      </c>
      <c r="K42" s="37">
        <f>TrRoad_act!K123</f>
        <v>48853</v>
      </c>
      <c r="L42" s="37">
        <f>TrRoad_act!L123</f>
        <v>45745</v>
      </c>
      <c r="M42" s="37">
        <f>TrRoad_act!M123</f>
        <v>46120</v>
      </c>
      <c r="N42" s="37">
        <f>TrRoad_act!N123</f>
        <v>42527</v>
      </c>
      <c r="O42" s="37">
        <f>TrRoad_act!O123</f>
        <v>43896</v>
      </c>
      <c r="P42" s="37">
        <f>TrRoad_act!P123</f>
        <v>52620</v>
      </c>
      <c r="Q42" s="37">
        <f>TrRoad_act!Q123</f>
        <v>57538</v>
      </c>
    </row>
    <row r="43" spans="1:17" ht="11.4" customHeight="1" x14ac:dyDescent="0.3">
      <c r="A43" s="62" t="s">
        <v>58</v>
      </c>
      <c r="B43" s="37"/>
      <c r="C43" s="37">
        <f>TrRoad_act!C124</f>
        <v>54</v>
      </c>
      <c r="D43" s="37">
        <f>TrRoad_act!D124</f>
        <v>35</v>
      </c>
      <c r="E43" s="37">
        <f>TrRoad_act!E124</f>
        <v>47</v>
      </c>
      <c r="F43" s="37">
        <f>TrRoad_act!F124</f>
        <v>1165</v>
      </c>
      <c r="G43" s="37">
        <f>TrRoad_act!G124</f>
        <v>147</v>
      </c>
      <c r="H43" s="37">
        <f>TrRoad_act!H124</f>
        <v>62</v>
      </c>
      <c r="I43" s="37">
        <f>TrRoad_act!I124</f>
        <v>196</v>
      </c>
      <c r="J43" s="37">
        <f>TrRoad_act!J124</f>
        <v>107</v>
      </c>
      <c r="K43" s="37">
        <f>TrRoad_act!K124</f>
        <v>212</v>
      </c>
      <c r="L43" s="37">
        <f>TrRoad_act!L124</f>
        <v>71</v>
      </c>
      <c r="M43" s="37">
        <f>TrRoad_act!M124</f>
        <v>53</v>
      </c>
      <c r="N43" s="37">
        <f>TrRoad_act!N124</f>
        <v>12</v>
      </c>
      <c r="O43" s="37">
        <f>TrRoad_act!O124</f>
        <v>54</v>
      </c>
      <c r="P43" s="37">
        <f>TrRoad_act!P124</f>
        <v>93</v>
      </c>
      <c r="Q43" s="37">
        <f>TrRoad_act!Q124</f>
        <v>103</v>
      </c>
    </row>
    <row r="44" spans="1:17" ht="11.4" customHeight="1" x14ac:dyDescent="0.3">
      <c r="A44" s="62" t="s">
        <v>57</v>
      </c>
      <c r="B44" s="37"/>
      <c r="C44" s="37">
        <f>TrRoad_act!C125</f>
        <v>2319</v>
      </c>
      <c r="D44" s="37">
        <f>TrRoad_act!D125</f>
        <v>976</v>
      </c>
      <c r="E44" s="37">
        <f>TrRoad_act!E125</f>
        <v>2553</v>
      </c>
      <c r="F44" s="37">
        <f>TrRoad_act!F125</f>
        <v>929</v>
      </c>
      <c r="G44" s="37">
        <f>TrRoad_act!G125</f>
        <v>1391</v>
      </c>
      <c r="H44" s="37">
        <f>TrRoad_act!H125</f>
        <v>2526</v>
      </c>
      <c r="I44" s="37">
        <f>TrRoad_act!I125</f>
        <v>2186</v>
      </c>
      <c r="J44" s="37">
        <f>TrRoad_act!J125</f>
        <v>2321</v>
      </c>
      <c r="K44" s="37">
        <f>TrRoad_act!K125</f>
        <v>1666</v>
      </c>
      <c r="L44" s="37">
        <f>TrRoad_act!L125</f>
        <v>1200</v>
      </c>
      <c r="M44" s="37">
        <f>TrRoad_act!M125</f>
        <v>2750</v>
      </c>
      <c r="N44" s="37">
        <f>TrRoad_act!N125</f>
        <v>1992</v>
      </c>
      <c r="O44" s="37">
        <f>TrRoad_act!O125</f>
        <v>2974</v>
      </c>
      <c r="P44" s="37">
        <f>TrRoad_act!P125</f>
        <v>3736</v>
      </c>
      <c r="Q44" s="37">
        <f>TrRoad_act!Q125</f>
        <v>10117</v>
      </c>
    </row>
    <row r="45" spans="1:17" ht="11.4" customHeight="1" x14ac:dyDescent="0.3">
      <c r="A45" s="62" t="s">
        <v>56</v>
      </c>
      <c r="B45" s="37"/>
      <c r="C45" s="37">
        <f>TrRoad_act!C126</f>
        <v>90</v>
      </c>
      <c r="D45" s="37">
        <f>TrRoad_act!D126</f>
        <v>68</v>
      </c>
      <c r="E45" s="37">
        <f>TrRoad_act!E126</f>
        <v>65</v>
      </c>
      <c r="F45" s="37">
        <f>TrRoad_act!F126</f>
        <v>59</v>
      </c>
      <c r="G45" s="37">
        <f>TrRoad_act!G126</f>
        <v>540</v>
      </c>
      <c r="H45" s="37">
        <f>TrRoad_act!H126</f>
        <v>82</v>
      </c>
      <c r="I45" s="37">
        <f>TrRoad_act!I126</f>
        <v>65</v>
      </c>
      <c r="J45" s="37">
        <f>TrRoad_act!J126</f>
        <v>116</v>
      </c>
      <c r="K45" s="37">
        <f>TrRoad_act!K126</f>
        <v>128</v>
      </c>
      <c r="L45" s="37">
        <f>TrRoad_act!L126</f>
        <v>416</v>
      </c>
      <c r="M45" s="37">
        <f>TrRoad_act!M126</f>
        <v>192</v>
      </c>
      <c r="N45" s="37">
        <f>TrRoad_act!N126</f>
        <v>70</v>
      </c>
      <c r="O45" s="37">
        <f>TrRoad_act!O126</f>
        <v>1404</v>
      </c>
      <c r="P45" s="37">
        <f>TrRoad_act!P126</f>
        <v>439</v>
      </c>
      <c r="Q45" s="37">
        <f>TrRoad_act!Q126</f>
        <v>508</v>
      </c>
    </row>
    <row r="46" spans="1:17" ht="11.4" customHeight="1" x14ac:dyDescent="0.3">
      <c r="A46" s="25" t="s">
        <v>19</v>
      </c>
      <c r="B46" s="40"/>
      <c r="C46" s="40">
        <f>TrRoad_act!C127</f>
        <v>2726095</v>
      </c>
      <c r="D46" s="40">
        <f>TrRoad_act!D127</f>
        <v>2533857</v>
      </c>
      <c r="E46" s="40">
        <f>TrRoad_act!E127</f>
        <v>2630967</v>
      </c>
      <c r="F46" s="40">
        <f>TrRoad_act!F127</f>
        <v>2900912</v>
      </c>
      <c r="G46" s="40">
        <f>TrRoad_act!G127</f>
        <v>2730471</v>
      </c>
      <c r="H46" s="40">
        <f>TrRoad_act!H127</f>
        <v>3070956</v>
      </c>
      <c r="I46" s="40">
        <f>TrRoad_act!I127</f>
        <v>3787745</v>
      </c>
      <c r="J46" s="40">
        <f>TrRoad_act!J127</f>
        <v>2878864</v>
      </c>
      <c r="K46" s="40">
        <f>TrRoad_act!K127</f>
        <v>2478584</v>
      </c>
      <c r="L46" s="40">
        <f>TrRoad_act!L127</f>
        <v>2709229</v>
      </c>
      <c r="M46" s="40">
        <f>TrRoad_act!M127</f>
        <v>2785522</v>
      </c>
      <c r="N46" s="40">
        <f>TrRoad_act!N127</f>
        <v>2508949</v>
      </c>
      <c r="O46" s="40">
        <f>TrRoad_act!O127</f>
        <v>2914510</v>
      </c>
      <c r="P46" s="40">
        <f>TrRoad_act!P127</f>
        <v>3337403</v>
      </c>
      <c r="Q46" s="40">
        <f>TrRoad_act!Q127</f>
        <v>3567459</v>
      </c>
    </row>
    <row r="47" spans="1:17" ht="11.4" customHeight="1" x14ac:dyDescent="0.3">
      <c r="A47" s="23" t="s">
        <v>28</v>
      </c>
      <c r="B47" s="39"/>
      <c r="C47" s="39">
        <f>TrRoad_act!C128</f>
        <v>2298811</v>
      </c>
      <c r="D47" s="39">
        <f>TrRoad_act!D128</f>
        <v>2077203</v>
      </c>
      <c r="E47" s="39">
        <f>TrRoad_act!E128</f>
        <v>2229061</v>
      </c>
      <c r="F47" s="39">
        <f>TrRoad_act!F128</f>
        <v>2420617</v>
      </c>
      <c r="G47" s="39">
        <f>TrRoad_act!G128</f>
        <v>2262797</v>
      </c>
      <c r="H47" s="39">
        <f>TrRoad_act!H128</f>
        <v>2512771</v>
      </c>
      <c r="I47" s="39">
        <f>TrRoad_act!I128</f>
        <v>3259943</v>
      </c>
      <c r="J47" s="39">
        <f>TrRoad_act!J128</f>
        <v>2342335</v>
      </c>
      <c r="K47" s="39">
        <f>TrRoad_act!K128</f>
        <v>2073334</v>
      </c>
      <c r="L47" s="39">
        <f>TrRoad_act!L128</f>
        <v>2230347</v>
      </c>
      <c r="M47" s="39">
        <f>TrRoad_act!M128</f>
        <v>2247306</v>
      </c>
      <c r="N47" s="39">
        <f>TrRoad_act!N128</f>
        <v>2049537</v>
      </c>
      <c r="O47" s="39">
        <f>TrRoad_act!O128</f>
        <v>2357106</v>
      </c>
      <c r="P47" s="39">
        <f>TrRoad_act!P128</f>
        <v>2781653</v>
      </c>
      <c r="Q47" s="39">
        <f>TrRoad_act!Q128</f>
        <v>2926545</v>
      </c>
    </row>
    <row r="48" spans="1:17" ht="11.4" customHeight="1" x14ac:dyDescent="0.3">
      <c r="A48" s="62" t="s">
        <v>60</v>
      </c>
      <c r="B48" s="42"/>
      <c r="C48" s="42">
        <f>TrRoad_act!C129</f>
        <v>210137</v>
      </c>
      <c r="D48" s="42">
        <f>TrRoad_act!D129</f>
        <v>220974</v>
      </c>
      <c r="E48" s="42">
        <f>TrRoad_act!E129</f>
        <v>226231</v>
      </c>
      <c r="F48" s="42">
        <f>TrRoad_act!F129</f>
        <v>176047</v>
      </c>
      <c r="G48" s="42">
        <f>TrRoad_act!G129</f>
        <v>149850</v>
      </c>
      <c r="H48" s="42">
        <f>TrRoad_act!H129</f>
        <v>171498</v>
      </c>
      <c r="I48" s="42">
        <f>TrRoad_act!I129</f>
        <v>195849</v>
      </c>
      <c r="J48" s="42">
        <f>TrRoad_act!J129</f>
        <v>239140</v>
      </c>
      <c r="K48" s="42">
        <f>TrRoad_act!K129</f>
        <v>137287</v>
      </c>
      <c r="L48" s="42">
        <f>TrRoad_act!L129</f>
        <v>193091</v>
      </c>
      <c r="M48" s="42">
        <f>TrRoad_act!M129</f>
        <v>160772</v>
      </c>
      <c r="N48" s="42">
        <f>TrRoad_act!N129</f>
        <v>142374</v>
      </c>
      <c r="O48" s="42">
        <f>TrRoad_act!O129</f>
        <v>162708</v>
      </c>
      <c r="P48" s="42">
        <f>TrRoad_act!P129</f>
        <v>138057</v>
      </c>
      <c r="Q48" s="42">
        <f>TrRoad_act!Q129</f>
        <v>201298</v>
      </c>
    </row>
    <row r="49" spans="1:18" ht="11.4" customHeight="1" x14ac:dyDescent="0.3">
      <c r="A49" s="62" t="s">
        <v>59</v>
      </c>
      <c r="B49" s="42"/>
      <c r="C49" s="42">
        <f>TrRoad_act!C130</f>
        <v>2050835</v>
      </c>
      <c r="D49" s="42">
        <f>TrRoad_act!D130</f>
        <v>1802989</v>
      </c>
      <c r="E49" s="42">
        <f>TrRoad_act!E130</f>
        <v>1969664</v>
      </c>
      <c r="F49" s="42">
        <f>TrRoad_act!F130</f>
        <v>2222320</v>
      </c>
      <c r="G49" s="42">
        <f>TrRoad_act!G130</f>
        <v>2086291</v>
      </c>
      <c r="H49" s="42">
        <f>TrRoad_act!H130</f>
        <v>2294166</v>
      </c>
      <c r="I49" s="42">
        <f>TrRoad_act!I130</f>
        <v>3040364</v>
      </c>
      <c r="J49" s="42">
        <f>TrRoad_act!J130</f>
        <v>2070336</v>
      </c>
      <c r="K49" s="42">
        <f>TrRoad_act!K130</f>
        <v>1902042</v>
      </c>
      <c r="L49" s="42">
        <f>TrRoad_act!L130</f>
        <v>1997478</v>
      </c>
      <c r="M49" s="42">
        <f>TrRoad_act!M130</f>
        <v>2061607</v>
      </c>
      <c r="N49" s="42">
        <f>TrRoad_act!N130</f>
        <v>1873404</v>
      </c>
      <c r="O49" s="42">
        <f>TrRoad_act!O130</f>
        <v>2161917</v>
      </c>
      <c r="P49" s="42">
        <f>TrRoad_act!P130</f>
        <v>2596774</v>
      </c>
      <c r="Q49" s="42">
        <f>TrRoad_act!Q130</f>
        <v>2687171</v>
      </c>
    </row>
    <row r="50" spans="1:18" ht="11.4" customHeight="1" x14ac:dyDescent="0.3">
      <c r="A50" s="62" t="s">
        <v>58</v>
      </c>
      <c r="B50" s="42"/>
      <c r="C50" s="42">
        <f>TrRoad_act!C131</f>
        <v>35361</v>
      </c>
      <c r="D50" s="42">
        <f>TrRoad_act!D131</f>
        <v>50691</v>
      </c>
      <c r="E50" s="42">
        <f>TrRoad_act!E131</f>
        <v>30210</v>
      </c>
      <c r="F50" s="42">
        <f>TrRoad_act!F131</f>
        <v>18403</v>
      </c>
      <c r="G50" s="42">
        <f>TrRoad_act!G131</f>
        <v>23211</v>
      </c>
      <c r="H50" s="42">
        <f>TrRoad_act!H131</f>
        <v>32563</v>
      </c>
      <c r="I50" s="42">
        <f>TrRoad_act!I131</f>
        <v>17745</v>
      </c>
      <c r="J50" s="42">
        <f>TrRoad_act!J131</f>
        <v>19654</v>
      </c>
      <c r="K50" s="42">
        <f>TrRoad_act!K131</f>
        <v>14206</v>
      </c>
      <c r="L50" s="42">
        <f>TrRoad_act!L131</f>
        <v>14665</v>
      </c>
      <c r="M50" s="42">
        <f>TrRoad_act!M131</f>
        <v>14462</v>
      </c>
      <c r="N50" s="42">
        <f>TrRoad_act!N131</f>
        <v>17693</v>
      </c>
      <c r="O50" s="42">
        <f>TrRoad_act!O131</f>
        <v>14039</v>
      </c>
      <c r="P50" s="42">
        <f>TrRoad_act!P131</f>
        <v>23844</v>
      </c>
      <c r="Q50" s="42">
        <f>TrRoad_act!Q131</f>
        <v>11205</v>
      </c>
    </row>
    <row r="51" spans="1:18" ht="11.4" customHeight="1" x14ac:dyDescent="0.3">
      <c r="A51" s="62" t="s">
        <v>57</v>
      </c>
      <c r="B51" s="42"/>
      <c r="C51" s="42">
        <f>TrRoad_act!C132</f>
        <v>1718</v>
      </c>
      <c r="D51" s="42">
        <f>TrRoad_act!D132</f>
        <v>2204</v>
      </c>
      <c r="E51" s="42">
        <f>TrRoad_act!E132</f>
        <v>2718</v>
      </c>
      <c r="F51" s="42">
        <f>TrRoad_act!F132</f>
        <v>2460</v>
      </c>
      <c r="G51" s="42">
        <f>TrRoad_act!G132</f>
        <v>3161</v>
      </c>
      <c r="H51" s="42">
        <f>TrRoad_act!H132</f>
        <v>14057</v>
      </c>
      <c r="I51" s="42">
        <f>TrRoad_act!I132</f>
        <v>5507</v>
      </c>
      <c r="J51" s="42">
        <f>TrRoad_act!J132</f>
        <v>12685</v>
      </c>
      <c r="K51" s="42">
        <f>TrRoad_act!K132</f>
        <v>19104</v>
      </c>
      <c r="L51" s="42">
        <f>TrRoad_act!L132</f>
        <v>23917</v>
      </c>
      <c r="M51" s="42">
        <f>TrRoad_act!M132</f>
        <v>8568</v>
      </c>
      <c r="N51" s="42">
        <f>TrRoad_act!N132</f>
        <v>9050</v>
      </c>
      <c r="O51" s="42">
        <f>TrRoad_act!O132</f>
        <v>10370</v>
      </c>
      <c r="P51" s="42">
        <f>TrRoad_act!P132</f>
        <v>13497</v>
      </c>
      <c r="Q51" s="42">
        <f>TrRoad_act!Q132</f>
        <v>16637</v>
      </c>
    </row>
    <row r="52" spans="1:18" ht="11.4" customHeight="1" x14ac:dyDescent="0.3">
      <c r="A52" s="62" t="s">
        <v>56</v>
      </c>
      <c r="B52" s="42"/>
      <c r="C52" s="42">
        <f>TrRoad_act!C133</f>
        <v>760</v>
      </c>
      <c r="D52" s="42">
        <f>TrRoad_act!D133</f>
        <v>345</v>
      </c>
      <c r="E52" s="42">
        <f>TrRoad_act!E133</f>
        <v>238</v>
      </c>
      <c r="F52" s="42">
        <f>TrRoad_act!F133</f>
        <v>1387</v>
      </c>
      <c r="G52" s="42">
        <f>TrRoad_act!G133</f>
        <v>284</v>
      </c>
      <c r="H52" s="42">
        <f>TrRoad_act!H133</f>
        <v>487</v>
      </c>
      <c r="I52" s="42">
        <f>TrRoad_act!I133</f>
        <v>478</v>
      </c>
      <c r="J52" s="42">
        <f>TrRoad_act!J133</f>
        <v>520</v>
      </c>
      <c r="K52" s="42">
        <f>TrRoad_act!K133</f>
        <v>695</v>
      </c>
      <c r="L52" s="42">
        <f>TrRoad_act!L133</f>
        <v>1196</v>
      </c>
      <c r="M52" s="42">
        <f>TrRoad_act!M133</f>
        <v>1897</v>
      </c>
      <c r="N52" s="42">
        <f>TrRoad_act!N133</f>
        <v>7016</v>
      </c>
      <c r="O52" s="42">
        <f>TrRoad_act!O133</f>
        <v>8072</v>
      </c>
      <c r="P52" s="42">
        <f>TrRoad_act!P133</f>
        <v>9481</v>
      </c>
      <c r="Q52" s="42">
        <f>TrRoad_act!Q133</f>
        <v>10234</v>
      </c>
    </row>
    <row r="53" spans="1:18" ht="11.4" customHeight="1" x14ac:dyDescent="0.3">
      <c r="A53" s="19" t="s">
        <v>25</v>
      </c>
      <c r="B53" s="38"/>
      <c r="C53" s="38">
        <f>TrRoad_act!C134</f>
        <v>427284</v>
      </c>
      <c r="D53" s="38">
        <f>TrRoad_act!D134</f>
        <v>456654</v>
      </c>
      <c r="E53" s="38">
        <f>TrRoad_act!E134</f>
        <v>401906</v>
      </c>
      <c r="F53" s="38">
        <f>TrRoad_act!F134</f>
        <v>480295</v>
      </c>
      <c r="G53" s="38">
        <f>TrRoad_act!G134</f>
        <v>467674</v>
      </c>
      <c r="H53" s="38">
        <f>TrRoad_act!H134</f>
        <v>558185</v>
      </c>
      <c r="I53" s="38">
        <f>TrRoad_act!I134</f>
        <v>527802</v>
      </c>
      <c r="J53" s="38">
        <f>TrRoad_act!J134</f>
        <v>536529</v>
      </c>
      <c r="K53" s="38">
        <f>TrRoad_act!K134</f>
        <v>405250</v>
      </c>
      <c r="L53" s="38">
        <f>TrRoad_act!L134</f>
        <v>478882</v>
      </c>
      <c r="M53" s="38">
        <f>TrRoad_act!M134</f>
        <v>538216</v>
      </c>
      <c r="N53" s="38">
        <f>TrRoad_act!N134</f>
        <v>459412</v>
      </c>
      <c r="O53" s="38">
        <f>TrRoad_act!O134</f>
        <v>557404</v>
      </c>
      <c r="P53" s="38">
        <f>TrRoad_act!P134</f>
        <v>555750</v>
      </c>
      <c r="Q53" s="38">
        <f>TrRoad_act!Q134</f>
        <v>640914</v>
      </c>
    </row>
    <row r="54" spans="1:18" ht="11.4" customHeight="1" x14ac:dyDescent="0.3">
      <c r="A54" s="17" t="s">
        <v>24</v>
      </c>
      <c r="B54" s="37"/>
      <c r="C54" s="37">
        <f>TrRoad_act!C135</f>
        <v>305796</v>
      </c>
      <c r="D54" s="37">
        <f>TrRoad_act!D135</f>
        <v>345367</v>
      </c>
      <c r="E54" s="37">
        <f>TrRoad_act!E135</f>
        <v>309942</v>
      </c>
      <c r="F54" s="37">
        <f>TrRoad_act!F135</f>
        <v>341111</v>
      </c>
      <c r="G54" s="37">
        <f>TrRoad_act!G135</f>
        <v>375088</v>
      </c>
      <c r="H54" s="37">
        <f>TrRoad_act!H135</f>
        <v>451788</v>
      </c>
      <c r="I54" s="37">
        <f>TrRoad_act!I135</f>
        <v>418147</v>
      </c>
      <c r="J54" s="37">
        <f>TrRoad_act!J135</f>
        <v>435929</v>
      </c>
      <c r="K54" s="37">
        <f>TrRoad_act!K135</f>
        <v>350036</v>
      </c>
      <c r="L54" s="37">
        <f>TrRoad_act!L135</f>
        <v>361387</v>
      </c>
      <c r="M54" s="37">
        <f>TrRoad_act!M135</f>
        <v>437970</v>
      </c>
      <c r="N54" s="37">
        <f>TrRoad_act!N135</f>
        <v>358761</v>
      </c>
      <c r="O54" s="37">
        <f>TrRoad_act!O135</f>
        <v>434516</v>
      </c>
      <c r="P54" s="37">
        <f>TrRoad_act!P135</f>
        <v>452558</v>
      </c>
      <c r="Q54" s="37">
        <f>TrRoad_act!Q135</f>
        <v>529607</v>
      </c>
    </row>
    <row r="55" spans="1:18" ht="11.4" customHeight="1" x14ac:dyDescent="0.3">
      <c r="A55" s="15" t="s">
        <v>23</v>
      </c>
      <c r="B55" s="36"/>
      <c r="C55" s="36">
        <f>TrRoad_act!C136</f>
        <v>121488</v>
      </c>
      <c r="D55" s="36">
        <f>TrRoad_act!D136</f>
        <v>111287</v>
      </c>
      <c r="E55" s="36">
        <f>TrRoad_act!E136</f>
        <v>91964</v>
      </c>
      <c r="F55" s="36">
        <f>TrRoad_act!F136</f>
        <v>139184</v>
      </c>
      <c r="G55" s="36">
        <f>TrRoad_act!G136</f>
        <v>92586</v>
      </c>
      <c r="H55" s="36">
        <f>TrRoad_act!H136</f>
        <v>106397</v>
      </c>
      <c r="I55" s="36">
        <f>TrRoad_act!I136</f>
        <v>109655</v>
      </c>
      <c r="J55" s="36">
        <f>TrRoad_act!J136</f>
        <v>100600</v>
      </c>
      <c r="K55" s="36">
        <f>TrRoad_act!K136</f>
        <v>55214</v>
      </c>
      <c r="L55" s="36">
        <f>TrRoad_act!L136</f>
        <v>117495</v>
      </c>
      <c r="M55" s="36">
        <f>TrRoad_act!M136</f>
        <v>100246</v>
      </c>
      <c r="N55" s="36">
        <f>TrRoad_act!N136</f>
        <v>100651</v>
      </c>
      <c r="O55" s="36">
        <f>TrRoad_act!O136</f>
        <v>122888</v>
      </c>
      <c r="P55" s="36">
        <f>TrRoad_act!P136</f>
        <v>103192</v>
      </c>
      <c r="Q55" s="36">
        <f>TrRoad_act!Q136</f>
        <v>111307</v>
      </c>
    </row>
    <row r="57" spans="1:18" ht="11.4" customHeight="1" x14ac:dyDescent="0.3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" customHeight="1" x14ac:dyDescent="0.3">
      <c r="A58" s="114" t="s">
        <v>110</v>
      </c>
      <c r="B58" s="113" t="s">
        <v>109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" customHeight="1" x14ac:dyDescent="0.3">
      <c r="A59" s="27" t="s">
        <v>32</v>
      </c>
      <c r="B59" s="41">
        <f t="shared" ref="B59" si="0">B60+B75</f>
        <v>24464536</v>
      </c>
      <c r="C59" s="41">
        <f t="shared" ref="C59:Q59" si="1">C60+C75</f>
        <v>11179381.247129662</v>
      </c>
      <c r="D59" s="41">
        <f t="shared" si="1"/>
        <v>12611143.631244646</v>
      </c>
      <c r="E59" s="41">
        <f t="shared" si="1"/>
        <v>16037539.939102406</v>
      </c>
      <c r="F59" s="41">
        <f t="shared" si="1"/>
        <v>18483899.065694418</v>
      </c>
      <c r="G59" s="41">
        <f t="shared" si="1"/>
        <v>20521569.918723412</v>
      </c>
      <c r="H59" s="41">
        <f t="shared" si="1"/>
        <v>22981120.856542811</v>
      </c>
      <c r="I59" s="41">
        <f t="shared" si="1"/>
        <v>25355483.652881652</v>
      </c>
      <c r="J59" s="41">
        <f t="shared" si="1"/>
        <v>24022324</v>
      </c>
      <c r="K59" s="41">
        <f t="shared" si="1"/>
        <v>21862254</v>
      </c>
      <c r="L59" s="41">
        <f t="shared" si="1"/>
        <v>21519516</v>
      </c>
      <c r="M59" s="41">
        <f t="shared" si="1"/>
        <v>21530103</v>
      </c>
      <c r="N59" s="41">
        <f t="shared" si="1"/>
        <v>20062473.680149417</v>
      </c>
      <c r="O59" s="41">
        <f t="shared" si="1"/>
        <v>20785238</v>
      </c>
      <c r="P59" s="41">
        <f t="shared" si="1"/>
        <v>22036228</v>
      </c>
      <c r="Q59" s="41">
        <f t="shared" si="1"/>
        <v>24382696</v>
      </c>
    </row>
    <row r="60" spans="1:18" ht="11.4" customHeight="1" x14ac:dyDescent="0.3">
      <c r="A60" s="25" t="s">
        <v>40</v>
      </c>
      <c r="B60" s="40">
        <f t="shared" ref="B60" si="2">B61+B62+B69</f>
        <v>23884660</v>
      </c>
      <c r="C60" s="40">
        <f t="shared" ref="C60:Q60" si="3">C61+C62+C69</f>
        <v>10498655</v>
      </c>
      <c r="D60" s="40">
        <f t="shared" si="3"/>
        <v>11743591</v>
      </c>
      <c r="E60" s="40">
        <f t="shared" si="3"/>
        <v>14649953</v>
      </c>
      <c r="F60" s="40">
        <f t="shared" si="3"/>
        <v>16801504</v>
      </c>
      <c r="G60" s="40">
        <f t="shared" si="3"/>
        <v>18717868</v>
      </c>
      <c r="H60" s="40">
        <f t="shared" si="3"/>
        <v>20630575</v>
      </c>
      <c r="I60" s="40">
        <f t="shared" si="3"/>
        <v>22104610</v>
      </c>
      <c r="J60" s="40">
        <f t="shared" si="3"/>
        <v>21429727</v>
      </c>
      <c r="K60" s="40">
        <f t="shared" si="3"/>
        <v>19524127</v>
      </c>
      <c r="L60" s="40">
        <f t="shared" si="3"/>
        <v>18939380</v>
      </c>
      <c r="M60" s="40">
        <f t="shared" si="3"/>
        <v>18816340</v>
      </c>
      <c r="N60" s="40">
        <f t="shared" si="3"/>
        <v>17594063</v>
      </c>
      <c r="O60" s="40">
        <f t="shared" si="3"/>
        <v>17894870</v>
      </c>
      <c r="P60" s="40">
        <f t="shared" si="3"/>
        <v>18706041</v>
      </c>
      <c r="Q60" s="40">
        <f t="shared" si="3"/>
        <v>20815237</v>
      </c>
    </row>
    <row r="61" spans="1:18" ht="11.4" customHeight="1" x14ac:dyDescent="0.3">
      <c r="A61" s="23" t="s">
        <v>31</v>
      </c>
      <c r="B61" s="39">
        <v>2541535</v>
      </c>
      <c r="C61" s="39">
        <v>1609548</v>
      </c>
      <c r="D61" s="39">
        <v>1979354</v>
      </c>
      <c r="E61" s="39">
        <v>2198352</v>
      </c>
      <c r="F61" s="39">
        <v>2265905</v>
      </c>
      <c r="G61" s="39">
        <v>2757541</v>
      </c>
      <c r="H61" s="39">
        <v>3001749</v>
      </c>
      <c r="I61" s="39">
        <v>3032380</v>
      </c>
      <c r="J61" s="39">
        <v>3345905</v>
      </c>
      <c r="K61" s="39">
        <v>2464020</v>
      </c>
      <c r="L61" s="39">
        <v>2057653</v>
      </c>
      <c r="M61" s="39">
        <v>2067879</v>
      </c>
      <c r="N61" s="39">
        <v>1729248</v>
      </c>
      <c r="O61" s="39">
        <v>1869052</v>
      </c>
      <c r="P61" s="39">
        <v>2084496</v>
      </c>
      <c r="Q61" s="39">
        <v>2031962</v>
      </c>
      <c r="R61" s="112"/>
    </row>
    <row r="62" spans="1:18" ht="11.4" customHeight="1" x14ac:dyDescent="0.3">
      <c r="A62" s="19" t="s">
        <v>30</v>
      </c>
      <c r="B62" s="38">
        <f t="shared" ref="B62" si="4">SUM(B63:B68)</f>
        <v>21323022</v>
      </c>
      <c r="C62" s="38">
        <f t="shared" ref="C62:Q62" si="5">SUM(C63:C68)</f>
        <v>8867911</v>
      </c>
      <c r="D62" s="38">
        <f t="shared" si="5"/>
        <v>9740099</v>
      </c>
      <c r="E62" s="38">
        <f t="shared" si="5"/>
        <v>12417548</v>
      </c>
      <c r="F62" s="38">
        <f t="shared" si="5"/>
        <v>14495328</v>
      </c>
      <c r="G62" s="38">
        <f t="shared" si="5"/>
        <v>15920019</v>
      </c>
      <c r="H62" s="38">
        <f t="shared" si="5"/>
        <v>17575667</v>
      </c>
      <c r="I62" s="38">
        <f t="shared" si="5"/>
        <v>19016793</v>
      </c>
      <c r="J62" s="38">
        <f t="shared" si="5"/>
        <v>18025142</v>
      </c>
      <c r="K62" s="38">
        <f t="shared" si="5"/>
        <v>17011016</v>
      </c>
      <c r="L62" s="38">
        <f t="shared" si="5"/>
        <v>16835373</v>
      </c>
      <c r="M62" s="38">
        <f t="shared" si="5"/>
        <v>16699734</v>
      </c>
      <c r="N62" s="38">
        <f t="shared" si="5"/>
        <v>15820284</v>
      </c>
      <c r="O62" s="38">
        <f t="shared" si="5"/>
        <v>15976911</v>
      </c>
      <c r="P62" s="38">
        <f t="shared" si="5"/>
        <v>16564624</v>
      </c>
      <c r="Q62" s="38">
        <f t="shared" si="5"/>
        <v>18714984</v>
      </c>
      <c r="R62" s="112"/>
    </row>
    <row r="63" spans="1:18" ht="11.4" customHeight="1" x14ac:dyDescent="0.3">
      <c r="A63" s="62" t="s">
        <v>60</v>
      </c>
      <c r="B63" s="42">
        <v>16375296</v>
      </c>
      <c r="C63" s="42">
        <v>6963985</v>
      </c>
      <c r="D63" s="42">
        <v>6932609</v>
      </c>
      <c r="E63" s="42">
        <v>8103265</v>
      </c>
      <c r="F63" s="42">
        <v>8531706</v>
      </c>
      <c r="G63" s="42">
        <v>8803249</v>
      </c>
      <c r="H63" s="42">
        <v>9056418</v>
      </c>
      <c r="I63" s="42">
        <v>9976751</v>
      </c>
      <c r="J63" s="42">
        <v>9220217</v>
      </c>
      <c r="K63" s="42">
        <v>8695527</v>
      </c>
      <c r="L63" s="42">
        <v>8011624</v>
      </c>
      <c r="M63" s="42">
        <v>7632122</v>
      </c>
      <c r="N63" s="42">
        <v>7133593</v>
      </c>
      <c r="O63" s="42">
        <v>6921193</v>
      </c>
      <c r="P63" s="42">
        <v>7579531</v>
      </c>
      <c r="Q63" s="42">
        <v>9118346</v>
      </c>
      <c r="R63" s="112"/>
    </row>
    <row r="64" spans="1:18" ht="11.4" customHeight="1" x14ac:dyDescent="0.3">
      <c r="A64" s="62" t="s">
        <v>59</v>
      </c>
      <c r="B64" s="42">
        <v>3849883</v>
      </c>
      <c r="C64" s="42">
        <v>1684148</v>
      </c>
      <c r="D64" s="42">
        <v>2497140</v>
      </c>
      <c r="E64" s="42">
        <v>3824334</v>
      </c>
      <c r="F64" s="42">
        <v>5629776</v>
      </c>
      <c r="G64" s="42">
        <v>6662832</v>
      </c>
      <c r="H64" s="42">
        <v>8070631</v>
      </c>
      <c r="I64" s="42">
        <v>8537859</v>
      </c>
      <c r="J64" s="42">
        <v>8271945</v>
      </c>
      <c r="K64" s="42">
        <v>7475537</v>
      </c>
      <c r="L64" s="42">
        <v>8125900</v>
      </c>
      <c r="M64" s="42">
        <v>8664032</v>
      </c>
      <c r="N64" s="42">
        <v>8042118</v>
      </c>
      <c r="O64" s="42">
        <v>8275456</v>
      </c>
      <c r="P64" s="42">
        <v>8205833</v>
      </c>
      <c r="Q64" s="42">
        <v>8794891</v>
      </c>
      <c r="R64" s="112"/>
    </row>
    <row r="65" spans="1:18" ht="11.4" customHeight="1" x14ac:dyDescent="0.3">
      <c r="A65" s="62" t="s">
        <v>58</v>
      </c>
      <c r="B65" s="42">
        <v>1015704</v>
      </c>
      <c r="C65" s="42">
        <v>191164</v>
      </c>
      <c r="D65" s="42">
        <v>310132</v>
      </c>
      <c r="E65" s="42">
        <v>487416</v>
      </c>
      <c r="F65" s="42">
        <v>324012</v>
      </c>
      <c r="G65" s="42">
        <v>367712</v>
      </c>
      <c r="H65" s="42">
        <v>373004</v>
      </c>
      <c r="I65" s="42">
        <v>424318</v>
      </c>
      <c r="J65" s="42">
        <v>447633</v>
      </c>
      <c r="K65" s="42">
        <v>663365</v>
      </c>
      <c r="L65" s="42">
        <v>518902</v>
      </c>
      <c r="M65" s="42">
        <v>317920</v>
      </c>
      <c r="N65" s="42">
        <v>497724</v>
      </c>
      <c r="O65" s="42">
        <v>633552</v>
      </c>
      <c r="P65" s="42">
        <v>554991</v>
      </c>
      <c r="Q65" s="42">
        <v>557532</v>
      </c>
      <c r="R65" s="112"/>
    </row>
    <row r="66" spans="1:18" ht="11.4" customHeight="1" x14ac:dyDescent="0.3">
      <c r="A66" s="62" t="s">
        <v>57</v>
      </c>
      <c r="B66" s="42">
        <v>82139</v>
      </c>
      <c r="C66" s="42">
        <v>28614</v>
      </c>
      <c r="D66" s="42">
        <v>218</v>
      </c>
      <c r="E66" s="42">
        <v>2530</v>
      </c>
      <c r="F66" s="42">
        <v>9831</v>
      </c>
      <c r="G66" s="42">
        <v>86224</v>
      </c>
      <c r="H66" s="42">
        <v>75612</v>
      </c>
      <c r="I66" s="42">
        <v>77855</v>
      </c>
      <c r="J66" s="42">
        <v>85252</v>
      </c>
      <c r="K66" s="42">
        <v>175996</v>
      </c>
      <c r="L66" s="42">
        <v>174251</v>
      </c>
      <c r="M66" s="42">
        <v>71163</v>
      </c>
      <c r="N66" s="42">
        <v>127280</v>
      </c>
      <c r="O66" s="42">
        <v>99073</v>
      </c>
      <c r="P66" s="42">
        <v>122947</v>
      </c>
      <c r="Q66" s="42">
        <v>94046</v>
      </c>
      <c r="R66" s="112"/>
    </row>
    <row r="67" spans="1:18" ht="11.4" customHeight="1" x14ac:dyDescent="0.3">
      <c r="A67" s="62" t="s">
        <v>61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180</v>
      </c>
      <c r="M67" s="42">
        <v>176</v>
      </c>
      <c r="N67" s="42">
        <v>4489</v>
      </c>
      <c r="O67" s="42">
        <v>21911</v>
      </c>
      <c r="P67" s="42">
        <v>62721</v>
      </c>
      <c r="Q67" s="42">
        <v>92083</v>
      </c>
      <c r="R67" s="112"/>
    </row>
    <row r="68" spans="1:18" ht="11.4" customHeight="1" x14ac:dyDescent="0.3">
      <c r="A68" s="62" t="s">
        <v>56</v>
      </c>
      <c r="B68" s="42">
        <v>0</v>
      </c>
      <c r="C68" s="42">
        <v>0</v>
      </c>
      <c r="D68" s="42">
        <v>0</v>
      </c>
      <c r="E68" s="42">
        <v>3</v>
      </c>
      <c r="F68" s="42">
        <v>3</v>
      </c>
      <c r="G68" s="42">
        <v>2</v>
      </c>
      <c r="H68" s="42">
        <v>2</v>
      </c>
      <c r="I68" s="42">
        <v>10</v>
      </c>
      <c r="J68" s="42">
        <v>95</v>
      </c>
      <c r="K68" s="42">
        <v>591</v>
      </c>
      <c r="L68" s="42">
        <v>4516</v>
      </c>
      <c r="M68" s="42">
        <v>14321</v>
      </c>
      <c r="N68" s="42">
        <v>15080</v>
      </c>
      <c r="O68" s="42">
        <v>25726</v>
      </c>
      <c r="P68" s="42">
        <v>38601</v>
      </c>
      <c r="Q68" s="42">
        <v>58086</v>
      </c>
      <c r="R68" s="112"/>
    </row>
    <row r="69" spans="1:18" ht="11.4" customHeight="1" x14ac:dyDescent="0.3">
      <c r="A69" s="19" t="s">
        <v>29</v>
      </c>
      <c r="B69" s="38">
        <f t="shared" ref="B69" si="6">SUM(B70:B74)</f>
        <v>20103</v>
      </c>
      <c r="C69" s="38">
        <f t="shared" ref="C69:Q69" si="7">SUM(C70:C74)</f>
        <v>21196</v>
      </c>
      <c r="D69" s="38">
        <f t="shared" si="7"/>
        <v>24138</v>
      </c>
      <c r="E69" s="38">
        <f t="shared" si="7"/>
        <v>34053</v>
      </c>
      <c r="F69" s="38">
        <f t="shared" si="7"/>
        <v>40271</v>
      </c>
      <c r="G69" s="38">
        <f t="shared" si="7"/>
        <v>40308</v>
      </c>
      <c r="H69" s="38">
        <f t="shared" si="7"/>
        <v>53159</v>
      </c>
      <c r="I69" s="38">
        <f t="shared" si="7"/>
        <v>55437</v>
      </c>
      <c r="J69" s="38">
        <f t="shared" si="7"/>
        <v>58680</v>
      </c>
      <c r="K69" s="38">
        <f t="shared" si="7"/>
        <v>49091</v>
      </c>
      <c r="L69" s="38">
        <f t="shared" si="7"/>
        <v>46354</v>
      </c>
      <c r="M69" s="38">
        <f t="shared" si="7"/>
        <v>48727</v>
      </c>
      <c r="N69" s="38">
        <f t="shared" si="7"/>
        <v>44531</v>
      </c>
      <c r="O69" s="38">
        <f t="shared" si="7"/>
        <v>48907</v>
      </c>
      <c r="P69" s="38">
        <f t="shared" si="7"/>
        <v>56921</v>
      </c>
      <c r="Q69" s="38">
        <f t="shared" si="7"/>
        <v>68291</v>
      </c>
      <c r="R69" s="112"/>
    </row>
    <row r="70" spans="1:18" ht="11.4" customHeight="1" x14ac:dyDescent="0.3">
      <c r="A70" s="62" t="s">
        <v>60</v>
      </c>
      <c r="B70" s="37">
        <v>2576</v>
      </c>
      <c r="C70" s="37">
        <v>51</v>
      </c>
      <c r="D70" s="37">
        <v>77</v>
      </c>
      <c r="E70" s="37">
        <v>66</v>
      </c>
      <c r="F70" s="37">
        <v>73</v>
      </c>
      <c r="G70" s="37">
        <v>13</v>
      </c>
      <c r="H70" s="37">
        <v>77</v>
      </c>
      <c r="I70" s="37">
        <v>203</v>
      </c>
      <c r="J70" s="37">
        <v>214</v>
      </c>
      <c r="K70" s="37">
        <v>47</v>
      </c>
      <c r="L70" s="37">
        <v>74</v>
      </c>
      <c r="M70" s="37">
        <v>83</v>
      </c>
      <c r="N70" s="37">
        <v>39</v>
      </c>
      <c r="O70" s="37">
        <v>608</v>
      </c>
      <c r="P70" s="37">
        <v>33</v>
      </c>
      <c r="Q70" s="37">
        <v>25</v>
      </c>
      <c r="R70" s="112"/>
    </row>
    <row r="71" spans="1:18" ht="11.4" customHeight="1" x14ac:dyDescent="0.3">
      <c r="A71" s="62" t="s">
        <v>59</v>
      </c>
      <c r="B71" s="37">
        <v>17207</v>
      </c>
      <c r="C71" s="37">
        <v>20081</v>
      </c>
      <c r="D71" s="37">
        <v>23407</v>
      </c>
      <c r="E71" s="37">
        <v>32352</v>
      </c>
      <c r="F71" s="37">
        <v>38710</v>
      </c>
      <c r="G71" s="37">
        <v>38794</v>
      </c>
      <c r="H71" s="37">
        <v>50984</v>
      </c>
      <c r="I71" s="37">
        <v>53098</v>
      </c>
      <c r="J71" s="37">
        <v>56324</v>
      </c>
      <c r="K71" s="37">
        <v>47141</v>
      </c>
      <c r="L71" s="37">
        <v>44630</v>
      </c>
      <c r="M71" s="37">
        <v>45687</v>
      </c>
      <c r="N71" s="37">
        <v>42432</v>
      </c>
      <c r="O71" s="37">
        <v>43874</v>
      </c>
      <c r="P71" s="37">
        <v>52620</v>
      </c>
      <c r="Q71" s="37">
        <v>57538</v>
      </c>
      <c r="R71" s="112"/>
    </row>
    <row r="72" spans="1:18" ht="11.4" customHeight="1" x14ac:dyDescent="0.3">
      <c r="A72" s="62" t="s">
        <v>58</v>
      </c>
      <c r="B72" s="37">
        <v>108</v>
      </c>
      <c r="C72" s="37">
        <v>19</v>
      </c>
      <c r="D72" s="37">
        <v>5</v>
      </c>
      <c r="E72" s="37">
        <v>21</v>
      </c>
      <c r="F72" s="37">
        <v>819</v>
      </c>
      <c r="G72" s="37">
        <v>122</v>
      </c>
      <c r="H72" s="37">
        <v>51</v>
      </c>
      <c r="I72" s="37">
        <v>172</v>
      </c>
      <c r="J72" s="37">
        <v>99</v>
      </c>
      <c r="K72" s="37">
        <v>203</v>
      </c>
      <c r="L72" s="37">
        <v>70</v>
      </c>
      <c r="M72" s="37">
        <v>53</v>
      </c>
      <c r="N72" s="37">
        <v>12</v>
      </c>
      <c r="O72" s="37">
        <v>54</v>
      </c>
      <c r="P72" s="37">
        <v>93</v>
      </c>
      <c r="Q72" s="37">
        <v>103</v>
      </c>
      <c r="R72" s="112"/>
    </row>
    <row r="73" spans="1:18" ht="11.4" customHeight="1" x14ac:dyDescent="0.3">
      <c r="A73" s="62" t="s">
        <v>57</v>
      </c>
      <c r="B73" s="37">
        <v>26</v>
      </c>
      <c r="C73" s="37">
        <v>999</v>
      </c>
      <c r="D73" s="37">
        <v>605</v>
      </c>
      <c r="E73" s="37">
        <v>1559</v>
      </c>
      <c r="F73" s="37">
        <v>630</v>
      </c>
      <c r="G73" s="37">
        <v>986</v>
      </c>
      <c r="H73" s="37">
        <v>1977</v>
      </c>
      <c r="I73" s="37">
        <v>1909</v>
      </c>
      <c r="J73" s="37">
        <v>1939</v>
      </c>
      <c r="K73" s="37">
        <v>1577</v>
      </c>
      <c r="L73" s="37">
        <v>1182</v>
      </c>
      <c r="M73" s="37">
        <v>2713</v>
      </c>
      <c r="N73" s="37">
        <v>1978</v>
      </c>
      <c r="O73" s="37">
        <v>2974</v>
      </c>
      <c r="P73" s="37">
        <v>3736</v>
      </c>
      <c r="Q73" s="37">
        <v>10117</v>
      </c>
      <c r="R73" s="112"/>
    </row>
    <row r="74" spans="1:18" ht="11.4" customHeight="1" x14ac:dyDescent="0.3">
      <c r="A74" s="62" t="s">
        <v>56</v>
      </c>
      <c r="B74" s="37">
        <v>186</v>
      </c>
      <c r="C74" s="37">
        <v>46</v>
      </c>
      <c r="D74" s="37">
        <v>44</v>
      </c>
      <c r="E74" s="37">
        <v>55</v>
      </c>
      <c r="F74" s="37">
        <v>39</v>
      </c>
      <c r="G74" s="37">
        <v>393</v>
      </c>
      <c r="H74" s="37">
        <v>70</v>
      </c>
      <c r="I74" s="37">
        <v>55</v>
      </c>
      <c r="J74" s="37">
        <v>104</v>
      </c>
      <c r="K74" s="37">
        <v>123</v>
      </c>
      <c r="L74" s="37">
        <v>398</v>
      </c>
      <c r="M74" s="37">
        <v>191</v>
      </c>
      <c r="N74" s="37">
        <v>70</v>
      </c>
      <c r="O74" s="37">
        <v>1397</v>
      </c>
      <c r="P74" s="37">
        <v>439</v>
      </c>
      <c r="Q74" s="37">
        <v>508</v>
      </c>
      <c r="R74" s="112"/>
    </row>
    <row r="75" spans="1:18" ht="11.4" customHeight="1" x14ac:dyDescent="0.3">
      <c r="A75" s="25" t="s">
        <v>19</v>
      </c>
      <c r="B75" s="40">
        <f t="shared" ref="B75" si="8">B76+B82</f>
        <v>579876</v>
      </c>
      <c r="C75" s="40">
        <f t="shared" ref="C75:Q75" si="9">C76+C82</f>
        <v>680726.24712966173</v>
      </c>
      <c r="D75" s="40">
        <f t="shared" si="9"/>
        <v>867552.63124464615</v>
      </c>
      <c r="E75" s="40">
        <f t="shared" si="9"/>
        <v>1387586.9391024054</v>
      </c>
      <c r="F75" s="40">
        <f t="shared" si="9"/>
        <v>1682395.0656944171</v>
      </c>
      <c r="G75" s="40">
        <f t="shared" si="9"/>
        <v>1803701.9187234107</v>
      </c>
      <c r="H75" s="40">
        <f t="shared" si="9"/>
        <v>2350545.8565428103</v>
      </c>
      <c r="I75" s="40">
        <f t="shared" si="9"/>
        <v>3250873.652881654</v>
      </c>
      <c r="J75" s="40">
        <f t="shared" si="9"/>
        <v>2592597</v>
      </c>
      <c r="K75" s="40">
        <f t="shared" si="9"/>
        <v>2338127</v>
      </c>
      <c r="L75" s="40">
        <f t="shared" si="9"/>
        <v>2580136</v>
      </c>
      <c r="M75" s="40">
        <f t="shared" si="9"/>
        <v>2713763</v>
      </c>
      <c r="N75" s="40">
        <f t="shared" si="9"/>
        <v>2468410.6801494164</v>
      </c>
      <c r="O75" s="40">
        <f t="shared" si="9"/>
        <v>2890368</v>
      </c>
      <c r="P75" s="40">
        <f t="shared" si="9"/>
        <v>3330187</v>
      </c>
      <c r="Q75" s="40">
        <f t="shared" si="9"/>
        <v>3567459</v>
      </c>
      <c r="R75" s="112"/>
    </row>
    <row r="76" spans="1:18" ht="11.4" customHeight="1" x14ac:dyDescent="0.3">
      <c r="A76" s="23" t="s">
        <v>28</v>
      </c>
      <c r="B76" s="39">
        <f t="shared" ref="B76" si="10">SUM(B77:B81)</f>
        <v>423160</v>
      </c>
      <c r="C76" s="39">
        <f t="shared" ref="C76:Q76" si="11">SUM(C77:C81)</f>
        <v>566214</v>
      </c>
      <c r="D76" s="39">
        <f t="shared" si="11"/>
        <v>700634</v>
      </c>
      <c r="E76" s="39">
        <f t="shared" si="11"/>
        <v>1145590</v>
      </c>
      <c r="F76" s="39">
        <f t="shared" si="11"/>
        <v>1392768</v>
      </c>
      <c r="G76" s="39">
        <f t="shared" si="11"/>
        <v>1471902</v>
      </c>
      <c r="H76" s="39">
        <f t="shared" si="11"/>
        <v>1933290</v>
      </c>
      <c r="I76" s="39">
        <f t="shared" si="11"/>
        <v>2848806</v>
      </c>
      <c r="J76" s="39">
        <f t="shared" si="11"/>
        <v>2162590</v>
      </c>
      <c r="K76" s="39">
        <f t="shared" si="11"/>
        <v>1983736</v>
      </c>
      <c r="L76" s="39">
        <f t="shared" si="11"/>
        <v>2183280</v>
      </c>
      <c r="M76" s="39">
        <f t="shared" si="11"/>
        <v>2228124</v>
      </c>
      <c r="N76" s="39">
        <f t="shared" si="11"/>
        <v>2043477</v>
      </c>
      <c r="O76" s="39">
        <f t="shared" si="11"/>
        <v>2355752</v>
      </c>
      <c r="P76" s="39">
        <f t="shared" si="11"/>
        <v>2781507</v>
      </c>
      <c r="Q76" s="39">
        <f t="shared" si="11"/>
        <v>2926545</v>
      </c>
      <c r="R76" s="112"/>
    </row>
    <row r="77" spans="1:18" ht="11.4" customHeight="1" x14ac:dyDescent="0.3">
      <c r="A77" s="62" t="s">
        <v>60</v>
      </c>
      <c r="B77" s="42">
        <v>117843</v>
      </c>
      <c r="C77" s="42">
        <v>42085</v>
      </c>
      <c r="D77" s="42">
        <v>61379</v>
      </c>
      <c r="E77" s="42">
        <v>128955</v>
      </c>
      <c r="F77" s="42">
        <v>104797</v>
      </c>
      <c r="G77" s="42">
        <v>104711</v>
      </c>
      <c r="H77" s="42">
        <v>144623</v>
      </c>
      <c r="I77" s="42">
        <v>175772</v>
      </c>
      <c r="J77" s="42">
        <v>223183</v>
      </c>
      <c r="K77" s="42">
        <v>131382</v>
      </c>
      <c r="L77" s="42">
        <v>188895</v>
      </c>
      <c r="M77" s="42">
        <v>159512</v>
      </c>
      <c r="N77" s="42">
        <v>141983</v>
      </c>
      <c r="O77" s="42">
        <v>162550</v>
      </c>
      <c r="P77" s="42">
        <v>138031</v>
      </c>
      <c r="Q77" s="42">
        <v>201298</v>
      </c>
      <c r="R77" s="112"/>
    </row>
    <row r="78" spans="1:18" ht="11.4" customHeight="1" x14ac:dyDescent="0.3">
      <c r="A78" s="62" t="s">
        <v>59</v>
      </c>
      <c r="B78" s="42">
        <v>251939</v>
      </c>
      <c r="C78" s="42">
        <v>515680</v>
      </c>
      <c r="D78" s="42">
        <v>609419</v>
      </c>
      <c r="E78" s="42">
        <v>992168</v>
      </c>
      <c r="F78" s="42">
        <v>1273723</v>
      </c>
      <c r="G78" s="42">
        <v>1345085</v>
      </c>
      <c r="H78" s="42">
        <v>1749797</v>
      </c>
      <c r="I78" s="42">
        <v>2651415</v>
      </c>
      <c r="J78" s="42">
        <v>1908889</v>
      </c>
      <c r="K78" s="42">
        <v>1819818</v>
      </c>
      <c r="L78" s="42">
        <v>1955407</v>
      </c>
      <c r="M78" s="42">
        <v>2043869</v>
      </c>
      <c r="N78" s="42">
        <v>1868315</v>
      </c>
      <c r="O78" s="42">
        <v>2160821</v>
      </c>
      <c r="P78" s="42">
        <v>2596701</v>
      </c>
      <c r="Q78" s="42">
        <v>2687171</v>
      </c>
      <c r="R78" s="112"/>
    </row>
    <row r="79" spans="1:18" ht="11.4" customHeight="1" x14ac:dyDescent="0.3">
      <c r="A79" s="62" t="s">
        <v>58</v>
      </c>
      <c r="B79" s="42">
        <v>53293</v>
      </c>
      <c r="C79" s="42">
        <v>8224</v>
      </c>
      <c r="D79" s="42">
        <v>29440</v>
      </c>
      <c r="E79" s="42">
        <v>23129</v>
      </c>
      <c r="F79" s="42">
        <v>12453</v>
      </c>
      <c r="G79" s="42">
        <v>19676</v>
      </c>
      <c r="H79" s="42">
        <v>29652</v>
      </c>
      <c r="I79" s="42">
        <v>16965</v>
      </c>
      <c r="J79" s="42">
        <v>18623</v>
      </c>
      <c r="K79" s="42">
        <v>13724</v>
      </c>
      <c r="L79" s="42">
        <v>14467</v>
      </c>
      <c r="M79" s="42">
        <v>14389</v>
      </c>
      <c r="N79" s="42">
        <v>17650</v>
      </c>
      <c r="O79" s="42">
        <v>14034</v>
      </c>
      <c r="P79" s="42">
        <v>23840</v>
      </c>
      <c r="Q79" s="42">
        <v>11205</v>
      </c>
      <c r="R79" s="112"/>
    </row>
    <row r="80" spans="1:18" ht="11.4" customHeight="1" x14ac:dyDescent="0.3">
      <c r="A80" s="62" t="s">
        <v>57</v>
      </c>
      <c r="B80" s="42">
        <v>0</v>
      </c>
      <c r="C80" s="42">
        <v>0</v>
      </c>
      <c r="D80" s="42">
        <v>223</v>
      </c>
      <c r="E80" s="42">
        <v>1181</v>
      </c>
      <c r="F80" s="42">
        <v>1410</v>
      </c>
      <c r="G80" s="42">
        <v>2203</v>
      </c>
      <c r="H80" s="42">
        <v>8887</v>
      </c>
      <c r="I80" s="42">
        <v>4221</v>
      </c>
      <c r="J80" s="42">
        <v>11403</v>
      </c>
      <c r="K80" s="42">
        <v>18141</v>
      </c>
      <c r="L80" s="42">
        <v>23381</v>
      </c>
      <c r="M80" s="42">
        <v>8493</v>
      </c>
      <c r="N80" s="42">
        <v>8953</v>
      </c>
      <c r="O80" s="42">
        <v>10300</v>
      </c>
      <c r="P80" s="42">
        <v>13458</v>
      </c>
      <c r="Q80" s="42">
        <v>16637</v>
      </c>
      <c r="R80" s="112"/>
    </row>
    <row r="81" spans="1:18" ht="11.4" customHeight="1" x14ac:dyDescent="0.3">
      <c r="A81" s="62" t="s">
        <v>56</v>
      </c>
      <c r="B81" s="42">
        <v>85</v>
      </c>
      <c r="C81" s="42">
        <v>225</v>
      </c>
      <c r="D81" s="42">
        <v>173</v>
      </c>
      <c r="E81" s="42">
        <v>157</v>
      </c>
      <c r="F81" s="42">
        <v>385</v>
      </c>
      <c r="G81" s="42">
        <v>227</v>
      </c>
      <c r="H81" s="42">
        <v>331</v>
      </c>
      <c r="I81" s="42">
        <v>433</v>
      </c>
      <c r="J81" s="42">
        <v>492</v>
      </c>
      <c r="K81" s="42">
        <v>671</v>
      </c>
      <c r="L81" s="42">
        <v>1130</v>
      </c>
      <c r="M81" s="42">
        <v>1861</v>
      </c>
      <c r="N81" s="42">
        <v>6576</v>
      </c>
      <c r="O81" s="42">
        <v>8047</v>
      </c>
      <c r="P81" s="42">
        <v>9477</v>
      </c>
      <c r="Q81" s="42">
        <v>10234</v>
      </c>
      <c r="R81" s="112"/>
    </row>
    <row r="82" spans="1:18" ht="11.4" customHeight="1" x14ac:dyDescent="0.3">
      <c r="A82" s="19" t="s">
        <v>25</v>
      </c>
      <c r="B82" s="38">
        <f t="shared" ref="B82" si="12">SUM(B83:B84)</f>
        <v>156716</v>
      </c>
      <c r="C82" s="38">
        <f t="shared" ref="C82:Q82" si="13">SUM(C83:C84)</f>
        <v>114512.24712966172</v>
      </c>
      <c r="D82" s="38">
        <f t="shared" si="13"/>
        <v>166918.63124464609</v>
      </c>
      <c r="E82" s="38">
        <f t="shared" si="13"/>
        <v>241996.93910240545</v>
      </c>
      <c r="F82" s="38">
        <f t="shared" si="13"/>
        <v>289627.06569441716</v>
      </c>
      <c r="G82" s="38">
        <f t="shared" si="13"/>
        <v>331799.91872341064</v>
      </c>
      <c r="H82" s="38">
        <f t="shared" si="13"/>
        <v>417255.85654281022</v>
      </c>
      <c r="I82" s="38">
        <f t="shared" si="13"/>
        <v>402067.65288165386</v>
      </c>
      <c r="J82" s="38">
        <f t="shared" si="13"/>
        <v>430007</v>
      </c>
      <c r="K82" s="38">
        <f t="shared" si="13"/>
        <v>354391</v>
      </c>
      <c r="L82" s="38">
        <f t="shared" si="13"/>
        <v>396856</v>
      </c>
      <c r="M82" s="38">
        <f t="shared" si="13"/>
        <v>485639</v>
      </c>
      <c r="N82" s="38">
        <f t="shared" si="13"/>
        <v>424933.68014941626</v>
      </c>
      <c r="O82" s="38">
        <f t="shared" si="13"/>
        <v>534616</v>
      </c>
      <c r="P82" s="38">
        <f t="shared" si="13"/>
        <v>548680</v>
      </c>
      <c r="Q82" s="38">
        <f t="shared" si="13"/>
        <v>640914</v>
      </c>
      <c r="R82" s="112"/>
    </row>
    <row r="83" spans="1:18" ht="11.4" customHeight="1" x14ac:dyDescent="0.3">
      <c r="A83" s="17" t="s">
        <v>24</v>
      </c>
      <c r="B83" s="37">
        <v>156716</v>
      </c>
      <c r="C83" s="37">
        <v>114512</v>
      </c>
      <c r="D83" s="37">
        <v>166918</v>
      </c>
      <c r="E83" s="37">
        <v>241995</v>
      </c>
      <c r="F83" s="37">
        <v>289560</v>
      </c>
      <c r="G83" s="37">
        <v>331525</v>
      </c>
      <c r="H83" s="37">
        <v>415922</v>
      </c>
      <c r="I83" s="37">
        <v>397728</v>
      </c>
      <c r="J83" s="37">
        <v>420260</v>
      </c>
      <c r="K83" s="37">
        <v>343664</v>
      </c>
      <c r="L83" s="37">
        <v>357970</v>
      </c>
      <c r="M83" s="37">
        <v>435725</v>
      </c>
      <c r="N83" s="37">
        <v>358116</v>
      </c>
      <c r="O83" s="37">
        <v>434170</v>
      </c>
      <c r="P83" s="37">
        <v>452503</v>
      </c>
      <c r="Q83" s="37">
        <v>529607</v>
      </c>
      <c r="R83" s="112"/>
    </row>
    <row r="84" spans="1:18" ht="11.4" customHeight="1" x14ac:dyDescent="0.3">
      <c r="A84" s="15" t="s">
        <v>23</v>
      </c>
      <c r="B84" s="36">
        <v>0</v>
      </c>
      <c r="C84" s="36">
        <v>0.24712966171500739</v>
      </c>
      <c r="D84" s="36">
        <v>0.63124464609336428</v>
      </c>
      <c r="E84" s="36">
        <v>1.9391024054566515</v>
      </c>
      <c r="F84" s="36">
        <v>67.065694417158738</v>
      </c>
      <c r="G84" s="36">
        <v>274.91872341063322</v>
      </c>
      <c r="H84" s="36">
        <v>1333.8565428102086</v>
      </c>
      <c r="I84" s="36">
        <v>4339.6528816538621</v>
      </c>
      <c r="J84" s="36">
        <v>9747</v>
      </c>
      <c r="K84" s="36">
        <v>10727</v>
      </c>
      <c r="L84" s="36">
        <v>38886</v>
      </c>
      <c r="M84" s="36">
        <v>49914</v>
      </c>
      <c r="N84" s="36">
        <v>66817.68014941625</v>
      </c>
      <c r="O84" s="36">
        <v>100446</v>
      </c>
      <c r="P84" s="36">
        <v>96177</v>
      </c>
      <c r="Q84" s="36">
        <v>111307</v>
      </c>
      <c r="R84" s="112"/>
    </row>
    <row r="86" spans="1:18" ht="11.4" customHeight="1" x14ac:dyDescent="0.3">
      <c r="A86" s="35" t="s">
        <v>46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" customHeight="1" x14ac:dyDescent="0.3">
      <c r="A88" s="27" t="s">
        <v>108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" customHeight="1" x14ac:dyDescent="0.3">
      <c r="A89" s="25" t="s">
        <v>40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" customHeight="1" x14ac:dyDescent="0.3">
      <c r="A90" s="23" t="s">
        <v>31</v>
      </c>
      <c r="B90" s="22">
        <v>3.8836541436253458</v>
      </c>
      <c r="C90" s="22">
        <v>3.8425624051060048</v>
      </c>
      <c r="D90" s="22">
        <v>3.7974514437067812</v>
      </c>
      <c r="E90" s="22">
        <v>3.7586781297257104</v>
      </c>
      <c r="F90" s="22">
        <v>3.7217317825362444</v>
      </c>
      <c r="G90" s="22">
        <v>3.6801178264949712</v>
      </c>
      <c r="H90" s="22">
        <v>3.6303221949492359</v>
      </c>
      <c r="I90" s="22">
        <v>3.5793366477792827</v>
      </c>
      <c r="J90" s="22">
        <v>3.5172805283531821</v>
      </c>
      <c r="K90" s="22">
        <v>3.4576972759478393</v>
      </c>
      <c r="L90" s="22">
        <v>3.4043202906772176</v>
      </c>
      <c r="M90" s="22">
        <v>3.3499079608468239</v>
      </c>
      <c r="N90" s="22">
        <v>3.2983000818500767</v>
      </c>
      <c r="O90" s="22">
        <v>3.2423028202917363</v>
      </c>
      <c r="P90" s="22">
        <v>3.1837927072562482</v>
      </c>
      <c r="Q90" s="22">
        <v>3.1254475545312141</v>
      </c>
    </row>
    <row r="91" spans="1:18" ht="11.4" customHeight="1" x14ac:dyDescent="0.3">
      <c r="A91" s="19" t="s">
        <v>30</v>
      </c>
      <c r="B91" s="21">
        <v>6.4201429643334444</v>
      </c>
      <c r="C91" s="21">
        <v>6.3488589563289981</v>
      </c>
      <c r="D91" s="21">
        <v>6.2782953388307225</v>
      </c>
      <c r="E91" s="21">
        <v>6.206093022962567</v>
      </c>
      <c r="F91" s="21">
        <v>6.1296221028314584</v>
      </c>
      <c r="G91" s="21">
        <v>6.0605547135458027</v>
      </c>
      <c r="H91" s="21">
        <v>5.9846460447062144</v>
      </c>
      <c r="I91" s="21">
        <v>5.9114492148091671</v>
      </c>
      <c r="J91" s="21">
        <v>5.8313497744034519</v>
      </c>
      <c r="K91" s="21">
        <v>5.7410093684521728</v>
      </c>
      <c r="L91" s="21">
        <v>5.6527738469485778</v>
      </c>
      <c r="M91" s="21">
        <v>5.5623892801632993</v>
      </c>
      <c r="N91" s="21">
        <v>5.472853846803214</v>
      </c>
      <c r="O91" s="21">
        <v>5.3852248734320334</v>
      </c>
      <c r="P91" s="21">
        <v>5.2850142236396787</v>
      </c>
      <c r="Q91" s="21">
        <v>5.168918535481458</v>
      </c>
    </row>
    <row r="92" spans="1:18" ht="11.4" customHeight="1" x14ac:dyDescent="0.3">
      <c r="A92" s="62" t="s">
        <v>60</v>
      </c>
      <c r="B92" s="70">
        <v>6.6082144434706365</v>
      </c>
      <c r="C92" s="70">
        <v>6.5643978994965542</v>
      </c>
      <c r="D92" s="70">
        <v>6.520478344089871</v>
      </c>
      <c r="E92" s="70">
        <v>6.4729643579526384</v>
      </c>
      <c r="F92" s="70">
        <v>6.427318800455212</v>
      </c>
      <c r="G92" s="70">
        <v>6.3813327173968126</v>
      </c>
      <c r="H92" s="70">
        <v>6.3252444667512124</v>
      </c>
      <c r="I92" s="70">
        <v>6.2660115843869164</v>
      </c>
      <c r="J92" s="70">
        <v>6.193552515742426</v>
      </c>
      <c r="K92" s="70">
        <v>6.1082265670050226</v>
      </c>
      <c r="L92" s="70">
        <v>6.0227978392316945</v>
      </c>
      <c r="M92" s="70">
        <v>5.93341057236485</v>
      </c>
      <c r="N92" s="70">
        <v>5.8421944202718512</v>
      </c>
      <c r="O92" s="70">
        <v>5.7539221194734029</v>
      </c>
      <c r="P92" s="70">
        <v>5.6454687078306502</v>
      </c>
      <c r="Q92" s="70">
        <v>5.5142550054724708</v>
      </c>
    </row>
    <row r="93" spans="1:18" ht="11.4" customHeight="1" x14ac:dyDescent="0.3">
      <c r="A93" s="62" t="s">
        <v>59</v>
      </c>
      <c r="B93" s="70">
        <v>5.609527149184574</v>
      </c>
      <c r="C93" s="70">
        <v>5.5119020593972703</v>
      </c>
      <c r="D93" s="70">
        <v>5.4350182170333481</v>
      </c>
      <c r="E93" s="70">
        <v>5.3664694481861588</v>
      </c>
      <c r="F93" s="70">
        <v>5.2944438983288817</v>
      </c>
      <c r="G93" s="70">
        <v>5.2298319583149491</v>
      </c>
      <c r="H93" s="70">
        <v>5.1841885778213355</v>
      </c>
      <c r="I93" s="70">
        <v>5.1321437461225967</v>
      </c>
      <c r="J93" s="70">
        <v>5.0904002555678085</v>
      </c>
      <c r="K93" s="70">
        <v>5.0442523308829585</v>
      </c>
      <c r="L93" s="70">
        <v>4.9911685739421729</v>
      </c>
      <c r="M93" s="70">
        <v>4.9325088854378647</v>
      </c>
      <c r="N93" s="70">
        <v>4.8746691107895685</v>
      </c>
      <c r="O93" s="70">
        <v>4.815548931751974</v>
      </c>
      <c r="P93" s="70">
        <v>4.7410961147374655</v>
      </c>
      <c r="Q93" s="70">
        <v>4.6563096932419272</v>
      </c>
    </row>
    <row r="94" spans="1:18" ht="11.4" customHeight="1" x14ac:dyDescent="0.3">
      <c r="A94" s="62" t="s">
        <v>58</v>
      </c>
      <c r="B94" s="70">
        <v>6.5584015420351633</v>
      </c>
      <c r="C94" s="70">
        <v>6.5258596687753379</v>
      </c>
      <c r="D94" s="70">
        <v>6.5131127916348097</v>
      </c>
      <c r="E94" s="70">
        <v>6.5015018527914679</v>
      </c>
      <c r="F94" s="70">
        <v>6.4847751338852131</v>
      </c>
      <c r="G94" s="70">
        <v>6.4774205996692666</v>
      </c>
      <c r="H94" s="70">
        <v>6.4596149588299525</v>
      </c>
      <c r="I94" s="70">
        <v>6.430897690473496</v>
      </c>
      <c r="J94" s="70">
        <v>6.3977822911587365</v>
      </c>
      <c r="K94" s="70">
        <v>6.2919888498411893</v>
      </c>
      <c r="L94" s="70">
        <v>6.1993653184206181</v>
      </c>
      <c r="M94" s="70">
        <v>6.1718464011274907</v>
      </c>
      <c r="N94" s="70">
        <v>6.1403326707270454</v>
      </c>
      <c r="O94" s="70">
        <v>6.1044186289344946</v>
      </c>
      <c r="P94" s="70">
        <v>6.0531800892278707</v>
      </c>
      <c r="Q94" s="70">
        <v>5.9763878788602893</v>
      </c>
    </row>
    <row r="95" spans="1:18" ht="11.4" customHeight="1" x14ac:dyDescent="0.3">
      <c r="A95" s="62" t="s">
        <v>57</v>
      </c>
      <c r="B95" s="70">
        <v>7.0697562519426294</v>
      </c>
      <c r="C95" s="70">
        <v>6.9331389841502951</v>
      </c>
      <c r="D95" s="70">
        <v>6.9353209122283097</v>
      </c>
      <c r="E95" s="70">
        <v>6.9219571170419636</v>
      </c>
      <c r="F95" s="70">
        <v>6.9333652331339186</v>
      </c>
      <c r="G95" s="70">
        <v>6.9032152414563059</v>
      </c>
      <c r="H95" s="70">
        <v>6.8101595617738955</v>
      </c>
      <c r="I95" s="70">
        <v>6.7123438478416961</v>
      </c>
      <c r="J95" s="70">
        <v>6.5736122416690632</v>
      </c>
      <c r="K95" s="70">
        <v>6.300375764806998</v>
      </c>
      <c r="L95" s="70">
        <v>6.0928540076795574</v>
      </c>
      <c r="M95" s="70">
        <v>6.0021273867677749</v>
      </c>
      <c r="N95" s="70">
        <v>5.9077068621529953</v>
      </c>
      <c r="O95" s="70">
        <v>5.7793911332382999</v>
      </c>
      <c r="P95" s="70">
        <v>5.6092552430998914</v>
      </c>
      <c r="Q95" s="70">
        <v>5.4893614357892933</v>
      </c>
    </row>
    <row r="96" spans="1:18" ht="11.4" customHeight="1" x14ac:dyDescent="0.3">
      <c r="A96" s="62" t="s">
        <v>61</v>
      </c>
      <c r="B96" s="70" t="s">
        <v>182</v>
      </c>
      <c r="C96" s="70" t="s">
        <v>182</v>
      </c>
      <c r="D96" s="70" t="s">
        <v>182</v>
      </c>
      <c r="E96" s="70" t="s">
        <v>182</v>
      </c>
      <c r="F96" s="70" t="s">
        <v>182</v>
      </c>
      <c r="G96" s="70" t="s">
        <v>182</v>
      </c>
      <c r="H96" s="70" t="s">
        <v>182</v>
      </c>
      <c r="I96" s="70" t="s">
        <v>182</v>
      </c>
      <c r="J96" s="70">
        <v>3.2207303037455182</v>
      </c>
      <c r="K96" s="70">
        <v>3.1825672007761301</v>
      </c>
      <c r="L96" s="70">
        <v>3.1473606850305611</v>
      </c>
      <c r="M96" s="70">
        <v>3.0250138239676896</v>
      </c>
      <c r="N96" s="70">
        <v>2.6403178348421124</v>
      </c>
      <c r="O96" s="70">
        <v>3.2897143755623812</v>
      </c>
      <c r="P96" s="70">
        <v>3.3500678978947835</v>
      </c>
      <c r="Q96" s="70">
        <v>3.0784457388948461</v>
      </c>
    </row>
    <row r="97" spans="1:17" ht="11.4" customHeight="1" x14ac:dyDescent="0.3">
      <c r="A97" s="62" t="s">
        <v>56</v>
      </c>
      <c r="B97" s="70" t="s">
        <v>182</v>
      </c>
      <c r="C97" s="70" t="s">
        <v>182</v>
      </c>
      <c r="D97" s="70" t="s">
        <v>182</v>
      </c>
      <c r="E97" s="70">
        <v>2.3474127059986682</v>
      </c>
      <c r="F97" s="70">
        <v>2.3401898976725186</v>
      </c>
      <c r="G97" s="70">
        <v>2.3349244704027554</v>
      </c>
      <c r="H97" s="70">
        <v>2.4348691458471889</v>
      </c>
      <c r="I97" s="70">
        <v>2.4173574655544936</v>
      </c>
      <c r="J97" s="70">
        <v>2.5250078881116873</v>
      </c>
      <c r="K97" s="70">
        <v>2.5146218284320869</v>
      </c>
      <c r="L97" s="70">
        <v>2.2979989689329101</v>
      </c>
      <c r="M97" s="70">
        <v>2.2833397027428965</v>
      </c>
      <c r="N97" s="70">
        <v>2.2892846525380404</v>
      </c>
      <c r="O97" s="70">
        <v>2.285747315113547</v>
      </c>
      <c r="P97" s="70">
        <v>2.2803773546947639</v>
      </c>
      <c r="Q97" s="70">
        <v>2.2681400043027149</v>
      </c>
    </row>
    <row r="98" spans="1:17" ht="11.4" customHeight="1" x14ac:dyDescent="0.3">
      <c r="A98" s="19" t="s">
        <v>29</v>
      </c>
      <c r="B98" s="21">
        <v>52.064290039468766</v>
      </c>
      <c r="C98" s="21">
        <v>51.571003457755133</v>
      </c>
      <c r="D98" s="21">
        <v>51.109022392439421</v>
      </c>
      <c r="E98" s="21">
        <v>50.723011093271268</v>
      </c>
      <c r="F98" s="21">
        <v>50.24531471113356</v>
      </c>
      <c r="G98" s="21">
        <v>49.706330420055636</v>
      </c>
      <c r="H98" s="21">
        <v>49.109136935021105</v>
      </c>
      <c r="I98" s="21">
        <v>48.57576270741874</v>
      </c>
      <c r="J98" s="21">
        <v>48.035718740290285</v>
      </c>
      <c r="K98" s="21">
        <v>47.49732959846137</v>
      </c>
      <c r="L98" s="21">
        <v>47.005007143074174</v>
      </c>
      <c r="M98" s="21">
        <v>46.498507113495002</v>
      </c>
      <c r="N98" s="21">
        <v>46.020977128632929</v>
      </c>
      <c r="O98" s="21">
        <v>45.576761062883165</v>
      </c>
      <c r="P98" s="21">
        <v>45.230700265845243</v>
      </c>
      <c r="Q98" s="21">
        <v>44.765856472620101</v>
      </c>
    </row>
    <row r="99" spans="1:17" ht="11.4" customHeight="1" x14ac:dyDescent="0.3">
      <c r="A99" s="62" t="s">
        <v>60</v>
      </c>
      <c r="B99" s="20">
        <v>17.59037049071766</v>
      </c>
      <c r="C99" s="20">
        <v>17.509025078555908</v>
      </c>
      <c r="D99" s="20">
        <v>17.405230443986337</v>
      </c>
      <c r="E99" s="20">
        <v>17.38201917962661</v>
      </c>
      <c r="F99" s="20">
        <v>17.331729392151253</v>
      </c>
      <c r="G99" s="20">
        <v>17.244731885797741</v>
      </c>
      <c r="H99" s="20">
        <v>17.198878201934523</v>
      </c>
      <c r="I99" s="20">
        <v>16.940403765761719</v>
      </c>
      <c r="J99" s="20">
        <v>16.742504722843893</v>
      </c>
      <c r="K99" s="20">
        <v>16.583688880851742</v>
      </c>
      <c r="L99" s="20">
        <v>16.385582898904566</v>
      </c>
      <c r="M99" s="20">
        <v>16.20166052531069</v>
      </c>
      <c r="N99" s="20">
        <v>16.079334384922465</v>
      </c>
      <c r="O99" s="20">
        <v>15.325935921852192</v>
      </c>
      <c r="P99" s="20">
        <v>15.270018818958739</v>
      </c>
      <c r="Q99" s="20">
        <v>15.178565561324751</v>
      </c>
    </row>
    <row r="100" spans="1:17" ht="11.4" customHeight="1" x14ac:dyDescent="0.3">
      <c r="A100" s="62" t="s">
        <v>59</v>
      </c>
      <c r="B100" s="20">
        <v>52.977722912434054</v>
      </c>
      <c r="C100" s="20">
        <v>52.460615003082516</v>
      </c>
      <c r="D100" s="20">
        <v>51.958973929333411</v>
      </c>
      <c r="E100" s="20">
        <v>51.500709252113985</v>
      </c>
      <c r="F100" s="20">
        <v>50.982061721914334</v>
      </c>
      <c r="G100" s="20">
        <v>50.415718957530743</v>
      </c>
      <c r="H100" s="20">
        <v>49.802008322501464</v>
      </c>
      <c r="I100" s="20">
        <v>49.234961639628651</v>
      </c>
      <c r="J100" s="20">
        <v>48.669014940865509</v>
      </c>
      <c r="K100" s="20">
        <v>48.100354550184157</v>
      </c>
      <c r="L100" s="20">
        <v>47.594405864985937</v>
      </c>
      <c r="M100" s="20">
        <v>47.08702637414487</v>
      </c>
      <c r="N100" s="20">
        <v>46.598726910908873</v>
      </c>
      <c r="O100" s="20">
        <v>46.232232391706191</v>
      </c>
      <c r="P100" s="20">
        <v>45.868788942665134</v>
      </c>
      <c r="Q100" s="20">
        <v>45.494768054004588</v>
      </c>
    </row>
    <row r="101" spans="1:17" ht="11.4" customHeight="1" x14ac:dyDescent="0.3">
      <c r="A101" s="62" t="s">
        <v>58</v>
      </c>
      <c r="B101" s="20">
        <v>41.249343460168113</v>
      </c>
      <c r="C101" s="20">
        <v>41.186069754882496</v>
      </c>
      <c r="D101" s="20">
        <v>41.156751022764411</v>
      </c>
      <c r="E101" s="20">
        <v>41.086720579667087</v>
      </c>
      <c r="F101" s="20">
        <v>39.962995517967471</v>
      </c>
      <c r="G101" s="20">
        <v>39.8195855244226</v>
      </c>
      <c r="H101" s="20">
        <v>39.685214919037215</v>
      </c>
      <c r="I101" s="20">
        <v>39.540636482482547</v>
      </c>
      <c r="J101" s="20">
        <v>39.420520844392342</v>
      </c>
      <c r="K101" s="20">
        <v>39.215688795321</v>
      </c>
      <c r="L101" s="20">
        <v>39.104267813393726</v>
      </c>
      <c r="M101" s="20">
        <v>38.984718426115741</v>
      </c>
      <c r="N101" s="20">
        <v>38.917270469989006</v>
      </c>
      <c r="O101" s="20">
        <v>38.825389517073333</v>
      </c>
      <c r="P101" s="20">
        <v>38.668820838652096</v>
      </c>
      <c r="Q101" s="20">
        <v>38.483378256600055</v>
      </c>
    </row>
    <row r="102" spans="1:17" ht="11.4" customHeight="1" x14ac:dyDescent="0.3">
      <c r="A102" s="62" t="s">
        <v>57</v>
      </c>
      <c r="B102" s="20">
        <v>42.574160325199891</v>
      </c>
      <c r="C102" s="20">
        <v>41.299059311976713</v>
      </c>
      <c r="D102" s="20">
        <v>40.831119325335052</v>
      </c>
      <c r="E102" s="20">
        <v>40.244962872073536</v>
      </c>
      <c r="F102" s="20">
        <v>40.058495634245347</v>
      </c>
      <c r="G102" s="20">
        <v>39.80301777326914</v>
      </c>
      <c r="H102" s="20">
        <v>39.555112882771517</v>
      </c>
      <c r="I102" s="20">
        <v>39.320431321837233</v>
      </c>
      <c r="J102" s="20">
        <v>39.101647922355923</v>
      </c>
      <c r="K102" s="20">
        <v>38.938046200246795</v>
      </c>
      <c r="L102" s="20">
        <v>38.800811746921745</v>
      </c>
      <c r="M102" s="20">
        <v>38.58733055326455</v>
      </c>
      <c r="N102" s="20">
        <v>38.384702917345933</v>
      </c>
      <c r="O102" s="20">
        <v>38.026842395719584</v>
      </c>
      <c r="P102" s="20">
        <v>37.725686933109664</v>
      </c>
      <c r="Q102" s="20">
        <v>37.18330182530007</v>
      </c>
    </row>
    <row r="103" spans="1:17" ht="11.4" customHeight="1" x14ac:dyDescent="0.3">
      <c r="A103" s="62" t="s">
        <v>56</v>
      </c>
      <c r="B103" s="20">
        <v>30.015281448240803</v>
      </c>
      <c r="C103" s="20">
        <v>29.875177045568201</v>
      </c>
      <c r="D103" s="20">
        <v>29.741626948850691</v>
      </c>
      <c r="E103" s="20">
        <v>29.639901989427969</v>
      </c>
      <c r="F103" s="20">
        <v>29.515105395128995</v>
      </c>
      <c r="G103" s="20">
        <v>28.593587961064479</v>
      </c>
      <c r="H103" s="20">
        <v>28.366166252195118</v>
      </c>
      <c r="I103" s="20">
        <v>28.337516678453529</v>
      </c>
      <c r="J103" s="20">
        <v>28.351292849960757</v>
      </c>
      <c r="K103" s="20">
        <v>28.325867390627398</v>
      </c>
      <c r="L103" s="20">
        <v>27.933080219940372</v>
      </c>
      <c r="M103" s="20">
        <v>27.635281046553143</v>
      </c>
      <c r="N103" s="20">
        <v>27.53773290002588</v>
      </c>
      <c r="O103" s="20">
        <v>25.980206221672336</v>
      </c>
      <c r="P103" s="20">
        <v>25.222855133273566</v>
      </c>
      <c r="Q103" s="20">
        <v>25.010778787039861</v>
      </c>
    </row>
    <row r="104" spans="1:17" ht="11.4" customHeight="1" x14ac:dyDescent="0.3">
      <c r="A104" s="25" t="s">
        <v>19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" customHeight="1" x14ac:dyDescent="0.3">
      <c r="A105" s="23" t="s">
        <v>28</v>
      </c>
      <c r="B105" s="102">
        <v>7.9338444843659808</v>
      </c>
      <c r="C105" s="102">
        <v>7.8307238310688403</v>
      </c>
      <c r="D105" s="102">
        <v>7.7486872466183145</v>
      </c>
      <c r="E105" s="102">
        <v>7.6585630203659054</v>
      </c>
      <c r="F105" s="102">
        <v>7.5627252541670007</v>
      </c>
      <c r="G105" s="102">
        <v>7.4805592945125685</v>
      </c>
      <c r="H105" s="102">
        <v>7.3945906894140325</v>
      </c>
      <c r="I105" s="102">
        <v>7.286915362988422</v>
      </c>
      <c r="J105" s="102">
        <v>7.2051155803923841</v>
      </c>
      <c r="K105" s="102">
        <v>7.111334755053984</v>
      </c>
      <c r="L105" s="102">
        <v>7.0272811658379499</v>
      </c>
      <c r="M105" s="102">
        <v>6.9309234928514742</v>
      </c>
      <c r="N105" s="102">
        <v>6.8399098470670925</v>
      </c>
      <c r="O105" s="102">
        <v>6.7254469719041623</v>
      </c>
      <c r="P105" s="102">
        <v>6.5911922375828054</v>
      </c>
      <c r="Q105" s="102">
        <v>6.4592779776332554</v>
      </c>
    </row>
    <row r="106" spans="1:17" ht="11.4" customHeight="1" x14ac:dyDescent="0.3">
      <c r="A106" s="62" t="s">
        <v>60</v>
      </c>
      <c r="B106" s="70">
        <v>8.1727341156332152</v>
      </c>
      <c r="C106" s="70">
        <v>8.0984200267877462</v>
      </c>
      <c r="D106" s="70">
        <v>8.0421432563753292</v>
      </c>
      <c r="E106" s="70">
        <v>7.9615018808755931</v>
      </c>
      <c r="F106" s="70">
        <v>7.895567951360726</v>
      </c>
      <c r="G106" s="70">
        <v>7.833312313287415</v>
      </c>
      <c r="H106" s="70">
        <v>7.7527597766070127</v>
      </c>
      <c r="I106" s="70">
        <v>7.6706271612832388</v>
      </c>
      <c r="J106" s="70">
        <v>7.5561828810440774</v>
      </c>
      <c r="K106" s="70">
        <v>7.4523469803929325</v>
      </c>
      <c r="L106" s="70">
        <v>7.3278779840692359</v>
      </c>
      <c r="M106" s="70">
        <v>7.2114017896362865</v>
      </c>
      <c r="N106" s="70">
        <v>7.0963593902790612</v>
      </c>
      <c r="O106" s="70">
        <v>6.9483862749150376</v>
      </c>
      <c r="P106" s="70">
        <v>6.8136231780230831</v>
      </c>
      <c r="Q106" s="70">
        <v>6.6647572226258873</v>
      </c>
    </row>
    <row r="107" spans="1:17" ht="11.4" customHeight="1" x14ac:dyDescent="0.3">
      <c r="A107" s="62" t="s">
        <v>59</v>
      </c>
      <c r="B107" s="70">
        <v>7.8613770468149449</v>
      </c>
      <c r="C107" s="70">
        <v>7.7551120151092148</v>
      </c>
      <c r="D107" s="70">
        <v>7.6737440025309569</v>
      </c>
      <c r="E107" s="70">
        <v>7.5867699221656517</v>
      </c>
      <c r="F107" s="70">
        <v>7.4916136322253433</v>
      </c>
      <c r="G107" s="70">
        <v>7.4119528907544723</v>
      </c>
      <c r="H107" s="70">
        <v>7.3295716848941099</v>
      </c>
      <c r="I107" s="70">
        <v>7.2245723771844466</v>
      </c>
      <c r="J107" s="70">
        <v>7.1478759621800725</v>
      </c>
      <c r="K107" s="70">
        <v>7.0575675193560095</v>
      </c>
      <c r="L107" s="70">
        <v>6.9797542196068578</v>
      </c>
      <c r="M107" s="70">
        <v>6.8867233438407656</v>
      </c>
      <c r="N107" s="70">
        <v>6.799844687685221</v>
      </c>
      <c r="O107" s="70">
        <v>6.6896647814469752</v>
      </c>
      <c r="P107" s="70">
        <v>6.5578180535304291</v>
      </c>
      <c r="Q107" s="70">
        <v>6.4283012468891911</v>
      </c>
    </row>
    <row r="108" spans="1:17" ht="11.4" customHeight="1" x14ac:dyDescent="0.3">
      <c r="A108" s="62" t="s">
        <v>58</v>
      </c>
      <c r="B108" s="70">
        <v>10.105190084853497</v>
      </c>
      <c r="C108" s="70">
        <v>9.8374462587091891</v>
      </c>
      <c r="D108" s="70">
        <v>9.3564653188625542</v>
      </c>
      <c r="E108" s="70">
        <v>9.1220446958097448</v>
      </c>
      <c r="F108" s="70">
        <v>9.0264367588300445</v>
      </c>
      <c r="G108" s="70">
        <v>8.831673422468107</v>
      </c>
      <c r="H108" s="70">
        <v>8.6177616402867177</v>
      </c>
      <c r="I108" s="70">
        <v>8.4588609589050385</v>
      </c>
      <c r="J108" s="70">
        <v>8.36007218580664</v>
      </c>
      <c r="K108" s="70">
        <v>8.2379375644059873</v>
      </c>
      <c r="L108" s="70">
        <v>8.141037177795388</v>
      </c>
      <c r="M108" s="70">
        <v>8.0753079639554635</v>
      </c>
      <c r="N108" s="70">
        <v>8.0292799240469197</v>
      </c>
      <c r="O108" s="70">
        <v>7.9891272346193594</v>
      </c>
      <c r="P108" s="70">
        <v>7.819435541499705</v>
      </c>
      <c r="Q108" s="70">
        <v>7.7495779634870008</v>
      </c>
    </row>
    <row r="109" spans="1:17" ht="11.4" customHeight="1" x14ac:dyDescent="0.3">
      <c r="A109" s="62" t="s">
        <v>57</v>
      </c>
      <c r="B109" s="70">
        <v>9.4448476291950421</v>
      </c>
      <c r="C109" s="70">
        <v>9.198704835937134</v>
      </c>
      <c r="D109" s="70">
        <v>8.979385338731019</v>
      </c>
      <c r="E109" s="70">
        <v>8.7872243963769865</v>
      </c>
      <c r="F109" s="70">
        <v>8.6565246620602192</v>
      </c>
      <c r="G109" s="70">
        <v>8.5213513972794548</v>
      </c>
      <c r="H109" s="70">
        <v>8.3278519824823025</v>
      </c>
      <c r="I109" s="70">
        <v>8.2563190618455256</v>
      </c>
      <c r="J109" s="70">
        <v>8.0752476961022488</v>
      </c>
      <c r="K109" s="70">
        <v>7.8084910058653296</v>
      </c>
      <c r="L109" s="70">
        <v>7.5478920930355731</v>
      </c>
      <c r="M109" s="70">
        <v>7.453006571335167</v>
      </c>
      <c r="N109" s="70">
        <v>7.308647826840331</v>
      </c>
      <c r="O109" s="70">
        <v>7.2440002859218229</v>
      </c>
      <c r="P109" s="70">
        <v>7.1049574033737422</v>
      </c>
      <c r="Q109" s="70">
        <v>7.0176669536939018</v>
      </c>
    </row>
    <row r="110" spans="1:17" ht="11.4" customHeight="1" x14ac:dyDescent="0.3">
      <c r="A110" s="62" t="s">
        <v>56</v>
      </c>
      <c r="B110" s="70">
        <v>4.2160090318771832</v>
      </c>
      <c r="C110" s="70">
        <v>4.1537422901534713</v>
      </c>
      <c r="D110" s="70">
        <v>4.1257424873030653</v>
      </c>
      <c r="E110" s="70">
        <v>4.1045636684028439</v>
      </c>
      <c r="F110" s="70">
        <v>4.0495840961915217</v>
      </c>
      <c r="G110" s="70">
        <v>4.0205953936069241</v>
      </c>
      <c r="H110" s="70">
        <v>3.9771035021293906</v>
      </c>
      <c r="I110" s="70">
        <v>3.9390553462323927</v>
      </c>
      <c r="J110" s="70">
        <v>3.8622905555929412</v>
      </c>
      <c r="K110" s="70">
        <v>3.8105930519121101</v>
      </c>
      <c r="L110" s="70">
        <v>3.6870916672097191</v>
      </c>
      <c r="M110" s="70">
        <v>3.6238377554338483</v>
      </c>
      <c r="N110" s="70">
        <v>3.5087905914017812</v>
      </c>
      <c r="O110" s="70">
        <v>3.4458221218534408</v>
      </c>
      <c r="P110" s="70">
        <v>3.4076701488151744</v>
      </c>
      <c r="Q110" s="70">
        <v>3.3797437148692278</v>
      </c>
    </row>
    <row r="111" spans="1:17" ht="11.4" customHeight="1" x14ac:dyDescent="0.3">
      <c r="A111" s="19" t="s">
        <v>25</v>
      </c>
      <c r="B111" s="21">
        <v>41.210771126261868</v>
      </c>
      <c r="C111" s="21">
        <v>40.956661536628864</v>
      </c>
      <c r="D111" s="21">
        <v>40.715920068372121</v>
      </c>
      <c r="E111" s="21">
        <v>40.536170872291933</v>
      </c>
      <c r="F111" s="21">
        <v>40.380754964643693</v>
      </c>
      <c r="G111" s="21">
        <v>40.209793318959342</v>
      </c>
      <c r="H111" s="21">
        <v>39.97518731489091</v>
      </c>
      <c r="I111" s="21">
        <v>39.738272193940325</v>
      </c>
      <c r="J111" s="21">
        <v>39.518896395690597</v>
      </c>
      <c r="K111" s="21">
        <v>39.339719626404921</v>
      </c>
      <c r="L111" s="21">
        <v>39.15280270341713</v>
      </c>
      <c r="M111" s="21">
        <v>38.907798597468151</v>
      </c>
      <c r="N111" s="21">
        <v>38.648852742921484</v>
      </c>
      <c r="O111" s="21">
        <v>38.337559947054338</v>
      </c>
      <c r="P111" s="21">
        <v>38.006601084058673</v>
      </c>
      <c r="Q111" s="21">
        <v>37.72015149195024</v>
      </c>
    </row>
    <row r="112" spans="1:17" ht="11.4" customHeight="1" x14ac:dyDescent="0.3">
      <c r="A112" s="17" t="s">
        <v>24</v>
      </c>
      <c r="B112" s="20">
        <v>40.897957999543308</v>
      </c>
      <c r="C112" s="20">
        <v>40.736532299720203</v>
      </c>
      <c r="D112" s="20">
        <v>40.547996329594959</v>
      </c>
      <c r="E112" s="20">
        <v>40.40493794755006</v>
      </c>
      <c r="F112" s="20">
        <v>40.255713138112952</v>
      </c>
      <c r="G112" s="20">
        <v>40.085723119520488</v>
      </c>
      <c r="H112" s="20">
        <v>39.839944782183728</v>
      </c>
      <c r="I112" s="20">
        <v>39.587939257902036</v>
      </c>
      <c r="J112" s="20">
        <v>39.363026150122259</v>
      </c>
      <c r="K112" s="20">
        <v>39.194490830879253</v>
      </c>
      <c r="L112" s="20">
        <v>39.002201457921203</v>
      </c>
      <c r="M112" s="20">
        <v>38.754136686205925</v>
      </c>
      <c r="N112" s="20">
        <v>38.48798467288767</v>
      </c>
      <c r="O112" s="20">
        <v>38.160991103903143</v>
      </c>
      <c r="P112" s="20">
        <v>37.821294533842604</v>
      </c>
      <c r="Q112" s="20">
        <v>37.530597552044512</v>
      </c>
    </row>
    <row r="113" spans="1:17" ht="11.4" customHeight="1" x14ac:dyDescent="0.3">
      <c r="A113" s="15" t="s">
        <v>23</v>
      </c>
      <c r="B113" s="69">
        <v>45.927835051454927</v>
      </c>
      <c r="C113" s="69">
        <v>44.122457932974015</v>
      </c>
      <c r="D113" s="69">
        <v>43.056563392080953</v>
      </c>
      <c r="E113" s="69">
        <v>42.341998215611937</v>
      </c>
      <c r="F113" s="69">
        <v>41.849163832244457</v>
      </c>
      <c r="G113" s="69">
        <v>41.628373894418374</v>
      </c>
      <c r="H113" s="69">
        <v>41.483853206289155</v>
      </c>
      <c r="I113" s="69">
        <v>41.360267042198494</v>
      </c>
      <c r="J113" s="69">
        <v>41.233245499254622</v>
      </c>
      <c r="K113" s="69">
        <v>41.125943739623935</v>
      </c>
      <c r="L113" s="69">
        <v>40.925838470339421</v>
      </c>
      <c r="M113" s="69">
        <v>40.732695104117958</v>
      </c>
      <c r="N113" s="69">
        <v>40.525891056370583</v>
      </c>
      <c r="O113" s="69">
        <v>40.284860692575052</v>
      </c>
      <c r="P113" s="69">
        <v>40.065748197843973</v>
      </c>
      <c r="Q113" s="69">
        <v>39.82708085947629</v>
      </c>
    </row>
    <row r="115" spans="1:17" ht="11.4" customHeight="1" x14ac:dyDescent="0.3">
      <c r="A115" s="27" t="s">
        <v>107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" customHeight="1" x14ac:dyDescent="0.3">
      <c r="A116" s="25" t="s">
        <v>40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" customHeight="1" x14ac:dyDescent="0.3">
      <c r="A117" s="23" t="s">
        <v>31</v>
      </c>
      <c r="B117" s="111">
        <f>IF(TrRoad_act!B86=0,"",TrRoad_ene!B62/TrRoad_tech!B90)</f>
        <v>1.0805034662583459</v>
      </c>
      <c r="C117" s="111">
        <f>IF(TrRoad_act!C86=0,"",TrRoad_ene!C62/TrRoad_tech!C90)</f>
        <v>1.0832456524760499</v>
      </c>
      <c r="D117" s="111">
        <f>IF(TrRoad_act!D86=0,"",TrRoad_ene!D62/TrRoad_tech!D90)</f>
        <v>1.0867782759149294</v>
      </c>
      <c r="E117" s="111">
        <f>IF(TrRoad_act!E86=0,"",TrRoad_ene!E62/TrRoad_tech!E90)</f>
        <v>1.089330091664374</v>
      </c>
      <c r="F117" s="111">
        <f>IF(TrRoad_act!F86=0,"",TrRoad_ene!F62/TrRoad_tech!F90)</f>
        <v>1.0881049295564806</v>
      </c>
      <c r="G117" s="111">
        <f>IF(TrRoad_act!G86=0,"",TrRoad_ene!G62/TrRoad_tech!G90)</f>
        <v>1.0915704583504184</v>
      </c>
      <c r="H117" s="111">
        <f>IF(TrRoad_act!H86=0,"",TrRoad_ene!H62/TrRoad_tech!H90)</f>
        <v>1.0939711729875643</v>
      </c>
      <c r="I117" s="111">
        <f>IF(TrRoad_act!I86=0,"",TrRoad_ene!I62/TrRoad_tech!I90)</f>
        <v>1.0962486844576349</v>
      </c>
      <c r="J117" s="111">
        <f>IF(TrRoad_act!J86=0,"",TrRoad_ene!J62/TrRoad_tech!J90)</f>
        <v>1.1029371984711613</v>
      </c>
      <c r="K117" s="111">
        <f>IF(TrRoad_act!K86=0,"",TrRoad_ene!K62/TrRoad_tech!K90)</f>
        <v>1.1160717383278944</v>
      </c>
      <c r="L117" s="111">
        <f>IF(TrRoad_act!L86=0,"",TrRoad_ene!L62/TrRoad_tech!L90)</f>
        <v>1.1269399050870093</v>
      </c>
      <c r="M117" s="111">
        <f>IF(TrRoad_act!M86=0,"",TrRoad_ene!M62/TrRoad_tech!M90)</f>
        <v>1.1364413376885916</v>
      </c>
      <c r="N117" s="111">
        <f>IF(TrRoad_act!N86=0,"",TrRoad_ene!N62/TrRoad_tech!N90)</f>
        <v>1.1416699629806062</v>
      </c>
      <c r="O117" s="111">
        <f>IF(TrRoad_act!O86=0,"",TrRoad_ene!O62/TrRoad_tech!O90)</f>
        <v>1.1473476033198156</v>
      </c>
      <c r="P117" s="111">
        <f>IF(TrRoad_act!P86=0,"",TrRoad_ene!P62/TrRoad_tech!P90)</f>
        <v>1.1567076851375022</v>
      </c>
      <c r="Q117" s="111">
        <f>IF(TrRoad_act!Q86=0,"",TrRoad_ene!Q62/TrRoad_tech!Q90)</f>
        <v>1.1705781712515579</v>
      </c>
    </row>
    <row r="118" spans="1:17" ht="11.4" customHeight="1" x14ac:dyDescent="0.3">
      <c r="A118" s="19" t="s">
        <v>30</v>
      </c>
      <c r="B118" s="107">
        <f>IF(TrRoad_act!B87=0,"",TrRoad_ene!B63/TrRoad_tech!B91)</f>
        <v>1.1051324644141345</v>
      </c>
      <c r="C118" s="107">
        <f>IF(TrRoad_act!C87=0,"",TrRoad_ene!C63/TrRoad_tech!C91)</f>
        <v>1.0952243828549644</v>
      </c>
      <c r="D118" s="107">
        <f>IF(TrRoad_act!D87=0,"",TrRoad_ene!D63/TrRoad_tech!D91)</f>
        <v>1.1033892229346798</v>
      </c>
      <c r="E118" s="107">
        <f>IF(TrRoad_act!E87=0,"",TrRoad_ene!E63/TrRoad_tech!E91)</f>
        <v>1.1061661005668035</v>
      </c>
      <c r="F118" s="107">
        <f>IF(TrRoad_act!F87=0,"",TrRoad_ene!F63/TrRoad_tech!F91)</f>
        <v>1.1050810391366583</v>
      </c>
      <c r="G118" s="107">
        <f>IF(TrRoad_act!G87=0,"",TrRoad_ene!G63/TrRoad_tech!G91)</f>
        <v>1.1132372938289641</v>
      </c>
      <c r="H118" s="107">
        <f>IF(TrRoad_act!H87=0,"",TrRoad_ene!H63/TrRoad_tech!H91)</f>
        <v>1.127059638280081</v>
      </c>
      <c r="I118" s="107">
        <f>IF(TrRoad_act!I87=0,"",TrRoad_ene!I63/TrRoad_tech!I91)</f>
        <v>1.1278376858415422</v>
      </c>
      <c r="J118" s="107">
        <f>IF(TrRoad_act!J87=0,"",TrRoad_ene!J63/TrRoad_tech!J91)</f>
        <v>1.1200397255776271</v>
      </c>
      <c r="K118" s="107">
        <f>IF(TrRoad_act!K87=0,"",TrRoad_ene!K63/TrRoad_tech!K91)</f>
        <v>1.1117692938272941</v>
      </c>
      <c r="L118" s="107">
        <f>IF(TrRoad_act!L87=0,"",TrRoad_ene!L63/TrRoad_tech!L91)</f>
        <v>1.1154740095823803</v>
      </c>
      <c r="M118" s="107">
        <f>IF(TrRoad_act!M87=0,"",TrRoad_ene!M63/TrRoad_tech!M91)</f>
        <v>1.1217957685503173</v>
      </c>
      <c r="N118" s="107">
        <f>IF(TrRoad_act!N87=0,"",TrRoad_ene!N63/TrRoad_tech!N91)</f>
        <v>1.1230662945278636</v>
      </c>
      <c r="O118" s="107">
        <f>IF(TrRoad_act!O87=0,"",TrRoad_ene!O63/TrRoad_tech!O91)</f>
        <v>1.1271546172543341</v>
      </c>
      <c r="P118" s="107">
        <f>IF(TrRoad_act!P87=0,"",TrRoad_ene!P63/TrRoad_tech!P91)</f>
        <v>1.140248186616573</v>
      </c>
      <c r="Q118" s="107">
        <f>IF(TrRoad_act!Q87=0,"",TrRoad_ene!Q63/TrRoad_tech!Q91)</f>
        <v>1.1527103507283931</v>
      </c>
    </row>
    <row r="119" spans="1:17" ht="11.4" customHeight="1" x14ac:dyDescent="0.3">
      <c r="A119" s="62" t="s">
        <v>60</v>
      </c>
      <c r="B119" s="108">
        <f>IF(TrRoad_act!B88=0,"",TrRoad_ene!B64/TrRoad_tech!B92)</f>
        <v>1.1144855716634163</v>
      </c>
      <c r="C119" s="108">
        <f>IF(TrRoad_act!C88=0,"",TrRoad_ene!C64/TrRoad_tech!C92)</f>
        <v>1.10703631624347</v>
      </c>
      <c r="D119" s="108">
        <f>IF(TrRoad_act!D88=0,"",TrRoad_ene!D64/TrRoad_tech!D92)</f>
        <v>1.1172854231024716</v>
      </c>
      <c r="E119" s="108">
        <f>IF(TrRoad_act!E88=0,"",TrRoad_ene!E64/TrRoad_tech!E92)</f>
        <v>1.1223052099167585</v>
      </c>
      <c r="F119" s="108">
        <f>IF(TrRoad_act!F88=0,"",TrRoad_ene!F64/TrRoad_tech!F92)</f>
        <v>1.1274903575482684</v>
      </c>
      <c r="G119" s="108">
        <f>IF(TrRoad_act!G88=0,"",TrRoad_ene!G64/TrRoad_tech!G92)</f>
        <v>1.1348394199270304</v>
      </c>
      <c r="H119" s="108">
        <f>IF(TrRoad_act!H88=0,"",TrRoad_ene!H64/TrRoad_tech!H92)</f>
        <v>1.151940550492299</v>
      </c>
      <c r="I119" s="108">
        <f>IF(TrRoad_act!I88=0,"",TrRoad_ene!I64/TrRoad_tech!I92)</f>
        <v>1.1558639482091768</v>
      </c>
      <c r="J119" s="108">
        <f>IF(TrRoad_act!J88=0,"",TrRoad_ene!J64/TrRoad_tech!J92)</f>
        <v>1.1449822919684776</v>
      </c>
      <c r="K119" s="108">
        <f>IF(TrRoad_act!K88=0,"",TrRoad_ene!K64/TrRoad_tech!K92)</f>
        <v>1.133533873787312</v>
      </c>
      <c r="L119" s="108">
        <f>IF(TrRoad_act!L88=0,"",TrRoad_ene!L64/TrRoad_tech!L92)</f>
        <v>1.131502859043191</v>
      </c>
      <c r="M119" s="108">
        <f>IF(TrRoad_act!M88=0,"",TrRoad_ene!M64/TrRoad_tech!M92)</f>
        <v>1.1351228515845095</v>
      </c>
      <c r="N119" s="108">
        <f>IF(TrRoad_act!N88=0,"",TrRoad_ene!N64/TrRoad_tech!N92)</f>
        <v>1.1394929825330817</v>
      </c>
      <c r="O119" s="108">
        <f>IF(TrRoad_act!O88=0,"",TrRoad_ene!O64/TrRoad_tech!O92)</f>
        <v>1.1412393230535756</v>
      </c>
      <c r="P119" s="108">
        <f>IF(TrRoad_act!P88=0,"",TrRoad_ene!P64/TrRoad_tech!P92)</f>
        <v>1.1535368220885758</v>
      </c>
      <c r="Q119" s="108">
        <f>IF(TrRoad_act!Q88=0,"",TrRoad_ene!Q64/TrRoad_tech!Q92)</f>
        <v>1.1581827776856051</v>
      </c>
    </row>
    <row r="120" spans="1:17" ht="11.4" customHeight="1" x14ac:dyDescent="0.3">
      <c r="A120" s="62" t="s">
        <v>59</v>
      </c>
      <c r="B120" s="108">
        <f>IF(TrRoad_act!B89=0,"",TrRoad_ene!B65/TrRoad_tech!B93)</f>
        <v>1.1399058910249575</v>
      </c>
      <c r="C120" s="108">
        <f>IF(TrRoad_act!C89=0,"",TrRoad_ene!C65/TrRoad_tech!C93)</f>
        <v>1.1280993817714415</v>
      </c>
      <c r="D120" s="108">
        <f>IF(TrRoad_act!D89=0,"",TrRoad_ene!D65/TrRoad_tech!D93)</f>
        <v>1.1348888309626839</v>
      </c>
      <c r="E120" s="108">
        <f>IF(TrRoad_act!E89=0,"",TrRoad_ene!E65/TrRoad_tech!E93)</f>
        <v>1.1396170711629461</v>
      </c>
      <c r="F120" s="108">
        <f>IF(TrRoad_act!F89=0,"",TrRoad_ene!F65/TrRoad_tech!F93)</f>
        <v>1.1332615355969491</v>
      </c>
      <c r="G120" s="108">
        <f>IF(TrRoad_act!G89=0,"",TrRoad_ene!G65/TrRoad_tech!G93)</f>
        <v>1.1463208408410241</v>
      </c>
      <c r="H120" s="108">
        <f>IF(TrRoad_act!H89=0,"",TrRoad_ene!H65/TrRoad_tech!H93)</f>
        <v>1.1628022188782519</v>
      </c>
      <c r="I120" s="108">
        <f>IF(TrRoad_act!I89=0,"",TrRoad_ene!I65/TrRoad_tech!I93)</f>
        <v>1.1654853218055985</v>
      </c>
      <c r="J120" s="108">
        <f>IF(TrRoad_act!J89=0,"",TrRoad_ene!J65/TrRoad_tech!J93)</f>
        <v>1.1594834333147646</v>
      </c>
      <c r="K120" s="108">
        <f>IF(TrRoad_act!K89=0,"",TrRoad_ene!K65/TrRoad_tech!K93)</f>
        <v>1.1505379699856224</v>
      </c>
      <c r="L120" s="108">
        <f>IF(TrRoad_act!L89=0,"",TrRoad_ene!L65/TrRoad_tech!L93)</f>
        <v>1.1609250236297348</v>
      </c>
      <c r="M120" s="108">
        <f>IF(TrRoad_act!M89=0,"",TrRoad_ene!M65/TrRoad_tech!M93)</f>
        <v>1.1648627081773948</v>
      </c>
      <c r="N120" s="108">
        <f>IF(TrRoad_act!N89=0,"",TrRoad_ene!N65/TrRoad_tech!N93)</f>
        <v>1.1637234178417728</v>
      </c>
      <c r="O120" s="108">
        <f>IF(TrRoad_act!O89=0,"",TrRoad_ene!O65/TrRoad_tech!O93)</f>
        <v>1.1663291741281188</v>
      </c>
      <c r="P120" s="108">
        <f>IF(TrRoad_act!P89=0,"",TrRoad_ene!P65/TrRoad_tech!P93)</f>
        <v>1.1830450880008052</v>
      </c>
      <c r="Q120" s="108">
        <f>IF(TrRoad_act!Q89=0,"",TrRoad_ene!Q65/TrRoad_tech!Q93)</f>
        <v>1.2032896079997928</v>
      </c>
    </row>
    <row r="121" spans="1:17" ht="11.4" customHeight="1" x14ac:dyDescent="0.3">
      <c r="A121" s="62" t="s">
        <v>58</v>
      </c>
      <c r="B121" s="108">
        <f>IF(TrRoad_act!B90=0,"",TrRoad_ene!B66/TrRoad_tech!B94)</f>
        <v>1.1175127369901283</v>
      </c>
      <c r="C121" s="108">
        <f>IF(TrRoad_act!C90=0,"",TrRoad_ene!C66/TrRoad_tech!C94)</f>
        <v>1.1199331502355585</v>
      </c>
      <c r="D121" s="108">
        <f>IF(TrRoad_act!D90=0,"",TrRoad_ene!D66/TrRoad_tech!D94)</f>
        <v>1.1298411401812818</v>
      </c>
      <c r="E121" s="108">
        <f>IF(TrRoad_act!E90=0,"",TrRoad_ene!E66/TrRoad_tech!E94)</f>
        <v>1.1142868014158791</v>
      </c>
      <c r="F121" s="108">
        <f>IF(TrRoad_act!F90=0,"",TrRoad_ene!F66/TrRoad_tech!F94)</f>
        <v>1.1141383824634135</v>
      </c>
      <c r="G121" s="108">
        <f>IF(TrRoad_act!G90=0,"",TrRoad_ene!G66/TrRoad_tech!G94)</f>
        <v>1.1446340136418895</v>
      </c>
      <c r="H121" s="108">
        <f>IF(TrRoad_act!H90=0,"",TrRoad_ene!H66/TrRoad_tech!H94)</f>
        <v>1.1487816216286093</v>
      </c>
      <c r="I121" s="108">
        <f>IF(TrRoad_act!I90=0,"",TrRoad_ene!I66/TrRoad_tech!I94)</f>
        <v>1.1027065351284921</v>
      </c>
      <c r="J121" s="108">
        <f>IF(TrRoad_act!J90=0,"",TrRoad_ene!J66/TrRoad_tech!J94)</f>
        <v>1.1151979857976102</v>
      </c>
      <c r="K121" s="108">
        <f>IF(TrRoad_act!K90=0,"",TrRoad_ene!K66/TrRoad_tech!K94)</f>
        <v>1.1209656101069172</v>
      </c>
      <c r="L121" s="108">
        <f>IF(TrRoad_act!L90=0,"",TrRoad_ene!L66/TrRoad_tech!L94)</f>
        <v>1.0971230179054787</v>
      </c>
      <c r="M121" s="108">
        <f>IF(TrRoad_act!M90=0,"",TrRoad_ene!M66/TrRoad_tech!M94)</f>
        <v>1.1686528516450856</v>
      </c>
      <c r="N121" s="108">
        <f>IF(TrRoad_act!N90=0,"",TrRoad_ene!N66/TrRoad_tech!N94)</f>
        <v>1.1712814586171465</v>
      </c>
      <c r="O121" s="108">
        <f>IF(TrRoad_act!O90=0,"",TrRoad_ene!O66/TrRoad_tech!O94)</f>
        <v>1.1968808527506261</v>
      </c>
      <c r="P121" s="108">
        <f>IF(TrRoad_act!P90=0,"",TrRoad_ene!P66/TrRoad_tech!P94)</f>
        <v>1.1875450000946948</v>
      </c>
      <c r="Q121" s="108">
        <f>IF(TrRoad_act!Q90=0,"",TrRoad_ene!Q66/TrRoad_tech!Q94)</f>
        <v>1.173569559763046</v>
      </c>
    </row>
    <row r="122" spans="1:17" ht="11.4" customHeight="1" x14ac:dyDescent="0.3">
      <c r="A122" s="62" t="s">
        <v>57</v>
      </c>
      <c r="B122" s="108">
        <f>IF(TrRoad_act!B91=0,"",TrRoad_ene!B67/TrRoad_tech!B95)</f>
        <v>1.0999544163144555</v>
      </c>
      <c r="C122" s="108">
        <f>IF(TrRoad_act!C91=0,"",TrRoad_ene!C67/TrRoad_tech!C95)</f>
        <v>1.1084285567049554</v>
      </c>
      <c r="D122" s="108">
        <f>IF(TrRoad_act!D91=0,"",TrRoad_ene!D67/TrRoad_tech!D95)</f>
        <v>1.1053855058778574</v>
      </c>
      <c r="E122" s="108">
        <f>IF(TrRoad_act!E91=0,"",TrRoad_ene!E67/TrRoad_tech!E95)</f>
        <v>1.1076519969541005</v>
      </c>
      <c r="F122" s="108">
        <f>IF(TrRoad_act!F91=0,"",TrRoad_ene!F67/TrRoad_tech!F95)</f>
        <v>1.1138109946360282</v>
      </c>
      <c r="G122" s="108">
        <f>IF(TrRoad_act!G91=0,"",TrRoad_ene!G67/TrRoad_tech!G95)</f>
        <v>1.1241779720165044</v>
      </c>
      <c r="H122" s="108">
        <f>IF(TrRoad_act!H91=0,"",TrRoad_ene!H67/TrRoad_tech!H95)</f>
        <v>1.1216018694792071</v>
      </c>
      <c r="I122" s="108">
        <f>IF(TrRoad_act!I91=0,"",TrRoad_ene!I67/TrRoad_tech!I95)</f>
        <v>1.1450696612923839</v>
      </c>
      <c r="J122" s="108">
        <f>IF(TrRoad_act!J91=0,"",TrRoad_ene!J67/TrRoad_tech!J95)</f>
        <v>1.1325655467305538</v>
      </c>
      <c r="K122" s="108">
        <f>IF(TrRoad_act!K91=0,"",TrRoad_ene!K67/TrRoad_tech!K95)</f>
        <v>1.1448857653657238</v>
      </c>
      <c r="L122" s="108">
        <f>IF(TrRoad_act!L91=0,"",TrRoad_ene!L67/TrRoad_tech!L95)</f>
        <v>1.159640861147426</v>
      </c>
      <c r="M122" s="108">
        <f>IF(TrRoad_act!M91=0,"",TrRoad_ene!M67/TrRoad_tech!M95)</f>
        <v>1.1726121083107994</v>
      </c>
      <c r="N122" s="108">
        <f>IF(TrRoad_act!N91=0,"",TrRoad_ene!N67/TrRoad_tech!N95)</f>
        <v>1.1850037853544393</v>
      </c>
      <c r="O122" s="108">
        <f>IF(TrRoad_act!O91=0,"",TrRoad_ene!O67/TrRoad_tech!O95)</f>
        <v>1.1917542012947753</v>
      </c>
      <c r="P122" s="108">
        <f>IF(TrRoad_act!P91=0,"",TrRoad_ene!P67/TrRoad_tech!P95)</f>
        <v>1.203019548698359</v>
      </c>
      <c r="Q122" s="108">
        <f>IF(TrRoad_act!Q91=0,"",TrRoad_ene!Q67/TrRoad_tech!Q95)</f>
        <v>1.2121402895972071</v>
      </c>
    </row>
    <row r="123" spans="1:17" ht="11.4" customHeight="1" x14ac:dyDescent="0.3">
      <c r="A123" s="62" t="s">
        <v>61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>
        <f>IF(TrRoad_act!J92=0,"",TrRoad_ene!J68/TrRoad_tech!J96)</f>
        <v>1.1191634971798154</v>
      </c>
      <c r="K123" s="108">
        <f>IF(TrRoad_act!K92=0,"",TrRoad_ene!K68/TrRoad_tech!K96)</f>
        <v>1.1562622356821084</v>
      </c>
      <c r="L123" s="108">
        <f>IF(TrRoad_act!L92=0,"",TrRoad_ene!L68/TrRoad_tech!L96)</f>
        <v>1.2124413861027856</v>
      </c>
      <c r="M123" s="108">
        <f>IF(TrRoad_act!M92=0,"",TrRoad_ene!M68/TrRoad_tech!M96)</f>
        <v>1.2064576879872255</v>
      </c>
      <c r="N123" s="108">
        <f>IF(TrRoad_act!N92=0,"",TrRoad_ene!N68/TrRoad_tech!N96)</f>
        <v>1.4362293622174871</v>
      </c>
      <c r="O123" s="108">
        <f>IF(TrRoad_act!O92=0,"",TrRoad_ene!O68/TrRoad_tech!O96)</f>
        <v>1.2421215781171961</v>
      </c>
      <c r="P123" s="108">
        <f>IF(TrRoad_act!P92=0,"",TrRoad_ene!P68/TrRoad_tech!P96)</f>
        <v>1.238057047588381</v>
      </c>
      <c r="Q123" s="108">
        <f>IF(TrRoad_act!Q92=0,"",TrRoad_ene!Q68/TrRoad_tech!Q96)</f>
        <v>1.2640713824467524</v>
      </c>
    </row>
    <row r="124" spans="1:17" ht="11.4" customHeight="1" x14ac:dyDescent="0.3">
      <c r="A124" s="62" t="s">
        <v>56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>
        <f>IF(TrRoad_act!E93=0,"",TrRoad_ene!E69/TrRoad_tech!E97)</f>
        <v>1.1160000000058972</v>
      </c>
      <c r="F124" s="108">
        <f>IF(TrRoad_act!F93=0,"",TrRoad_ene!F69/TrRoad_tech!F97)</f>
        <v>1.1203819444505716</v>
      </c>
      <c r="G124" s="108">
        <f>IF(TrRoad_act!G93=0,"",TrRoad_ene!G69/TrRoad_tech!G97)</f>
        <v>1.1245164525336615</v>
      </c>
      <c r="H124" s="108">
        <f>IF(TrRoad_act!H93=0,"",TrRoad_ene!H69/TrRoad_tech!H97)</f>
        <v>1.151177278458746</v>
      </c>
      <c r="I124" s="108">
        <f>IF(TrRoad_act!I93=0,"",TrRoad_ene!I69/TrRoad_tech!I97)</f>
        <v>1.1585597661814468</v>
      </c>
      <c r="J124" s="108">
        <f>IF(TrRoad_act!J93=0,"",TrRoad_ene!J69/TrRoad_tech!J97)</f>
        <v>1.1698793160746532</v>
      </c>
      <c r="K124" s="108">
        <f>IF(TrRoad_act!K93=0,"",TrRoad_ene!K69/TrRoad_tech!K97)</f>
        <v>1.1786114209314835</v>
      </c>
      <c r="L124" s="108">
        <f>IF(TrRoad_act!L93=0,"",TrRoad_ene!L69/TrRoad_tech!L97)</f>
        <v>1.1984431586391564</v>
      </c>
      <c r="M124" s="108">
        <f>IF(TrRoad_act!M93=0,"",TrRoad_ene!M69/TrRoad_tech!M97)</f>
        <v>1.2118248686143995</v>
      </c>
      <c r="N124" s="108">
        <f>IF(TrRoad_act!N93=0,"",TrRoad_ene!N69/TrRoad_tech!N97)</f>
        <v>1.2237957372288935</v>
      </c>
      <c r="O124" s="108">
        <f>IF(TrRoad_act!O93=0,"",TrRoad_ene!O69/TrRoad_tech!O97)</f>
        <v>1.2393183562978203</v>
      </c>
      <c r="P124" s="108">
        <f>IF(TrRoad_act!P93=0,"",TrRoad_ene!P69/TrRoad_tech!P97)</f>
        <v>1.2561250151591232</v>
      </c>
      <c r="Q124" s="108">
        <f>IF(TrRoad_act!Q93=0,"",TrRoad_ene!Q69/TrRoad_tech!Q97)</f>
        <v>1.2749875400263873</v>
      </c>
    </row>
    <row r="125" spans="1:17" ht="11.4" customHeight="1" x14ac:dyDescent="0.3">
      <c r="A125" s="19" t="s">
        <v>29</v>
      </c>
      <c r="B125" s="107">
        <f>IF(TrRoad_act!B94=0,"",TrRoad_ene!B70/TrRoad_tech!B98)</f>
        <v>1.1084906431129584</v>
      </c>
      <c r="C125" s="107">
        <f>IF(TrRoad_act!C94=0,"",TrRoad_ene!C70/TrRoad_tech!C98)</f>
        <v>1.1079512519150234</v>
      </c>
      <c r="D125" s="107">
        <f>IF(TrRoad_act!D94=0,"",TrRoad_ene!D70/TrRoad_tech!D98)</f>
        <v>1.1100745352627839</v>
      </c>
      <c r="E125" s="107">
        <f>IF(TrRoad_act!E94=0,"",TrRoad_ene!E70/TrRoad_tech!E98)</f>
        <v>1.1154959483254119</v>
      </c>
      <c r="F125" s="107">
        <f>IF(TrRoad_act!F94=0,"",TrRoad_ene!F70/TrRoad_tech!F98)</f>
        <v>1.1187968940133806</v>
      </c>
      <c r="G125" s="107">
        <f>IF(TrRoad_act!G94=0,"",TrRoad_ene!G70/TrRoad_tech!G98)</f>
        <v>1.1180615374936875</v>
      </c>
      <c r="H125" s="107">
        <f>IF(TrRoad_act!H94=0,"",TrRoad_ene!H70/TrRoad_tech!H98)</f>
        <v>1.1251117659901393</v>
      </c>
      <c r="I125" s="107">
        <f>IF(TrRoad_act!I94=0,"",TrRoad_ene!I70/TrRoad_tech!I98)</f>
        <v>1.1249851475782897</v>
      </c>
      <c r="J125" s="107">
        <f>IF(TrRoad_act!J94=0,"",TrRoad_ene!J70/TrRoad_tech!J98)</f>
        <v>1.1301765285621455</v>
      </c>
      <c r="K125" s="107">
        <f>IF(TrRoad_act!K94=0,"",TrRoad_ene!K70/TrRoad_tech!K98)</f>
        <v>1.1347542073221013</v>
      </c>
      <c r="L125" s="107">
        <f>IF(TrRoad_act!L94=0,"",TrRoad_ene!L70/TrRoad_tech!L98)</f>
        <v>1.1409352467051843</v>
      </c>
      <c r="M125" s="107">
        <f>IF(TrRoad_act!M94=0,"",TrRoad_ene!M70/TrRoad_tech!M98)</f>
        <v>1.1420226067225698</v>
      </c>
      <c r="N125" s="107">
        <f>IF(TrRoad_act!N94=0,"",TrRoad_ene!N70/TrRoad_tech!N98)</f>
        <v>1.1476027146747707</v>
      </c>
      <c r="O125" s="107">
        <f>IF(TrRoad_act!O94=0,"",TrRoad_ene!O70/TrRoad_tech!O98)</f>
        <v>1.1494338001508166</v>
      </c>
      <c r="P125" s="107">
        <f>IF(TrRoad_act!P94=0,"",TrRoad_ene!P70/TrRoad_tech!P98)</f>
        <v>1.1536541942065919</v>
      </c>
      <c r="Q125" s="107">
        <f>IF(TrRoad_act!Q94=0,"",TrRoad_ene!Q70/TrRoad_tech!Q98)</f>
        <v>1.1665825600766453</v>
      </c>
    </row>
    <row r="126" spans="1:17" ht="11.4" customHeight="1" x14ac:dyDescent="0.3">
      <c r="A126" s="62" t="s">
        <v>60</v>
      </c>
      <c r="B126" s="106">
        <f>IF(TrRoad_act!B95=0,"",TrRoad_ene!B71/TrRoad_tech!B99)</f>
        <v>1.1088411469306978</v>
      </c>
      <c r="C126" s="106">
        <f>IF(TrRoad_act!C95=0,"",TrRoad_ene!C71/TrRoad_tech!C99)</f>
        <v>1.1093024760864509</v>
      </c>
      <c r="D126" s="106">
        <f>IF(TrRoad_act!D95=0,"",TrRoad_ene!D71/TrRoad_tech!D99)</f>
        <v>1.1119983618051845</v>
      </c>
      <c r="E126" s="106">
        <f>IF(TrRoad_act!E95=0,"",TrRoad_ene!E71/TrRoad_tech!E99)</f>
        <v>1.1177750975960019</v>
      </c>
      <c r="F126" s="106">
        <f>IF(TrRoad_act!F95=0,"",TrRoad_ene!F71/TrRoad_tech!F99)</f>
        <v>1.121642229557769</v>
      </c>
      <c r="G126" s="106">
        <f>IF(TrRoad_act!G95=0,"",TrRoad_ene!G71/TrRoad_tech!G99)</f>
        <v>1.12680358975658</v>
      </c>
      <c r="H126" s="106">
        <f>IF(TrRoad_act!H95=0,"",TrRoad_ene!H71/TrRoad_tech!H99)</f>
        <v>1.1310607193858992</v>
      </c>
      <c r="I126" s="106">
        <f>IF(TrRoad_act!I95=0,"",TrRoad_ene!I71/TrRoad_tech!I99)</f>
        <v>1.1351109045757222</v>
      </c>
      <c r="J126" s="106">
        <f>IF(TrRoad_act!J95=0,"",TrRoad_ene!J71/TrRoad_tech!J99)</f>
        <v>1.1364193846270505</v>
      </c>
      <c r="K126" s="106">
        <f>IF(TrRoad_act!K95=0,"",TrRoad_ene!K71/TrRoad_tech!K99)</f>
        <v>1.1407574801937561</v>
      </c>
      <c r="L126" s="106">
        <f>IF(TrRoad_act!L95=0,"",TrRoad_ene!L71/TrRoad_tech!L99)</f>
        <v>1.1430172913721899</v>
      </c>
      <c r="M126" s="106">
        <f>IF(TrRoad_act!M95=0,"",TrRoad_ene!M71/TrRoad_tech!M99)</f>
        <v>1.1419487514976123</v>
      </c>
      <c r="N126" s="106">
        <f>IF(TrRoad_act!N95=0,"",TrRoad_ene!N71/TrRoad_tech!N99)</f>
        <v>1.1437099210113979</v>
      </c>
      <c r="O126" s="106">
        <f>IF(TrRoad_act!O95=0,"",TrRoad_ene!O71/TrRoad_tech!O99)</f>
        <v>1.159356796495741</v>
      </c>
      <c r="P126" s="106">
        <f>IF(TrRoad_act!P95=0,"",TrRoad_ene!P71/TrRoad_tech!P99)</f>
        <v>1.1564310619952423</v>
      </c>
      <c r="Q126" s="106">
        <f>IF(TrRoad_act!Q95=0,"",TrRoad_ene!Q71/TrRoad_tech!Q99)</f>
        <v>1.1574139700759956</v>
      </c>
    </row>
    <row r="127" spans="1:17" ht="11.4" customHeight="1" x14ac:dyDescent="0.3">
      <c r="A127" s="62" t="s">
        <v>59</v>
      </c>
      <c r="B127" s="106">
        <f>IF(TrRoad_act!B96=0,"",TrRoad_ene!B72/TrRoad_tech!B100)</f>
        <v>1.101464951839968</v>
      </c>
      <c r="C127" s="106">
        <f>IF(TrRoad_act!C96=0,"",TrRoad_ene!C72/TrRoad_tech!C100)</f>
        <v>1.1014570551326301</v>
      </c>
      <c r="D127" s="106">
        <f>IF(TrRoad_act!D96=0,"",TrRoad_ene!D72/TrRoad_tech!D100)</f>
        <v>1.1042802509515097</v>
      </c>
      <c r="E127" s="106">
        <f>IF(TrRoad_act!E96=0,"",TrRoad_ene!E72/TrRoad_tech!E100)</f>
        <v>1.1097224003979322</v>
      </c>
      <c r="F127" s="106">
        <f>IF(TrRoad_act!F96=0,"",TrRoad_ene!F72/TrRoad_tech!F100)</f>
        <v>1.1128262865659035</v>
      </c>
      <c r="G127" s="106">
        <f>IF(TrRoad_act!G96=0,"",TrRoad_ene!G72/TrRoad_tech!G100)</f>
        <v>1.1131575566506127</v>
      </c>
      <c r="H127" s="106">
        <f>IF(TrRoad_act!H96=0,"",TrRoad_ene!H72/TrRoad_tech!H100)</f>
        <v>1.1204760199433978</v>
      </c>
      <c r="I127" s="106">
        <f>IF(TrRoad_act!I96=0,"",TrRoad_ene!I72/TrRoad_tech!I100)</f>
        <v>1.1205126274796522</v>
      </c>
      <c r="J127" s="106">
        <f>IF(TrRoad_act!J96=0,"",TrRoad_ene!J72/TrRoad_tech!J100)</f>
        <v>1.1265745432538503</v>
      </c>
      <c r="K127" s="106">
        <f>IF(TrRoad_act!K96=0,"",TrRoad_ene!K72/TrRoad_tech!K100)</f>
        <v>1.1322916975610484</v>
      </c>
      <c r="L127" s="106">
        <f>IF(TrRoad_act!L96=0,"",TrRoad_ene!L72/TrRoad_tech!L100)</f>
        <v>1.1388098550209556</v>
      </c>
      <c r="M127" s="106">
        <f>IF(TrRoad_act!M96=0,"",TrRoad_ene!M72/TrRoad_tech!M100)</f>
        <v>1.1407589695379583</v>
      </c>
      <c r="N127" s="106">
        <f>IF(TrRoad_act!N96=0,"",TrRoad_ene!N72/TrRoad_tech!N100)</f>
        <v>1.1450451080927946</v>
      </c>
      <c r="O127" s="106">
        <f>IF(TrRoad_act!O96=0,"",TrRoad_ene!O72/TrRoad_tech!O100)</f>
        <v>1.145362021943241</v>
      </c>
      <c r="P127" s="106">
        <f>IF(TrRoad_act!P96=0,"",TrRoad_ene!P72/TrRoad_tech!P100)</f>
        <v>1.150413297596568</v>
      </c>
      <c r="Q127" s="106">
        <f>IF(TrRoad_act!Q96=0,"",TrRoad_ene!Q72/TrRoad_tech!Q100)</f>
        <v>1.1596995848016356</v>
      </c>
    </row>
    <row r="128" spans="1:17" ht="11.4" customHeight="1" x14ac:dyDescent="0.3">
      <c r="A128" s="62" t="s">
        <v>58</v>
      </c>
      <c r="B128" s="106">
        <f>IF(TrRoad_act!B97=0,"",TrRoad_ene!B73/TrRoad_tech!B101)</f>
        <v>1.1016440888154788</v>
      </c>
      <c r="C128" s="106">
        <f>IF(TrRoad_act!C97=0,"",TrRoad_ene!C73/TrRoad_tech!C101)</f>
        <v>1.1024458696540125</v>
      </c>
      <c r="D128" s="106">
        <f>IF(TrRoad_act!D97=0,"",TrRoad_ene!D73/TrRoad_tech!D101)</f>
        <v>1.1052046216982849</v>
      </c>
      <c r="E128" s="106">
        <f>IF(TrRoad_act!E97=0,"",TrRoad_ene!E73/TrRoad_tech!E101)</f>
        <v>1.107675148033529</v>
      </c>
      <c r="F128" s="106">
        <f>IF(TrRoad_act!F97=0,"",TrRoad_ene!F73/TrRoad_tech!F101)</f>
        <v>1.1092605622433775</v>
      </c>
      <c r="G128" s="106">
        <f>IF(TrRoad_act!G97=0,"",TrRoad_ene!G73/TrRoad_tech!G101)</f>
        <v>1.111549160940746</v>
      </c>
      <c r="H128" s="106">
        <f>IF(TrRoad_act!H97=0,"",TrRoad_ene!H73/TrRoad_tech!H101)</f>
        <v>1.1141605352784354</v>
      </c>
      <c r="I128" s="106">
        <f>IF(TrRoad_act!I97=0,"",TrRoad_ene!I73/TrRoad_tech!I101)</f>
        <v>1.1171896026135479</v>
      </c>
      <c r="J128" s="106">
        <f>IF(TrRoad_act!J97=0,"",TrRoad_ene!J73/TrRoad_tech!J101)</f>
        <v>1.1201861689297685</v>
      </c>
      <c r="K128" s="106">
        <f>IF(TrRoad_act!K97=0,"",TrRoad_ene!K73/TrRoad_tech!K101)</f>
        <v>1.1239869783939249</v>
      </c>
      <c r="L128" s="106">
        <f>IF(TrRoad_act!L97=0,"",TrRoad_ene!L73/TrRoad_tech!L101)</f>
        <v>1.1277088990894029</v>
      </c>
      <c r="M128" s="106">
        <f>IF(TrRoad_act!M97=0,"",TrRoad_ene!M73/TrRoad_tech!M101)</f>
        <v>1.1312363096244802</v>
      </c>
      <c r="N128" s="106">
        <f>IF(TrRoad_act!N97=0,"",TrRoad_ene!N73/TrRoad_tech!N101)</f>
        <v>1.1343746731181956</v>
      </c>
      <c r="O128" s="106">
        <f>IF(TrRoad_act!O97=0,"",TrRoad_ene!O73/TrRoad_tech!O101)</f>
        <v>1.1381309690131105</v>
      </c>
      <c r="P128" s="106">
        <f>IF(TrRoad_act!P97=0,"",TrRoad_ene!P73/TrRoad_tech!P101)</f>
        <v>1.1436132937591881</v>
      </c>
      <c r="Q128" s="106">
        <f>IF(TrRoad_act!Q97=0,"",TrRoad_ene!Q73/TrRoad_tech!Q101)</f>
        <v>1.1500695218640606</v>
      </c>
    </row>
    <row r="129" spans="1:17" ht="11.4" customHeight="1" x14ac:dyDescent="0.3">
      <c r="A129" s="62" t="s">
        <v>57</v>
      </c>
      <c r="B129" s="106">
        <f>IF(TrRoad_act!B98=0,"",TrRoad_ene!B74/TrRoad_tech!B102)</f>
        <v>1.0966635995028595</v>
      </c>
      <c r="C129" s="106">
        <f>IF(TrRoad_act!C98=0,"",TrRoad_ene!C74/TrRoad_tech!C102)</f>
        <v>1.1089169268153092</v>
      </c>
      <c r="D129" s="106">
        <f>IF(TrRoad_act!D98=0,"",TrRoad_ene!D74/TrRoad_tech!D102)</f>
        <v>1.0701077430939823</v>
      </c>
      <c r="E129" s="106">
        <f>IF(TrRoad_act!E98=0,"",TrRoad_ene!E74/TrRoad_tech!E102)</f>
        <v>1.1562349682600825</v>
      </c>
      <c r="F129" s="106">
        <f>IF(TrRoad_act!F98=0,"",TrRoad_ene!F74/TrRoad_tech!F102)</f>
        <v>1.1943673410622142</v>
      </c>
      <c r="G129" s="106">
        <f>IF(TrRoad_act!G98=0,"",TrRoad_ene!G74/TrRoad_tech!G102)</f>
        <v>1.1258651160794608</v>
      </c>
      <c r="H129" s="106">
        <f>IF(TrRoad_act!H98=0,"",TrRoad_ene!H74/TrRoad_tech!H102)</f>
        <v>1.1468022215726836</v>
      </c>
      <c r="I129" s="106">
        <f>IF(TrRoad_act!I98=0,"",TrRoad_ene!I74/TrRoad_tech!I102)</f>
        <v>1.1475490011200373</v>
      </c>
      <c r="J129" s="106">
        <f>IF(TrRoad_act!J98=0,"",TrRoad_ene!J74/TrRoad_tech!J102)</f>
        <v>1.1233240172999286</v>
      </c>
      <c r="K129" s="106">
        <f>IF(TrRoad_act!K98=0,"",TrRoad_ene!K74/TrRoad_tech!K102)</f>
        <v>1.1184401327138984</v>
      </c>
      <c r="L129" s="106">
        <f>IF(TrRoad_act!L98=0,"",TrRoad_ene!L74/TrRoad_tech!L102)</f>
        <v>1.1308745840190324</v>
      </c>
      <c r="M129" s="106">
        <f>IF(TrRoad_act!M98=0,"",TrRoad_ene!M74/TrRoad_tech!M102)</f>
        <v>1.1286083330497441</v>
      </c>
      <c r="N129" s="106">
        <f>IF(TrRoad_act!N98=0,"",TrRoad_ene!N74/TrRoad_tech!N102)</f>
        <v>1.1897198082344869</v>
      </c>
      <c r="O129" s="106">
        <f>IF(TrRoad_act!O98=0,"",TrRoad_ene!O74/TrRoad_tech!O102)</f>
        <v>1.2085918054087179</v>
      </c>
      <c r="P129" s="106">
        <f>IF(TrRoad_act!P98=0,"",TrRoad_ene!P74/TrRoad_tech!P102)</f>
        <v>1.1951525007458326</v>
      </c>
      <c r="Q129" s="106">
        <f>IF(TrRoad_act!Q98=0,"",TrRoad_ene!Q74/TrRoad_tech!Q102)</f>
        <v>1.283981916969922</v>
      </c>
    </row>
    <row r="130" spans="1:17" ht="11.4" customHeight="1" x14ac:dyDescent="0.3">
      <c r="A130" s="62" t="s">
        <v>56</v>
      </c>
      <c r="B130" s="106">
        <f>IF(TrRoad_act!B99=0,"",TrRoad_ene!B75/TrRoad_tech!B103)</f>
        <v>1.1028846742958065</v>
      </c>
      <c r="C130" s="106">
        <f>IF(TrRoad_act!C99=0,"",TrRoad_ene!C75/TrRoad_tech!C103)</f>
        <v>1.1015897815528026</v>
      </c>
      <c r="D130" s="106">
        <f>IF(TrRoad_act!D99=0,"",TrRoad_ene!D75/TrRoad_tech!D103)</f>
        <v>1.1039305616310338</v>
      </c>
      <c r="E130" s="106">
        <f>IF(TrRoad_act!E99=0,"",TrRoad_ene!E75/TrRoad_tech!E103)</f>
        <v>1.1064809451155468</v>
      </c>
      <c r="F130" s="106">
        <f>IF(TrRoad_act!F99=0,"",TrRoad_ene!F75/TrRoad_tech!F103)</f>
        <v>1.1087944114036936</v>
      </c>
      <c r="G130" s="106">
        <f>IF(TrRoad_act!G99=0,"",TrRoad_ene!G75/TrRoad_tech!G103)</f>
        <v>1.1131939575767029</v>
      </c>
      <c r="H130" s="106">
        <f>IF(TrRoad_act!H99=0,"",TrRoad_ene!H75/TrRoad_tech!H103)</f>
        <v>1.1157715371261325</v>
      </c>
      <c r="I130" s="106">
        <f>IF(TrRoad_act!I99=0,"",TrRoad_ene!I75/TrRoad_tech!I103)</f>
        <v>1.1187748366629802</v>
      </c>
      <c r="J130" s="106">
        <f>IF(TrRoad_act!J99=0,"",TrRoad_ene!J75/TrRoad_tech!J103)</f>
        <v>1.1221554355313541</v>
      </c>
      <c r="K130" s="106">
        <f>IF(TrRoad_act!K99=0,"",TrRoad_ene!K75/TrRoad_tech!K103)</f>
        <v>1.1258628228250938</v>
      </c>
      <c r="L130" s="106">
        <f>IF(TrRoad_act!L99=0,"",TrRoad_ene!L75/TrRoad_tech!L103)</f>
        <v>1.1309739224662596</v>
      </c>
      <c r="M130" s="106">
        <f>IF(TrRoad_act!M99=0,"",TrRoad_ene!M75/TrRoad_tech!M103)</f>
        <v>1.1352741164554154</v>
      </c>
      <c r="N130" s="106">
        <f>IF(TrRoad_act!N99=0,"",TrRoad_ene!N75/TrRoad_tech!N103)</f>
        <v>1.138733464292244</v>
      </c>
      <c r="O130" s="106">
        <f>IF(TrRoad_act!O99=0,"",TrRoad_ene!O75/TrRoad_tech!O103)</f>
        <v>1.1510891066880939</v>
      </c>
      <c r="P130" s="106">
        <f>IF(TrRoad_act!P99=0,"",TrRoad_ene!P75/TrRoad_tech!P103)</f>
        <v>1.1604341255710164</v>
      </c>
      <c r="Q130" s="106">
        <f>IF(TrRoad_act!Q99=0,"",TrRoad_ene!Q75/TrRoad_tech!Q103)</f>
        <v>1.1680967331088588</v>
      </c>
    </row>
    <row r="131" spans="1:17" ht="11.4" customHeight="1" x14ac:dyDescent="0.3">
      <c r="A131" s="25" t="s">
        <v>19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" customHeight="1" x14ac:dyDescent="0.3">
      <c r="A132" s="23" t="s">
        <v>28</v>
      </c>
      <c r="B132" s="109">
        <f>IF(TrRoad_act!B101=0,"",TrRoad_ene!B77/TrRoad_tech!B105)</f>
        <v>1.1128539227914664</v>
      </c>
      <c r="C132" s="109">
        <f>IF(TrRoad_act!C101=0,"",TrRoad_ene!C77/TrRoad_tech!C105)</f>
        <v>1.1054416858970491</v>
      </c>
      <c r="D132" s="109">
        <f>IF(TrRoad_act!D101=0,"",TrRoad_ene!D77/TrRoad_tech!D105)</f>
        <v>1.1072598170598076</v>
      </c>
      <c r="E132" s="109">
        <f>IF(TrRoad_act!E101=0,"",TrRoad_ene!E77/TrRoad_tech!E105)</f>
        <v>1.1075456676049493</v>
      </c>
      <c r="F132" s="109">
        <f>IF(TrRoad_act!F101=0,"",TrRoad_ene!F77/TrRoad_tech!F105)</f>
        <v>1.1074173373898788</v>
      </c>
      <c r="G132" s="109">
        <f>IF(TrRoad_act!G101=0,"",TrRoad_ene!G77/TrRoad_tech!G105)</f>
        <v>1.1100375501900559</v>
      </c>
      <c r="H132" s="109">
        <f>IF(TrRoad_act!H101=0,"",TrRoad_ene!H77/TrRoad_tech!H105)</f>
        <v>1.1123206877082512</v>
      </c>
      <c r="I132" s="109">
        <f>IF(TrRoad_act!I101=0,"",TrRoad_ene!I77/TrRoad_tech!I105)</f>
        <v>1.1164519446152756</v>
      </c>
      <c r="J132" s="109">
        <f>IF(TrRoad_act!J101=0,"",TrRoad_ene!J77/TrRoad_tech!J105)</f>
        <v>1.1194963673778264</v>
      </c>
      <c r="K132" s="109">
        <f>IF(TrRoad_act!K101=0,"",TrRoad_ene!K77/TrRoad_tech!K105)</f>
        <v>1.1233341751574386</v>
      </c>
      <c r="L132" s="109">
        <f>IF(TrRoad_act!L101=0,"",TrRoad_ene!L77/TrRoad_tech!L105)</f>
        <v>1.1284861682727312</v>
      </c>
      <c r="M132" s="109">
        <f>IF(TrRoad_act!M101=0,"",TrRoad_ene!M77/TrRoad_tech!M105)</f>
        <v>1.1348427955885709</v>
      </c>
      <c r="N132" s="109">
        <f>IF(TrRoad_act!N101=0,"",TrRoad_ene!N77/TrRoad_tech!N105)</f>
        <v>1.1426591254723959</v>
      </c>
      <c r="O132" s="109">
        <f>IF(TrRoad_act!O101=0,"",TrRoad_ene!O77/TrRoad_tech!O105)</f>
        <v>1.1480375828308371</v>
      </c>
      <c r="P132" s="109">
        <f>IF(TrRoad_act!P101=0,"",TrRoad_ene!P77/TrRoad_tech!P105)</f>
        <v>1.1585811259235583</v>
      </c>
      <c r="Q132" s="109">
        <f>IF(TrRoad_act!Q101=0,"",TrRoad_ene!Q77/TrRoad_tech!Q105)</f>
        <v>1.1733309209127063</v>
      </c>
    </row>
    <row r="133" spans="1:17" ht="11.4" customHeight="1" x14ac:dyDescent="0.3">
      <c r="A133" s="62" t="s">
        <v>60</v>
      </c>
      <c r="B133" s="108">
        <f>IF(TrRoad_act!B102=0,"",TrRoad_ene!B78/TrRoad_tech!B106)</f>
        <v>1.1228181981336822</v>
      </c>
      <c r="C133" s="108">
        <f>IF(TrRoad_act!C102=0,"",TrRoad_ene!C78/TrRoad_tech!C106)</f>
        <v>1.1213691124121785</v>
      </c>
      <c r="D133" s="108">
        <f>IF(TrRoad_act!D102=0,"",TrRoad_ene!D78/TrRoad_tech!D106)</f>
        <v>1.1231601925275878</v>
      </c>
      <c r="E133" s="108">
        <f>IF(TrRoad_act!E102=0,"",TrRoad_ene!E78/TrRoad_tech!E106)</f>
        <v>1.1256317615505245</v>
      </c>
      <c r="F133" s="108">
        <f>IF(TrRoad_act!F102=0,"",TrRoad_ene!F78/TrRoad_tech!F106)</f>
        <v>1.1244085945655968</v>
      </c>
      <c r="G133" s="108">
        <f>IF(TrRoad_act!G102=0,"",TrRoad_ene!G78/TrRoad_tech!G106)</f>
        <v>1.1273199114859134</v>
      </c>
      <c r="H133" s="108">
        <f>IF(TrRoad_act!H102=0,"",TrRoad_ene!H78/TrRoad_tech!H106)</f>
        <v>1.1277365374260633</v>
      </c>
      <c r="I133" s="108">
        <f>IF(TrRoad_act!I102=0,"",TrRoad_ene!I78/TrRoad_tech!I106)</f>
        <v>1.1322812243192686</v>
      </c>
      <c r="J133" s="108">
        <f>IF(TrRoad_act!J102=0,"",TrRoad_ene!J78/TrRoad_tech!J106)</f>
        <v>1.1248103452081042</v>
      </c>
      <c r="K133" s="108">
        <f>IF(TrRoad_act!K102=0,"",TrRoad_ene!K78/TrRoad_tech!K106)</f>
        <v>1.1245075026546167</v>
      </c>
      <c r="L133" s="108">
        <f>IF(TrRoad_act!L102=0,"",TrRoad_ene!L78/TrRoad_tech!L106)</f>
        <v>1.119875124044849</v>
      </c>
      <c r="M133" s="108">
        <f>IF(TrRoad_act!M102=0,"",TrRoad_ene!M78/TrRoad_tech!M106)</f>
        <v>1.1255804152776341</v>
      </c>
      <c r="N133" s="108">
        <f>IF(TrRoad_act!N102=0,"",TrRoad_ene!N78/TrRoad_tech!N106)</f>
        <v>1.1327048395449064</v>
      </c>
      <c r="O133" s="108">
        <f>IF(TrRoad_act!O102=0,"",TrRoad_ene!O78/TrRoad_tech!O106)</f>
        <v>1.1409809508716706</v>
      </c>
      <c r="P133" s="108">
        <f>IF(TrRoad_act!P102=0,"",TrRoad_ene!P78/TrRoad_tech!P106)</f>
        <v>1.1492646163892664</v>
      </c>
      <c r="Q133" s="108">
        <f>IF(TrRoad_act!Q102=0,"",TrRoad_ene!Q78/TrRoad_tech!Q106)</f>
        <v>1.1607892384728791</v>
      </c>
    </row>
    <row r="134" spans="1:17" ht="11.4" customHeight="1" x14ac:dyDescent="0.3">
      <c r="A134" s="62" t="s">
        <v>59</v>
      </c>
      <c r="B134" s="108">
        <f>IF(TrRoad_act!B103=0,"",TrRoad_ene!B79/TrRoad_tech!B107)</f>
        <v>1.1139391783046428</v>
      </c>
      <c r="C134" s="108">
        <f>IF(TrRoad_act!C103=0,"",TrRoad_ene!C79/TrRoad_tech!C107)</f>
        <v>1.1057592994407253</v>
      </c>
      <c r="D134" s="108">
        <f>IF(TrRoad_act!D103=0,"",TrRoad_ene!D79/TrRoad_tech!D107)</f>
        <v>1.1076305756747122</v>
      </c>
      <c r="E134" s="108">
        <f>IF(TrRoad_act!E103=0,"",TrRoad_ene!E79/TrRoad_tech!E107)</f>
        <v>1.1078902207683921</v>
      </c>
      <c r="F134" s="108">
        <f>IF(TrRoad_act!F103=0,"",TrRoad_ene!F79/TrRoad_tech!F107)</f>
        <v>1.1082735877811654</v>
      </c>
      <c r="G134" s="108">
        <f>IF(TrRoad_act!G103=0,"",TrRoad_ene!G79/TrRoad_tech!G107)</f>
        <v>1.1111072185402551</v>
      </c>
      <c r="H134" s="108">
        <f>IF(TrRoad_act!H103=0,"",TrRoad_ene!H79/TrRoad_tech!H107)</f>
        <v>1.1134396274447387</v>
      </c>
      <c r="I134" s="108">
        <f>IF(TrRoad_act!I103=0,"",TrRoad_ene!I79/TrRoad_tech!I107)</f>
        <v>1.1176893818001512</v>
      </c>
      <c r="J134" s="108">
        <f>IF(TrRoad_act!J103=0,"",TrRoad_ene!J79/TrRoad_tech!J107)</f>
        <v>1.1216439535154554</v>
      </c>
      <c r="K134" s="108">
        <f>IF(TrRoad_act!K103=0,"",TrRoad_ene!K79/TrRoad_tech!K107)</f>
        <v>1.1257880462412928</v>
      </c>
      <c r="L134" s="108">
        <f>IF(TrRoad_act!L103=0,"",TrRoad_ene!L79/TrRoad_tech!L107)</f>
        <v>1.1314715297116891</v>
      </c>
      <c r="M134" s="108">
        <f>IF(TrRoad_act!M103=0,"",TrRoad_ene!M79/TrRoad_tech!M107)</f>
        <v>1.1377809510758712</v>
      </c>
      <c r="N134" s="108">
        <f>IF(TrRoad_act!N103=0,"",TrRoad_ene!N79/TrRoad_tech!N107)</f>
        <v>1.1453938057978779</v>
      </c>
      <c r="O134" s="108">
        <f>IF(TrRoad_act!O103=0,"",TrRoad_ene!O79/TrRoad_tech!O107)</f>
        <v>1.1502512327817849</v>
      </c>
      <c r="P134" s="108">
        <f>IF(TrRoad_act!P103=0,"",TrRoad_ene!P79/TrRoad_tech!P107)</f>
        <v>1.1608220229734332</v>
      </c>
      <c r="Q134" s="108">
        <f>IF(TrRoad_act!Q103=0,"",TrRoad_ene!Q79/TrRoad_tech!Q107)</f>
        <v>1.1756663519267327</v>
      </c>
    </row>
    <row r="135" spans="1:17" ht="11.4" customHeight="1" x14ac:dyDescent="0.3">
      <c r="A135" s="62" t="s">
        <v>58</v>
      </c>
      <c r="B135" s="108">
        <f>IF(TrRoad_act!B104=0,"",TrRoad_ene!B80/TrRoad_tech!B108)</f>
        <v>1.1292347056998893</v>
      </c>
      <c r="C135" s="108">
        <f>IF(TrRoad_act!C104=0,"",TrRoad_ene!C80/TrRoad_tech!C108)</f>
        <v>1.121887394602388</v>
      </c>
      <c r="D135" s="108">
        <f>IF(TrRoad_act!D104=0,"",TrRoad_ene!D80/TrRoad_tech!D108)</f>
        <v>1.1326316954622873</v>
      </c>
      <c r="E135" s="108">
        <f>IF(TrRoad_act!E104=0,"",TrRoad_ene!E80/TrRoad_tech!E108)</f>
        <v>1.1376284883502776</v>
      </c>
      <c r="F135" s="108">
        <f>IF(TrRoad_act!F104=0,"",TrRoad_ene!F80/TrRoad_tech!F108)</f>
        <v>1.1432897858872473</v>
      </c>
      <c r="G135" s="108">
        <f>IF(TrRoad_act!G104=0,"",TrRoad_ene!G80/TrRoad_tech!G108)</f>
        <v>1.1496462639700376</v>
      </c>
      <c r="H135" s="108">
        <f>IF(TrRoad_act!H104=0,"",TrRoad_ene!H80/TrRoad_tech!H108)</f>
        <v>1.1539952909868625</v>
      </c>
      <c r="I135" s="108">
        <f>IF(TrRoad_act!I104=0,"",TrRoad_ene!I80/TrRoad_tech!I108)</f>
        <v>1.1631774657198544</v>
      </c>
      <c r="J135" s="108">
        <f>IF(TrRoad_act!J104=0,"",TrRoad_ene!J80/TrRoad_tech!J108)</f>
        <v>1.1667048122100034</v>
      </c>
      <c r="K135" s="108">
        <f>IF(TrRoad_act!K104=0,"",TrRoad_ene!K80/TrRoad_tech!K108)</f>
        <v>1.1675408636143891</v>
      </c>
      <c r="L135" s="108">
        <f>IF(TrRoad_act!L104=0,"",TrRoad_ene!L80/TrRoad_tech!L108)</f>
        <v>1.1719864595314693</v>
      </c>
      <c r="M135" s="108">
        <f>IF(TrRoad_act!M104=0,"",TrRoad_ene!M80/TrRoad_tech!M108)</f>
        <v>1.1757384212005439</v>
      </c>
      <c r="N135" s="108">
        <f>IF(TrRoad_act!N104=0,"",TrRoad_ene!N80/TrRoad_tech!N108)</f>
        <v>1.180632061405835</v>
      </c>
      <c r="O135" s="108">
        <f>IF(TrRoad_act!O104=0,"",TrRoad_ene!O80/TrRoad_tech!O108)</f>
        <v>1.1865016944437528</v>
      </c>
      <c r="P135" s="108">
        <f>IF(TrRoad_act!P104=0,"",TrRoad_ene!P80/TrRoad_tech!P108)</f>
        <v>1.1950511236638497</v>
      </c>
      <c r="Q135" s="108">
        <f>IF(TrRoad_act!Q104=0,"",TrRoad_ene!Q80/TrRoad_tech!Q108)</f>
        <v>1.2027261986169477</v>
      </c>
    </row>
    <row r="136" spans="1:17" ht="11.4" customHeight="1" x14ac:dyDescent="0.3">
      <c r="A136" s="62" t="s">
        <v>57</v>
      </c>
      <c r="B136" s="108">
        <f>IF(TrRoad_act!B105=0,"",TrRoad_ene!B81/TrRoad_tech!B109)</f>
        <v>1.1003603639349899</v>
      </c>
      <c r="C136" s="108">
        <f>IF(TrRoad_act!C105=0,"",TrRoad_ene!C81/TrRoad_tech!C109)</f>
        <v>1.1028543447978747</v>
      </c>
      <c r="D136" s="108">
        <f>IF(TrRoad_act!D105=0,"",TrRoad_ene!D81/TrRoad_tech!D109)</f>
        <v>1.1061315756973509</v>
      </c>
      <c r="E136" s="108">
        <f>IF(TrRoad_act!E105=0,"",TrRoad_ene!E81/TrRoad_tech!E109)</f>
        <v>1.1102542746836248</v>
      </c>
      <c r="F136" s="108">
        <f>IF(TrRoad_act!F105=0,"",TrRoad_ene!F81/TrRoad_tech!F109)</f>
        <v>1.1147760822385413</v>
      </c>
      <c r="G136" s="108">
        <f>IF(TrRoad_act!G105=0,"",TrRoad_ene!G81/TrRoad_tech!G109)</f>
        <v>1.1204722964702774</v>
      </c>
      <c r="H136" s="108">
        <f>IF(TrRoad_act!H105=0,"",TrRoad_ene!H81/TrRoad_tech!H109)</f>
        <v>1.1325814439060171</v>
      </c>
      <c r="I136" s="108">
        <f>IF(TrRoad_act!I105=0,"",TrRoad_ene!I81/TrRoad_tech!I109)</f>
        <v>1.1395608082383932</v>
      </c>
      <c r="J136" s="108">
        <f>IF(TrRoad_act!J105=0,"",TrRoad_ene!J81/TrRoad_tech!J109)</f>
        <v>1.1500089894922407</v>
      </c>
      <c r="K136" s="108">
        <f>IF(TrRoad_act!K105=0,"",TrRoad_ene!K81/TrRoad_tech!K109)</f>
        <v>1.1620685761918026</v>
      </c>
      <c r="L136" s="108">
        <f>IF(TrRoad_act!L105=0,"",TrRoad_ene!L81/TrRoad_tech!L109)</f>
        <v>1.1742481405651313</v>
      </c>
      <c r="M136" s="108">
        <f>IF(TrRoad_act!M105=0,"",TrRoad_ene!M81/TrRoad_tech!M109)</f>
        <v>1.1809105015552668</v>
      </c>
      <c r="N136" s="108">
        <f>IF(TrRoad_act!N105=0,"",TrRoad_ene!N81/TrRoad_tech!N109)</f>
        <v>1.1897914453544365</v>
      </c>
      <c r="O136" s="108">
        <f>IF(TrRoad_act!O105=0,"",TrRoad_ene!O81/TrRoad_tech!O109)</f>
        <v>1.1990172894427855</v>
      </c>
      <c r="P136" s="108">
        <f>IF(TrRoad_act!P105=0,"",TrRoad_ene!P81/TrRoad_tech!P109)</f>
        <v>1.2101873336111089</v>
      </c>
      <c r="Q136" s="108">
        <f>IF(TrRoad_act!Q105=0,"",TrRoad_ene!Q81/TrRoad_tech!Q109)</f>
        <v>1.2246413649839105</v>
      </c>
    </row>
    <row r="137" spans="1:17" ht="11.4" customHeight="1" x14ac:dyDescent="0.3">
      <c r="A137" s="62" t="s">
        <v>56</v>
      </c>
      <c r="B137" s="108">
        <f>IF(TrRoad_act!B106=0,"",TrRoad_ene!B82/TrRoad_tech!B110)</f>
        <v>1.123076156282544</v>
      </c>
      <c r="C137" s="108">
        <f>IF(TrRoad_act!C106=0,"",TrRoad_ene!C82/TrRoad_tech!C110)</f>
        <v>1.104587660431116</v>
      </c>
      <c r="D137" s="108">
        <f>IF(TrRoad_act!D106=0,"",TrRoad_ene!D82/TrRoad_tech!D110)</f>
        <v>1.1076956186737748</v>
      </c>
      <c r="E137" s="108">
        <f>IF(TrRoad_act!E106=0,"",TrRoad_ene!E82/TrRoad_tech!E110)</f>
        <v>1.1107670218838579</v>
      </c>
      <c r="F137" s="108">
        <f>IF(TrRoad_act!F106=0,"",TrRoad_ene!F82/TrRoad_tech!F110)</f>
        <v>1.1140788502975318</v>
      </c>
      <c r="G137" s="108">
        <f>IF(TrRoad_act!G106=0,"",TrRoad_ene!G82/TrRoad_tech!G110)</f>
        <v>1.1180725427713838</v>
      </c>
      <c r="H137" s="108">
        <f>IF(TrRoad_act!H106=0,"",TrRoad_ene!H82/TrRoad_tech!H110)</f>
        <v>1.1232303103548469</v>
      </c>
      <c r="I137" s="108">
        <f>IF(TrRoad_act!I106=0,"",TrRoad_ene!I82/TrRoad_tech!I110)</f>
        <v>1.1283246256642026</v>
      </c>
      <c r="J137" s="108">
        <f>IF(TrRoad_act!J106=0,"",TrRoad_ene!J82/TrRoad_tech!J110)</f>
        <v>1.1365522073040679</v>
      </c>
      <c r="K137" s="108">
        <f>IF(TrRoad_act!K106=0,"",TrRoad_ene!K82/TrRoad_tech!K110)</f>
        <v>1.1446346688752398</v>
      </c>
      <c r="L137" s="108">
        <f>IF(TrRoad_act!L106=0,"",TrRoad_ene!L82/TrRoad_tech!L110)</f>
        <v>1.1619487638008812</v>
      </c>
      <c r="M137" s="108">
        <f>IF(TrRoad_act!M106=0,"",TrRoad_ene!M82/TrRoad_tech!M110)</f>
        <v>1.1804844243935946</v>
      </c>
      <c r="N137" s="108">
        <f>IF(TrRoad_act!N106=0,"",TrRoad_ene!N82/TrRoad_tech!N110)</f>
        <v>1.2113814176670372</v>
      </c>
      <c r="O137" s="108">
        <f>IF(TrRoad_act!O106=0,"",TrRoad_ene!O82/TrRoad_tech!O110)</f>
        <v>1.2322870236416428</v>
      </c>
      <c r="P137" s="108">
        <f>IF(TrRoad_act!P106=0,"",TrRoad_ene!P82/TrRoad_tech!P110)</f>
        <v>1.2533020555136205</v>
      </c>
      <c r="Q137" s="108">
        <f>IF(TrRoad_act!Q106=0,"",TrRoad_ene!Q82/TrRoad_tech!Q110)</f>
        <v>1.2712556054072204</v>
      </c>
    </row>
    <row r="138" spans="1:17" ht="11.4" customHeight="1" x14ac:dyDescent="0.3">
      <c r="A138" s="19" t="s">
        <v>25</v>
      </c>
      <c r="B138" s="107">
        <f>IF(TrRoad_act!B107=0,"",TrRoad_ene!B83/TrRoad_tech!B111)</f>
        <v>1.1356961768974105</v>
      </c>
      <c r="C138" s="107">
        <f>IF(TrRoad_act!C107=0,"",TrRoad_ene!C83/TrRoad_tech!C111)</f>
        <v>1.140604314874726</v>
      </c>
      <c r="D138" s="107">
        <f>IF(TrRoad_act!D107=0,"",TrRoad_ene!D83/TrRoad_tech!D111)</f>
        <v>1.137602096484688</v>
      </c>
      <c r="E138" s="107">
        <f>IF(TrRoad_act!E107=0,"",TrRoad_ene!E83/TrRoad_tech!E111)</f>
        <v>1.162083893960653</v>
      </c>
      <c r="F138" s="107">
        <f>IF(TrRoad_act!F107=0,"",TrRoad_ene!F83/TrRoad_tech!F111)</f>
        <v>1.1239226351077911</v>
      </c>
      <c r="G138" s="107">
        <f>IF(TrRoad_act!G107=0,"",TrRoad_ene!G83/TrRoad_tech!G111)</f>
        <v>1.1331380815339933</v>
      </c>
      <c r="H138" s="107">
        <f>IF(TrRoad_act!H107=0,"",TrRoad_ene!H83/TrRoad_tech!H111)</f>
        <v>1.152073742056247</v>
      </c>
      <c r="I138" s="107">
        <f>IF(TrRoad_act!I107=0,"",TrRoad_ene!I83/TrRoad_tech!I111)</f>
        <v>1.157523439869927</v>
      </c>
      <c r="J138" s="107">
        <f>IF(TrRoad_act!J107=0,"",TrRoad_ene!J83/TrRoad_tech!J111)</f>
        <v>1.1504669497628068</v>
      </c>
      <c r="K138" s="107">
        <f>IF(TrRoad_act!K107=0,"",TrRoad_ene!K83/TrRoad_tech!K111)</f>
        <v>1.1711334261024227</v>
      </c>
      <c r="L138" s="107">
        <f>IF(TrRoad_act!L107=0,"",TrRoad_ene!L83/TrRoad_tech!L111)</f>
        <v>1.200918729982406</v>
      </c>
      <c r="M138" s="107">
        <f>IF(TrRoad_act!M107=0,"",TrRoad_ene!M83/TrRoad_tech!M111)</f>
        <v>1.1876017915671224</v>
      </c>
      <c r="N138" s="107">
        <f>IF(TrRoad_act!N107=0,"",TrRoad_ene!N83/TrRoad_tech!N111)</f>
        <v>1.1962313710325023</v>
      </c>
      <c r="O138" s="107">
        <f>IF(TrRoad_act!O107=0,"",TrRoad_ene!O83/TrRoad_tech!O111)</f>
        <v>1.1751195819919658</v>
      </c>
      <c r="P138" s="107">
        <f>IF(TrRoad_act!P107=0,"",TrRoad_ene!P83/TrRoad_tech!P111)</f>
        <v>1.1614898593737619</v>
      </c>
      <c r="Q138" s="107">
        <f>IF(TrRoad_act!Q107=0,"",TrRoad_ene!Q83/TrRoad_tech!Q111)</f>
        <v>1.1645693476940371</v>
      </c>
    </row>
    <row r="139" spans="1:17" ht="11.4" customHeight="1" x14ac:dyDescent="0.3">
      <c r="A139" s="17" t="s">
        <v>24</v>
      </c>
      <c r="B139" s="106">
        <f>IF(TrRoad_act!B108=0,"",TrRoad_ene!B84/TrRoad_tech!B112)</f>
        <v>1.0874343433706266</v>
      </c>
      <c r="C139" s="106">
        <f>IF(TrRoad_act!C108=0,"",TrRoad_ene!C84/TrRoad_tech!C112)</f>
        <v>1.1001913940209225</v>
      </c>
      <c r="D139" s="106">
        <f>IF(TrRoad_act!D108=0,"",TrRoad_ene!D84/TrRoad_tech!D112)</f>
        <v>1.0947567915290395</v>
      </c>
      <c r="E139" s="106">
        <f>IF(TrRoad_act!E108=0,"",TrRoad_ene!E84/TrRoad_tech!E112)</f>
        <v>1.1115308873169987</v>
      </c>
      <c r="F139" s="106">
        <f>IF(TrRoad_act!F108=0,"",TrRoad_ene!F84/TrRoad_tech!F112)</f>
        <v>1.0983228161736647</v>
      </c>
      <c r="G139" s="106">
        <f>IF(TrRoad_act!G108=0,"",TrRoad_ene!G84/TrRoad_tech!G112)</f>
        <v>1.1092376316095847</v>
      </c>
      <c r="H139" s="106">
        <f>IF(TrRoad_act!H108=0,"",TrRoad_ene!H84/TrRoad_tech!H112)</f>
        <v>1.1218400619044129</v>
      </c>
      <c r="I139" s="106">
        <f>IF(TrRoad_act!I108=0,"",TrRoad_ene!I84/TrRoad_tech!I112)</f>
        <v>1.1380841699800033</v>
      </c>
      <c r="J139" s="106">
        <f>IF(TrRoad_act!J108=0,"",TrRoad_ene!J84/TrRoad_tech!J112)</f>
        <v>1.1368421114415708</v>
      </c>
      <c r="K139" s="106">
        <f>IF(TrRoad_act!K108=0,"",TrRoad_ene!K84/TrRoad_tech!K112)</f>
        <v>1.1535881198468803</v>
      </c>
      <c r="L139" s="106">
        <f>IF(TrRoad_act!L108=0,"",TrRoad_ene!L84/TrRoad_tech!L112)</f>
        <v>1.1613152563068905</v>
      </c>
      <c r="M139" s="106">
        <f>IF(TrRoad_act!M108=0,"",TrRoad_ene!M84/TrRoad_tech!M112)</f>
        <v>1.1469635645336103</v>
      </c>
      <c r="N139" s="106">
        <f>IF(TrRoad_act!N108=0,"",TrRoad_ene!N84/TrRoad_tech!N112)</f>
        <v>1.1412827481276091</v>
      </c>
      <c r="O139" s="106">
        <f>IF(TrRoad_act!O108=0,"",TrRoad_ene!O84/TrRoad_tech!O112)</f>
        <v>1.1180367651337704</v>
      </c>
      <c r="P139" s="106">
        <f>IF(TrRoad_act!P108=0,"",TrRoad_ene!P84/TrRoad_tech!P112)</f>
        <v>1.1270657600082234</v>
      </c>
      <c r="Q139" s="106">
        <f>IF(TrRoad_act!Q108=0,"",TrRoad_ene!Q84/TrRoad_tech!Q112)</f>
        <v>1.1202537834705657</v>
      </c>
    </row>
    <row r="140" spans="1:17" ht="11.4" customHeight="1" x14ac:dyDescent="0.3">
      <c r="A140" s="15" t="s">
        <v>23</v>
      </c>
      <c r="B140" s="105">
        <f>IF(TrRoad_act!B109=0,"",TrRoad_ene!B85/TrRoad_tech!B113)</f>
        <v>1.209936706948032</v>
      </c>
      <c r="C140" s="105">
        <f>IF(TrRoad_act!C109=0,"",TrRoad_ene!C85/TrRoad_tech!C113)</f>
        <v>1.2149098697265026</v>
      </c>
      <c r="D140" s="105">
        <f>IF(TrRoad_act!D109=0,"",TrRoad_ene!D85/TrRoad_tech!D113)</f>
        <v>1.233727079006814</v>
      </c>
      <c r="E140" s="105">
        <f>IF(TrRoad_act!E109=0,"",TrRoad_ene!E85/TrRoad_tech!E113)</f>
        <v>1.2950682438824368</v>
      </c>
      <c r="F140" s="105">
        <f>IF(TrRoad_act!F109=0,"",TrRoad_ene!F85/TrRoad_tech!F113)</f>
        <v>1.174913506644317</v>
      </c>
      <c r="G140" s="105">
        <f>IF(TrRoad_act!G109=0,"",TrRoad_ene!G85/TrRoad_tech!G113)</f>
        <v>1.1791173349788149</v>
      </c>
      <c r="H140" s="105">
        <f>IF(TrRoad_act!H109=0,"",TrRoad_ene!H85/TrRoad_tech!H113)</f>
        <v>1.2118461309623316</v>
      </c>
      <c r="I140" s="105">
        <f>IF(TrRoad_act!I109=0,"",TrRoad_ene!I85/TrRoad_tech!I113)</f>
        <v>1.1831924175520636</v>
      </c>
      <c r="J140" s="105">
        <f>IF(TrRoad_act!J109=0,"",TrRoad_ene!J85/TrRoad_tech!J113)</f>
        <v>1.155678657774609</v>
      </c>
      <c r="K140" s="105">
        <f>IF(TrRoad_act!K109=0,"",TrRoad_ene!K85/TrRoad_tech!K113)</f>
        <v>1.1862875644944857</v>
      </c>
      <c r="L140" s="105">
        <f>IF(TrRoad_act!L109=0,"",TrRoad_ene!L85/TrRoad_tech!L113)</f>
        <v>1.2771762211330522</v>
      </c>
      <c r="M140" s="105">
        <f>IF(TrRoad_act!M109=0,"",TrRoad_ene!M85/TrRoad_tech!M113)</f>
        <v>1.2660318131938135</v>
      </c>
      <c r="N140" s="105">
        <f>IF(TrRoad_act!N109=0,"",TrRoad_ene!N85/TrRoad_tech!N113)</f>
        <v>1.3049517533151391</v>
      </c>
      <c r="O140" s="105">
        <f>IF(TrRoad_act!O109=0,"",TrRoad_ene!O85/TrRoad_tech!O113)</f>
        <v>1.2796663765319514</v>
      </c>
      <c r="P140" s="105">
        <f>IF(TrRoad_act!P109=0,"",TrRoad_ene!P85/TrRoad_tech!P113)</f>
        <v>1.2056049129577429</v>
      </c>
      <c r="Q140" s="105">
        <f>IF(TrRoad_act!Q109=0,"",TrRoad_ene!Q85/TrRoad_tech!Q113)</f>
        <v>1.2332756830665377</v>
      </c>
    </row>
    <row r="142" spans="1:17" ht="11.4" customHeight="1" x14ac:dyDescent="0.3">
      <c r="A142" s="27" t="s">
        <v>106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" customHeight="1" x14ac:dyDescent="0.3">
      <c r="A143" s="25" t="s">
        <v>40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" customHeight="1" x14ac:dyDescent="0.3">
      <c r="A144" s="23" t="s">
        <v>31</v>
      </c>
      <c r="B144" s="22">
        <v>3.4093362945837793</v>
      </c>
      <c r="C144" s="22">
        <v>3.4375062347913858</v>
      </c>
      <c r="D144" s="22">
        <v>3.4246067742704045</v>
      </c>
      <c r="E144" s="22">
        <v>3.3845537199228857</v>
      </c>
      <c r="F144" s="22">
        <v>3.3980115560161379</v>
      </c>
      <c r="G144" s="22">
        <v>3.3816580639449345</v>
      </c>
      <c r="H144" s="22">
        <v>3.3190970728339733</v>
      </c>
      <c r="I144" s="22">
        <v>3.2641344553441174</v>
      </c>
      <c r="J144" s="22">
        <v>3.1871801942685214</v>
      </c>
      <c r="K144" s="22">
        <v>2.9770925977809664</v>
      </c>
      <c r="L144" s="22">
        <v>2.8762461888027384</v>
      </c>
      <c r="M144" s="22">
        <v>2.8304496121577949</v>
      </c>
      <c r="N144" s="22">
        <v>2.7511935341354334</v>
      </c>
      <c r="O144" s="22">
        <v>2.6213150261983813</v>
      </c>
      <c r="P144" s="22">
        <v>2.5603196569803393</v>
      </c>
      <c r="Q144" s="22">
        <v>2.559702863254349</v>
      </c>
    </row>
    <row r="145" spans="1:17" ht="11.4" customHeight="1" x14ac:dyDescent="0.3">
      <c r="A145" s="19" t="s">
        <v>30</v>
      </c>
      <c r="B145" s="21">
        <v>5.6516807240095641</v>
      </c>
      <c r="C145" s="21">
        <v>5.6685351956971823</v>
      </c>
      <c r="D145" s="21">
        <v>5.6564586277768427</v>
      </c>
      <c r="E145" s="21">
        <v>5.5994933194042087</v>
      </c>
      <c r="F145" s="21">
        <v>5.5326767854209686</v>
      </c>
      <c r="G145" s="21">
        <v>5.4943419303259722</v>
      </c>
      <c r="H145" s="21">
        <v>5.4519817035605236</v>
      </c>
      <c r="I145" s="21">
        <v>5.3932953656526719</v>
      </c>
      <c r="J145" s="21">
        <v>5.1971282625570483</v>
      </c>
      <c r="K145" s="21">
        <v>4.9554967355566113</v>
      </c>
      <c r="L145" s="21">
        <v>4.6910841670220815</v>
      </c>
      <c r="M145" s="21">
        <v>4.5172285602174043</v>
      </c>
      <c r="N145" s="21">
        <v>4.4089293396724178</v>
      </c>
      <c r="O145" s="21">
        <v>4.2411368514696575</v>
      </c>
      <c r="P145" s="21">
        <v>4.1309636362853821</v>
      </c>
      <c r="Q145" s="21">
        <v>4.0111355788770009</v>
      </c>
    </row>
    <row r="146" spans="1:17" ht="11.4" customHeight="1" x14ac:dyDescent="0.3">
      <c r="A146" s="62" t="s">
        <v>60</v>
      </c>
      <c r="B146" s="70">
        <v>5.9966598679510277</v>
      </c>
      <c r="C146" s="70">
        <v>5.9988328021787822</v>
      </c>
      <c r="D146" s="70">
        <v>6.0012480970243693</v>
      </c>
      <c r="E146" s="70">
        <v>5.9380173687785103</v>
      </c>
      <c r="F146" s="70">
        <v>5.9380823804660912</v>
      </c>
      <c r="G146" s="70">
        <v>5.8698852805318946</v>
      </c>
      <c r="H146" s="70">
        <v>5.780929451483007</v>
      </c>
      <c r="I146" s="70">
        <v>5.6726192865931093</v>
      </c>
      <c r="J146" s="70">
        <v>5.4652745499816504</v>
      </c>
      <c r="K146" s="70">
        <v>5.1520466935950253</v>
      </c>
      <c r="L146" s="70">
        <v>4.9124528824355327</v>
      </c>
      <c r="M146" s="70">
        <v>4.7439778864321065</v>
      </c>
      <c r="N146" s="70">
        <v>4.6139981044683278</v>
      </c>
      <c r="O146" s="70">
        <v>4.4282952660409451</v>
      </c>
      <c r="P146" s="70">
        <v>4.3310127801949392</v>
      </c>
      <c r="Q146" s="70">
        <v>4.2231142868248988</v>
      </c>
    </row>
    <row r="147" spans="1:17" ht="11.4" customHeight="1" x14ac:dyDescent="0.3">
      <c r="A147" s="62" t="s">
        <v>59</v>
      </c>
      <c r="B147" s="70">
        <v>5.0079354415753734</v>
      </c>
      <c r="C147" s="70">
        <v>5.0356113800589686</v>
      </c>
      <c r="D147" s="70">
        <v>5.0665418438513177</v>
      </c>
      <c r="E147" s="70">
        <v>5.0602396236620786</v>
      </c>
      <c r="F147" s="70">
        <v>5.0122401447495344</v>
      </c>
      <c r="G147" s="70">
        <v>5.0275289525484146</v>
      </c>
      <c r="H147" s="70">
        <v>5.0764854593865616</v>
      </c>
      <c r="I147" s="70">
        <v>5.043782269268152</v>
      </c>
      <c r="J147" s="70">
        <v>4.8733110895201017</v>
      </c>
      <c r="K147" s="70">
        <v>4.6746323573942963</v>
      </c>
      <c r="L147" s="70">
        <v>4.4887111049039063</v>
      </c>
      <c r="M147" s="70">
        <v>4.3343048735679597</v>
      </c>
      <c r="N147" s="70">
        <v>4.2401403826801944</v>
      </c>
      <c r="O147" s="70">
        <v>4.0913218117385268</v>
      </c>
      <c r="P147" s="70">
        <v>3.9703289463406763</v>
      </c>
      <c r="Q147" s="70">
        <v>3.8408541733588755</v>
      </c>
    </row>
    <row r="148" spans="1:17" ht="11.4" customHeight="1" x14ac:dyDescent="0.3">
      <c r="A148" s="62" t="s">
        <v>58</v>
      </c>
      <c r="B148" s="70">
        <v>5.882604529730223</v>
      </c>
      <c r="C148" s="70">
        <v>6.0443643847377935</v>
      </c>
      <c r="D148" s="70">
        <v>6.2293197129377429</v>
      </c>
      <c r="E148" s="70">
        <v>6.3776604057431738</v>
      </c>
      <c r="F148" s="70">
        <v>6.2635987066830907</v>
      </c>
      <c r="G148" s="70">
        <v>6.043344028236751</v>
      </c>
      <c r="H148" s="70">
        <v>6.0829819679671617</v>
      </c>
      <c r="I148" s="70">
        <v>6.0244821239408832</v>
      </c>
      <c r="J148" s="70">
        <v>5.7168299957428736</v>
      </c>
      <c r="K148" s="70">
        <v>5.3390635873957351</v>
      </c>
      <c r="L148" s="70">
        <v>4.7271343338399783</v>
      </c>
      <c r="M148" s="70">
        <v>4.7792859773615008</v>
      </c>
      <c r="N148" s="70">
        <v>4.6799688473509269</v>
      </c>
      <c r="O148" s="70">
        <v>4.5623253645681707</v>
      </c>
      <c r="P148" s="70">
        <v>4.554303354286187</v>
      </c>
      <c r="Q148" s="70">
        <v>4.5412556392488748</v>
      </c>
    </row>
    <row r="149" spans="1:17" ht="11.4" customHeight="1" x14ac:dyDescent="0.3">
      <c r="A149" s="62" t="s">
        <v>57</v>
      </c>
      <c r="B149" s="70">
        <v>6.2156665450228514</v>
      </c>
      <c r="C149" s="70">
        <v>6.2916255834614319</v>
      </c>
      <c r="D149" s="70">
        <v>6.3771137104328579</v>
      </c>
      <c r="E149" s="70">
        <v>6.4024232999859496</v>
      </c>
      <c r="F149" s="70">
        <v>6.7231996624318526</v>
      </c>
      <c r="G149" s="70">
        <v>6.5979068859455818</v>
      </c>
      <c r="H149" s="70">
        <v>6.3108614732670905</v>
      </c>
      <c r="I149" s="70">
        <v>6.2292808772860511</v>
      </c>
      <c r="J149" s="70">
        <v>5.7279993152391357</v>
      </c>
      <c r="K149" s="70">
        <v>5.9061327043998668</v>
      </c>
      <c r="L149" s="70">
        <v>5.2728424398693372</v>
      </c>
      <c r="M149" s="70">
        <v>5.1425972321282174</v>
      </c>
      <c r="N149" s="70">
        <v>5.0658627094262965</v>
      </c>
      <c r="O149" s="70">
        <v>4.3113718217128589</v>
      </c>
      <c r="P149" s="70">
        <v>4.1864155352548398</v>
      </c>
      <c r="Q149" s="70">
        <v>4.22790828277311</v>
      </c>
    </row>
    <row r="150" spans="1:17" ht="11.4" customHeight="1" x14ac:dyDescent="0.3">
      <c r="A150" s="62" t="s">
        <v>61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3.5801352438125944</v>
      </c>
      <c r="K150" s="70">
        <v>3.3804918035979794</v>
      </c>
      <c r="L150" s="70">
        <v>3.2136235400849746</v>
      </c>
      <c r="M150" s="70">
        <v>3.1059104532386721</v>
      </c>
      <c r="N150" s="70">
        <v>2.5979786812326062</v>
      </c>
      <c r="O150" s="70">
        <v>3.5215010845697372</v>
      </c>
      <c r="P150" s="70">
        <v>3.4482840018911416</v>
      </c>
      <c r="Q150" s="70">
        <v>2.803096526952864</v>
      </c>
    </row>
    <row r="151" spans="1:17" ht="11.4" customHeight="1" x14ac:dyDescent="0.3">
      <c r="A151" s="62" t="s">
        <v>56</v>
      </c>
      <c r="B151" s="70">
        <v>0</v>
      </c>
      <c r="C151" s="70">
        <v>0</v>
      </c>
      <c r="D151" s="70">
        <v>0</v>
      </c>
      <c r="E151" s="70">
        <v>2.4300241517194983</v>
      </c>
      <c r="F151" s="70">
        <v>2.5065191165482279</v>
      </c>
      <c r="G151" s="70">
        <v>2.4102968055990641</v>
      </c>
      <c r="H151" s="70">
        <v>2.4365563878142282</v>
      </c>
      <c r="I151" s="70">
        <v>2.3697295254678452</v>
      </c>
      <c r="J151" s="70">
        <v>2.3320977093888726</v>
      </c>
      <c r="K151" s="70">
        <v>2.3268251579224186</v>
      </c>
      <c r="L151" s="70">
        <v>2.2942199128233933</v>
      </c>
      <c r="M151" s="70">
        <v>2.3057649232196082</v>
      </c>
      <c r="N151" s="70">
        <v>2.2651977618534529</v>
      </c>
      <c r="O151" s="70">
        <v>2.2169452254337925</v>
      </c>
      <c r="P151" s="70">
        <v>2.2778169017519425</v>
      </c>
      <c r="Q151" s="70">
        <v>2.2421122966764089</v>
      </c>
    </row>
    <row r="152" spans="1:17" ht="11.4" customHeight="1" x14ac:dyDescent="0.3">
      <c r="A152" s="19" t="s">
        <v>29</v>
      </c>
      <c r="B152" s="21">
        <v>46.976416842163879</v>
      </c>
      <c r="C152" s="21">
        <v>46.897940912529997</v>
      </c>
      <c r="D152" s="21">
        <v>46.960484442172273</v>
      </c>
      <c r="E152" s="21">
        <v>46.676579277630907</v>
      </c>
      <c r="F152" s="21">
        <v>46.783852011547175</v>
      </c>
      <c r="G152" s="21">
        <v>46.612402211079846</v>
      </c>
      <c r="H152" s="21">
        <v>46.345417349966027</v>
      </c>
      <c r="I152" s="21">
        <v>46.072474422247858</v>
      </c>
      <c r="J152" s="21">
        <v>45.557125840462533</v>
      </c>
      <c r="K152" s="21">
        <v>44.975159101368867</v>
      </c>
      <c r="L152" s="21">
        <v>44.521069746247683</v>
      </c>
      <c r="M152" s="21">
        <v>44.00131928233381</v>
      </c>
      <c r="N152" s="21">
        <v>43.908142318072052</v>
      </c>
      <c r="O152" s="21">
        <v>42.336968691651094</v>
      </c>
      <c r="P152" s="21">
        <v>42.890546091331743</v>
      </c>
      <c r="Q152" s="21">
        <v>41.941519087070162</v>
      </c>
    </row>
    <row r="153" spans="1:17" ht="11.4" customHeight="1" x14ac:dyDescent="0.3">
      <c r="A153" s="62" t="s">
        <v>60</v>
      </c>
      <c r="B153" s="20">
        <v>16.893134613908131</v>
      </c>
      <c r="C153" s="20">
        <v>16.816250641674863</v>
      </c>
      <c r="D153" s="20">
        <v>16.731234329637161</v>
      </c>
      <c r="E153" s="20">
        <v>17.695163168746305</v>
      </c>
      <c r="F153" s="20">
        <v>17.382347584505045</v>
      </c>
      <c r="G153" s="20">
        <v>17.331845911720656</v>
      </c>
      <c r="H153" s="20">
        <v>15.831572720472639</v>
      </c>
      <c r="I153" s="20">
        <v>14.979127155460818</v>
      </c>
      <c r="J153" s="20">
        <v>14.476949248643463</v>
      </c>
      <c r="K153" s="20">
        <v>13.576488767328897</v>
      </c>
      <c r="L153" s="20">
        <v>13.019556485735787</v>
      </c>
      <c r="M153" s="20">
        <v>13.032528450839388</v>
      </c>
      <c r="N153" s="20">
        <v>12.176708119629357</v>
      </c>
      <c r="O153" s="20">
        <v>11.261799530923994</v>
      </c>
      <c r="P153" s="20">
        <v>11.311366879069265</v>
      </c>
      <c r="Q153" s="20">
        <v>10.93169285594465</v>
      </c>
    </row>
    <row r="154" spans="1:17" ht="11.4" customHeight="1" x14ac:dyDescent="0.3">
      <c r="A154" s="62" t="s">
        <v>59</v>
      </c>
      <c r="B154" s="20">
        <v>47.407066308679511</v>
      </c>
      <c r="C154" s="20">
        <v>47.322633462524379</v>
      </c>
      <c r="D154" s="20">
        <v>47.228995544801151</v>
      </c>
      <c r="E154" s="20">
        <v>47.143182966004886</v>
      </c>
      <c r="F154" s="20">
        <v>47.126200082983914</v>
      </c>
      <c r="G154" s="20">
        <v>46.990956236054835</v>
      </c>
      <c r="H154" s="20">
        <v>46.706414746794984</v>
      </c>
      <c r="I154" s="20">
        <v>46.467085573235394</v>
      </c>
      <c r="J154" s="20">
        <v>45.995875749394273</v>
      </c>
      <c r="K154" s="20">
        <v>45.27390553114644</v>
      </c>
      <c r="L154" s="20">
        <v>44.916555198448677</v>
      </c>
      <c r="M154" s="20">
        <v>44.542786896428879</v>
      </c>
      <c r="N154" s="20">
        <v>44.276839105819576</v>
      </c>
      <c r="O154" s="20">
        <v>43.754370400804852</v>
      </c>
      <c r="P154" s="20">
        <v>43.438112667849417</v>
      </c>
      <c r="Q154" s="20">
        <v>43.145687777238557</v>
      </c>
    </row>
    <row r="155" spans="1:17" ht="11.4" customHeight="1" x14ac:dyDescent="0.3">
      <c r="A155" s="62" t="s">
        <v>58</v>
      </c>
      <c r="B155" s="20">
        <v>38.926338152429473</v>
      </c>
      <c r="C155" s="20">
        <v>39.277257820796024</v>
      </c>
      <c r="D155" s="20">
        <v>39.670880111992766</v>
      </c>
      <c r="E155" s="20">
        <v>39.15900133157821</v>
      </c>
      <c r="F155" s="20">
        <v>39.178982543373017</v>
      </c>
      <c r="G155" s="20">
        <v>39.000045989164498</v>
      </c>
      <c r="H155" s="20">
        <v>39.314235130264308</v>
      </c>
      <c r="I155" s="20">
        <v>39.576124899525212</v>
      </c>
      <c r="J155" s="20">
        <v>39.297889702192627</v>
      </c>
      <c r="K155" s="20">
        <v>38.642627858215505</v>
      </c>
      <c r="L155" s="20">
        <v>38.148329320664459</v>
      </c>
      <c r="M155" s="20">
        <v>37.631718221445603</v>
      </c>
      <c r="N155" s="20">
        <v>36.990908715352695</v>
      </c>
      <c r="O155" s="20">
        <v>36.636403260037078</v>
      </c>
      <c r="P155" s="20">
        <v>36.403011366042769</v>
      </c>
      <c r="Q155" s="20">
        <v>35.992523862643097</v>
      </c>
    </row>
    <row r="156" spans="1:17" ht="11.4" customHeight="1" x14ac:dyDescent="0.3">
      <c r="A156" s="62" t="s">
        <v>57</v>
      </c>
      <c r="B156" s="20">
        <v>0</v>
      </c>
      <c r="C156" s="20">
        <v>39.363110202952605</v>
      </c>
      <c r="D156" s="20">
        <v>39.382835098906369</v>
      </c>
      <c r="E156" s="20">
        <v>39.175908541705518</v>
      </c>
      <c r="F156" s="20">
        <v>39.510962600282554</v>
      </c>
      <c r="G156" s="20">
        <v>40.35823284406878</v>
      </c>
      <c r="H156" s="20">
        <v>39.563805195969714</v>
      </c>
      <c r="I156" s="20">
        <v>39.550584797290561</v>
      </c>
      <c r="J156" s="20">
        <v>38.655223817437225</v>
      </c>
      <c r="K156" s="20">
        <v>39.060350181704926</v>
      </c>
      <c r="L156" s="20">
        <v>38.80079357954358</v>
      </c>
      <c r="M156" s="20">
        <v>37.36980284871052</v>
      </c>
      <c r="N156" s="20">
        <v>37.404564765483464</v>
      </c>
      <c r="O156" s="20">
        <v>37.77762553356402</v>
      </c>
      <c r="P156" s="20">
        <v>37.740511327163567</v>
      </c>
      <c r="Q156" s="20">
        <v>36.072330239281634</v>
      </c>
    </row>
    <row r="157" spans="1:17" ht="11.4" customHeight="1" x14ac:dyDescent="0.3">
      <c r="A157" s="62" t="s">
        <v>56</v>
      </c>
      <c r="B157" s="20">
        <v>29.556925799675316</v>
      </c>
      <c r="C157" s="20">
        <v>30.446200407463191</v>
      </c>
      <c r="D157" s="20">
        <v>31.465697909004216</v>
      </c>
      <c r="E157" s="20">
        <v>30.180667278848258</v>
      </c>
      <c r="F157" s="20">
        <v>28.889721110425139</v>
      </c>
      <c r="G157" s="20">
        <v>29.410103442589367</v>
      </c>
      <c r="H157" s="20">
        <v>30.013485071546466</v>
      </c>
      <c r="I157" s="20">
        <v>28.909044657709412</v>
      </c>
      <c r="J157" s="20">
        <v>26.010760418953051</v>
      </c>
      <c r="K157" s="20">
        <v>29.956772034841837</v>
      </c>
      <c r="L157" s="20">
        <v>24.829815050788682</v>
      </c>
      <c r="M157" s="20">
        <v>24.064768895047216</v>
      </c>
      <c r="N157" s="20">
        <v>23.85229844934852</v>
      </c>
      <c r="O157" s="20">
        <v>23.016022963176322</v>
      </c>
      <c r="P157" s="20">
        <v>24.833667426249036</v>
      </c>
      <c r="Q157" s="20">
        <v>25.172065626561686</v>
      </c>
    </row>
    <row r="158" spans="1:17" ht="11.4" customHeight="1" x14ac:dyDescent="0.3">
      <c r="A158" s="25" t="s">
        <v>19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" customHeight="1" x14ac:dyDescent="0.3">
      <c r="A159" s="23" t="s">
        <v>28</v>
      </c>
      <c r="B159" s="22">
        <v>7.0722199454079737</v>
      </c>
      <c r="C159" s="22">
        <v>7.0243677418055119</v>
      </c>
      <c r="D159" s="22">
        <v>7.0694876359436041</v>
      </c>
      <c r="E159" s="22">
        <v>6.9711069996070023</v>
      </c>
      <c r="F159" s="22">
        <v>6.9045211570516773</v>
      </c>
      <c r="G159" s="22">
        <v>6.8965151116364041</v>
      </c>
      <c r="H159" s="22">
        <v>6.917013422302829</v>
      </c>
      <c r="I159" s="22">
        <v>6.7917289152647919</v>
      </c>
      <c r="J159" s="22">
        <v>6.8373566734284985</v>
      </c>
      <c r="K159" s="22">
        <v>6.6290988020846937</v>
      </c>
      <c r="L159" s="22">
        <v>6.5180910287064897</v>
      </c>
      <c r="M159" s="22">
        <v>6.4054407238633715</v>
      </c>
      <c r="N159" s="22">
        <v>6.3583768527033495</v>
      </c>
      <c r="O159" s="22">
        <v>6.0466418890865485</v>
      </c>
      <c r="P159" s="22">
        <v>5.8119972637132227</v>
      </c>
      <c r="Q159" s="22">
        <v>5.7219398180596439</v>
      </c>
    </row>
    <row r="160" spans="1:17" ht="11.4" customHeight="1" x14ac:dyDescent="0.3">
      <c r="A160" s="62" t="s">
        <v>60</v>
      </c>
      <c r="B160" s="70">
        <v>6.9427571098219172</v>
      </c>
      <c r="C160" s="70">
        <v>7.0772876060035408</v>
      </c>
      <c r="D160" s="70">
        <v>7.2298254906218729</v>
      </c>
      <c r="E160" s="70">
        <v>6.915801104758911</v>
      </c>
      <c r="F160" s="70">
        <v>7.3124452956245776</v>
      </c>
      <c r="G160" s="70">
        <v>7.0776394675721903</v>
      </c>
      <c r="H160" s="70">
        <v>6.946948104229568</v>
      </c>
      <c r="I160" s="70">
        <v>6.6917275111002157</v>
      </c>
      <c r="J160" s="70">
        <v>6.4299040493459119</v>
      </c>
      <c r="K160" s="70">
        <v>6.1131109872497236</v>
      </c>
      <c r="L160" s="70">
        <v>5.8147980296966066</v>
      </c>
      <c r="M160" s="70">
        <v>5.7161741052415014</v>
      </c>
      <c r="N160" s="70">
        <v>5.611010738040509</v>
      </c>
      <c r="O160" s="70">
        <v>5.310662542780995</v>
      </c>
      <c r="P160" s="70">
        <v>5.204587532093603</v>
      </c>
      <c r="Q160" s="70">
        <v>5.3592660321338936</v>
      </c>
    </row>
    <row r="161" spans="1:17" ht="11.4" customHeight="1" x14ac:dyDescent="0.3">
      <c r="A161" s="62" t="s">
        <v>59</v>
      </c>
      <c r="B161" s="70">
        <v>6.8556386606570356</v>
      </c>
      <c r="C161" s="70">
        <v>6.8840744538930645</v>
      </c>
      <c r="D161" s="70">
        <v>6.915808132530131</v>
      </c>
      <c r="E161" s="70">
        <v>6.9274294261330276</v>
      </c>
      <c r="F161" s="70">
        <v>6.7989853039643444</v>
      </c>
      <c r="G161" s="70">
        <v>6.8213052104516168</v>
      </c>
      <c r="H161" s="70">
        <v>6.855564306953994</v>
      </c>
      <c r="I161" s="70">
        <v>6.8149996763306451</v>
      </c>
      <c r="J161" s="70">
        <v>6.5803870490118097</v>
      </c>
      <c r="K161" s="70">
        <v>6.3325705240094825</v>
      </c>
      <c r="L161" s="70">
        <v>6.1100659813138503</v>
      </c>
      <c r="M161" s="70">
        <v>5.8735225344316042</v>
      </c>
      <c r="N161" s="70">
        <v>5.8538140764283453</v>
      </c>
      <c r="O161" s="70">
        <v>5.6525133639813649</v>
      </c>
      <c r="P161" s="70">
        <v>5.5077262044328368</v>
      </c>
      <c r="Q161" s="70">
        <v>5.4987144811594915</v>
      </c>
    </row>
    <row r="162" spans="1:17" ht="11.4" customHeight="1" x14ac:dyDescent="0.3">
      <c r="A162" s="62" t="s">
        <v>58</v>
      </c>
      <c r="B162" s="70">
        <v>9.1762720314993853</v>
      </c>
      <c r="C162" s="70">
        <v>8.8830500979802451</v>
      </c>
      <c r="D162" s="70">
        <v>8.5682240286290163</v>
      </c>
      <c r="E162" s="70">
        <v>8.148259561044835</v>
      </c>
      <c r="F162" s="70">
        <v>8.0862039770770302</v>
      </c>
      <c r="G162" s="70">
        <v>7.2191171741071454</v>
      </c>
      <c r="H162" s="70">
        <v>7.400608965435544</v>
      </c>
      <c r="I162" s="70">
        <v>7.4037948245566616</v>
      </c>
      <c r="J162" s="70">
        <v>8.0341793096007361</v>
      </c>
      <c r="K162" s="70">
        <v>7.6422638131317449</v>
      </c>
      <c r="L162" s="70">
        <v>7.2555594330849855</v>
      </c>
      <c r="M162" s="70">
        <v>7.6437464166962679</v>
      </c>
      <c r="N162" s="70">
        <v>6.2738057496685435</v>
      </c>
      <c r="O162" s="70">
        <v>5.6278747745199826</v>
      </c>
      <c r="P162" s="70">
        <v>5.3561745415309447</v>
      </c>
      <c r="Q162" s="70">
        <v>6.1821947931039665</v>
      </c>
    </row>
    <row r="163" spans="1:17" ht="11.4" customHeight="1" x14ac:dyDescent="0.3">
      <c r="A163" s="62" t="s">
        <v>57</v>
      </c>
      <c r="B163" s="70">
        <v>8.8506665714863981</v>
      </c>
      <c r="C163" s="70">
        <v>8.7777312023096012</v>
      </c>
      <c r="D163" s="70">
        <v>8.6973966062931751</v>
      </c>
      <c r="E163" s="70">
        <v>8.3439102089280581</v>
      </c>
      <c r="F163" s="70">
        <v>8.5383496305255413</v>
      </c>
      <c r="G163" s="70">
        <v>8.2381314907710976</v>
      </c>
      <c r="H163" s="70">
        <v>8.8846500793080825</v>
      </c>
      <c r="I163" s="70">
        <v>8.0676915382298375</v>
      </c>
      <c r="J163" s="70">
        <v>7.5632729863391956</v>
      </c>
      <c r="K163" s="70">
        <v>7.235397931763381</v>
      </c>
      <c r="L163" s="70">
        <v>7.0897271196768088</v>
      </c>
      <c r="M163" s="70">
        <v>6.6852149868566757</v>
      </c>
      <c r="N163" s="70">
        <v>6.6896516322860125</v>
      </c>
      <c r="O163" s="70">
        <v>6.8001416884839063</v>
      </c>
      <c r="P163" s="70">
        <v>6.0740143242097702</v>
      </c>
      <c r="Q163" s="70">
        <v>6.1477922067445467</v>
      </c>
    </row>
    <row r="164" spans="1:17" ht="11.4" customHeight="1" x14ac:dyDescent="0.3">
      <c r="A164" s="62" t="s">
        <v>56</v>
      </c>
      <c r="B164" s="70">
        <v>3.821262572864093</v>
      </c>
      <c r="C164" s="70">
        <v>3.8060503358347084</v>
      </c>
      <c r="D164" s="70">
        <v>3.7892188658493913</v>
      </c>
      <c r="E164" s="70">
        <v>3.8636023493884646</v>
      </c>
      <c r="F164" s="70">
        <v>3.8107544310599084</v>
      </c>
      <c r="G164" s="70">
        <v>3.6679511639481719</v>
      </c>
      <c r="H164" s="70">
        <v>3.6503284991857585</v>
      </c>
      <c r="I164" s="70">
        <v>3.5548970024265119</v>
      </c>
      <c r="J164" s="70">
        <v>3.6720434160005295</v>
      </c>
      <c r="K164" s="70">
        <v>3.5475105259755084</v>
      </c>
      <c r="L164" s="70">
        <v>3.4759755396650589</v>
      </c>
      <c r="M164" s="70">
        <v>3.4830128534628151</v>
      </c>
      <c r="N164" s="70">
        <v>3.5199875778070684</v>
      </c>
      <c r="O164" s="70">
        <v>3.4209749262339142</v>
      </c>
      <c r="P164" s="70">
        <v>3.4480249406575463</v>
      </c>
      <c r="Q164" s="70">
        <v>3.4813402812789698</v>
      </c>
    </row>
    <row r="165" spans="1:17" ht="11.4" customHeight="1" x14ac:dyDescent="0.3">
      <c r="A165" s="19" t="s">
        <v>25</v>
      </c>
      <c r="B165" s="21">
        <v>39.742684138689846</v>
      </c>
      <c r="C165" s="21">
        <v>39.387886236852573</v>
      </c>
      <c r="D165" s="21">
        <v>38.966382989108119</v>
      </c>
      <c r="E165" s="21">
        <v>39.134059023185884</v>
      </c>
      <c r="F165" s="21">
        <v>39.167913679568585</v>
      </c>
      <c r="G165" s="21">
        <v>38.960188823573546</v>
      </c>
      <c r="H165" s="21">
        <v>38.456864769580747</v>
      </c>
      <c r="I165" s="21">
        <v>38.413433271494</v>
      </c>
      <c r="J165" s="21">
        <v>37.987106812192302</v>
      </c>
      <c r="K165" s="21">
        <v>38.245846887970302</v>
      </c>
      <c r="L165" s="21">
        <v>38.325484487742948</v>
      </c>
      <c r="M165" s="21">
        <v>37.954479114022909</v>
      </c>
      <c r="N165" s="21">
        <v>37.722398427268359</v>
      </c>
      <c r="O165" s="21">
        <v>37.229202495052895</v>
      </c>
      <c r="P165" s="21">
        <v>36.72125487618046</v>
      </c>
      <c r="Q165" s="21">
        <v>36.844377882984823</v>
      </c>
    </row>
    <row r="166" spans="1:17" ht="11.4" customHeight="1" x14ac:dyDescent="0.3">
      <c r="A166" s="17" t="s">
        <v>24</v>
      </c>
      <c r="B166" s="20">
        <v>38.918536000020595</v>
      </c>
      <c r="C166" s="20">
        <v>38.448431207194837</v>
      </c>
      <c r="D166" s="20">
        <v>38.091669444140777</v>
      </c>
      <c r="E166" s="20">
        <v>38.404818549398115</v>
      </c>
      <c r="F166" s="20">
        <v>38.222357370600193</v>
      </c>
      <c r="G166" s="20">
        <v>38.367403901731414</v>
      </c>
      <c r="H166" s="20">
        <v>37.805817168817804</v>
      </c>
      <c r="I166" s="20">
        <v>37.718180309296166</v>
      </c>
      <c r="J166" s="20">
        <v>37.31676775430703</v>
      </c>
      <c r="K166" s="20">
        <v>37.858178676633536</v>
      </c>
      <c r="L166" s="20">
        <v>37.618500838352972</v>
      </c>
      <c r="M166" s="20">
        <v>37.421782127562388</v>
      </c>
      <c r="N166" s="20">
        <v>37.069541958623475</v>
      </c>
      <c r="O166" s="20">
        <v>36.501167452974578</v>
      </c>
      <c r="P166" s="20">
        <v>36.077535583560952</v>
      </c>
      <c r="Q166" s="20">
        <v>36.334013998982563</v>
      </c>
    </row>
    <row r="167" spans="1:17" ht="11.4" customHeight="1" x14ac:dyDescent="0.3">
      <c r="A167" s="15" t="s">
        <v>23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" customHeight="1" x14ac:dyDescent="0.3">
      <c r="A169" s="27" t="s">
        <v>105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" customHeight="1" x14ac:dyDescent="0.3">
      <c r="A170" s="25" t="s">
        <v>40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" customHeight="1" x14ac:dyDescent="0.3">
      <c r="A171" s="23" t="s">
        <v>31</v>
      </c>
      <c r="B171" s="78">
        <v>112.68237635791705</v>
      </c>
      <c r="C171" s="78">
        <v>111.4901191244459</v>
      </c>
      <c r="D171" s="78">
        <v>110.18124605226507</v>
      </c>
      <c r="E171" s="78">
        <v>109.05625680320175</v>
      </c>
      <c r="F171" s="78">
        <v>107.98427612596066</v>
      </c>
      <c r="G171" s="78">
        <v>106.77686699966615</v>
      </c>
      <c r="H171" s="78">
        <v>105.33207045308728</v>
      </c>
      <c r="I171" s="78">
        <v>103.85274907107154</v>
      </c>
      <c r="J171" s="78">
        <v>102.05222030463608</v>
      </c>
      <c r="K171" s="78">
        <v>100.32344059772321</v>
      </c>
      <c r="L171" s="78">
        <v>98.774732777541118</v>
      </c>
      <c r="M171" s="78">
        <v>97.195984927781254</v>
      </c>
      <c r="N171" s="78">
        <v>95.698606884041027</v>
      </c>
      <c r="O171" s="78">
        <v>94.073872994622278</v>
      </c>
      <c r="P171" s="78">
        <v>92.376229915711392</v>
      </c>
      <c r="Q171" s="78">
        <v>90.683373081687222</v>
      </c>
    </row>
    <row r="172" spans="1:17" ht="11.4" customHeight="1" x14ac:dyDescent="0.3">
      <c r="A172" s="19" t="s">
        <v>30</v>
      </c>
      <c r="B172" s="76">
        <v>189.50572982439743</v>
      </c>
      <c r="C172" s="76">
        <v>187.39566086991124</v>
      </c>
      <c r="D172" s="76">
        <v>185.71212131813797</v>
      </c>
      <c r="E172" s="76">
        <v>183.87424419623736</v>
      </c>
      <c r="F172" s="76">
        <v>182.33508496512081</v>
      </c>
      <c r="G172" s="76">
        <v>180.2737789178355</v>
      </c>
      <c r="H172" s="76">
        <v>178.46500977687822</v>
      </c>
      <c r="I172" s="76">
        <v>176.0875463852594</v>
      </c>
      <c r="J172" s="76">
        <v>173.72055506821553</v>
      </c>
      <c r="K172" s="76">
        <v>170.37047643729738</v>
      </c>
      <c r="L172" s="76">
        <v>169.04813740474614</v>
      </c>
      <c r="M172" s="76">
        <v>167.01583273777823</v>
      </c>
      <c r="N172" s="76">
        <v>164.1213732429417</v>
      </c>
      <c r="O172" s="76">
        <v>160.98081118830834</v>
      </c>
      <c r="P172" s="76">
        <v>157.85830411316132</v>
      </c>
      <c r="Q172" s="76">
        <v>154.06124079200779</v>
      </c>
    </row>
    <row r="173" spans="1:17" ht="11.4" customHeight="1" x14ac:dyDescent="0.3">
      <c r="A173" s="62" t="s">
        <v>60</v>
      </c>
      <c r="B173" s="77">
        <v>191.73419656722544</v>
      </c>
      <c r="C173" s="77">
        <v>190.46288040049237</v>
      </c>
      <c r="D173" s="77">
        <v>189.18857540607584</v>
      </c>
      <c r="E173" s="77">
        <v>187.80997971496146</v>
      </c>
      <c r="F173" s="77">
        <v>186.48559559145895</v>
      </c>
      <c r="G173" s="77">
        <v>185.15133128089508</v>
      </c>
      <c r="H173" s="77">
        <v>183.52395738642028</v>
      </c>
      <c r="I173" s="77">
        <v>181.8053434994722</v>
      </c>
      <c r="J173" s="77">
        <v>179.70297811326901</v>
      </c>
      <c r="K173" s="77">
        <v>177.22728632580487</v>
      </c>
      <c r="L173" s="77">
        <v>174.74861245353614</v>
      </c>
      <c r="M173" s="77">
        <v>172.15508345373368</v>
      </c>
      <c r="N173" s="77">
        <v>169.50849021964373</v>
      </c>
      <c r="O173" s="77">
        <v>166.94731142959193</v>
      </c>
      <c r="P173" s="77">
        <v>163.80058731460139</v>
      </c>
      <c r="Q173" s="77">
        <v>159.99348419840115</v>
      </c>
    </row>
    <row r="174" spans="1:17" ht="11.4" customHeight="1" x14ac:dyDescent="0.3">
      <c r="A174" s="62" t="s">
        <v>59</v>
      </c>
      <c r="B174" s="77">
        <v>174.03102486740624</v>
      </c>
      <c r="C174" s="77">
        <v>171.0022857283281</v>
      </c>
      <c r="D174" s="77">
        <v>168.61702694866739</v>
      </c>
      <c r="E174" s="77">
        <v>166.49035705678369</v>
      </c>
      <c r="F174" s="77">
        <v>164.25582285720813</v>
      </c>
      <c r="G174" s="77">
        <v>162.25128988317115</v>
      </c>
      <c r="H174" s="77">
        <v>160.83524106578173</v>
      </c>
      <c r="I174" s="77">
        <v>159.22059242273173</v>
      </c>
      <c r="J174" s="77">
        <v>157.92553452398374</v>
      </c>
      <c r="K174" s="77">
        <v>156.49383263275112</v>
      </c>
      <c r="L174" s="77">
        <v>154.8469521776739</v>
      </c>
      <c r="M174" s="77">
        <v>153.0270829734948</v>
      </c>
      <c r="N174" s="77">
        <v>151.2326509309284</v>
      </c>
      <c r="O174" s="77">
        <v>149.39849538187241</v>
      </c>
      <c r="P174" s="77">
        <v>147.08865718968468</v>
      </c>
      <c r="Q174" s="77">
        <v>144.4582273093599</v>
      </c>
    </row>
    <row r="175" spans="1:17" ht="11.4" customHeight="1" x14ac:dyDescent="0.3">
      <c r="A175" s="62" t="s">
        <v>58</v>
      </c>
      <c r="B175" s="77">
        <v>173.26449528577672</v>
      </c>
      <c r="C175" s="77">
        <v>172.40478103835241</v>
      </c>
      <c r="D175" s="77">
        <v>172.06802501326493</v>
      </c>
      <c r="E175" s="77">
        <v>171.76127901035682</v>
      </c>
      <c r="F175" s="77">
        <v>171.31938070777437</v>
      </c>
      <c r="G175" s="77">
        <v>171.12508341584726</v>
      </c>
      <c r="H175" s="77">
        <v>170.65468138976055</v>
      </c>
      <c r="I175" s="77">
        <v>169.89600826249372</v>
      </c>
      <c r="J175" s="77">
        <v>169.02114219769365</v>
      </c>
      <c r="K175" s="77">
        <v>166.22621616321027</v>
      </c>
      <c r="L175" s="77">
        <v>163.77922213268135</v>
      </c>
      <c r="M175" s="77">
        <v>163.05220789223807</v>
      </c>
      <c r="N175" s="77">
        <v>162.21965585079801</v>
      </c>
      <c r="O175" s="77">
        <v>161.2708532675808</v>
      </c>
      <c r="P175" s="77">
        <v>159.91719724872505</v>
      </c>
      <c r="Q175" s="77">
        <v>157.8884462663494</v>
      </c>
    </row>
    <row r="176" spans="1:17" ht="11.4" customHeight="1" x14ac:dyDescent="0.3">
      <c r="A176" s="62" t="s">
        <v>57</v>
      </c>
      <c r="B176" s="77">
        <v>166.0540672183034</v>
      </c>
      <c r="C176" s="77">
        <v>162.845207936495</v>
      </c>
      <c r="D176" s="77">
        <v>162.89645694973112</v>
      </c>
      <c r="E176" s="77">
        <v>162.58256882331156</v>
      </c>
      <c r="F176" s="77">
        <v>162.85052206085737</v>
      </c>
      <c r="G176" s="77">
        <v>162.14236062413318</v>
      </c>
      <c r="H176" s="77">
        <v>159.95667365864807</v>
      </c>
      <c r="I176" s="77">
        <v>157.6591832562257</v>
      </c>
      <c r="J176" s="77">
        <v>154.40066250448643</v>
      </c>
      <c r="K176" s="77">
        <v>147.98289834424705</v>
      </c>
      <c r="L176" s="77">
        <v>143.10863810396907</v>
      </c>
      <c r="M176" s="77">
        <v>140.97765594977741</v>
      </c>
      <c r="N176" s="77">
        <v>138.75991157749274</v>
      </c>
      <c r="O176" s="77">
        <v>135.74603840916231</v>
      </c>
      <c r="P176" s="77">
        <v>131.7498954686576</v>
      </c>
      <c r="Q176" s="77">
        <v>128.93383595702429</v>
      </c>
    </row>
    <row r="177" spans="1:17" ht="11.4" customHeight="1" x14ac:dyDescent="0.3">
      <c r="A177" s="62" t="s">
        <v>61</v>
      </c>
      <c r="B177" s="77" t="s">
        <v>182</v>
      </c>
      <c r="C177" s="77" t="s">
        <v>182</v>
      </c>
      <c r="D177" s="77" t="s">
        <v>182</v>
      </c>
      <c r="E177" s="77" t="s">
        <v>182</v>
      </c>
      <c r="F177" s="77" t="s">
        <v>182</v>
      </c>
      <c r="G177" s="77" t="s">
        <v>182</v>
      </c>
      <c r="H177" s="77" t="s">
        <v>182</v>
      </c>
      <c r="I177" s="77" t="s">
        <v>182</v>
      </c>
      <c r="J177" s="77">
        <v>63.796511804980341</v>
      </c>
      <c r="K177" s="77">
        <v>62.363105409574445</v>
      </c>
      <c r="L177" s="77">
        <v>61.751372939912983</v>
      </c>
      <c r="M177" s="77">
        <v>56.540901728272814</v>
      </c>
      <c r="N177" s="77">
        <v>50.462736149385648</v>
      </c>
      <c r="O177" s="77">
        <v>63.088121473529327</v>
      </c>
      <c r="P177" s="77">
        <v>63.871988458967785</v>
      </c>
      <c r="Q177" s="77">
        <v>58.122690645733449</v>
      </c>
    </row>
    <row r="178" spans="1:17" ht="11.4" customHeight="1" x14ac:dyDescent="0.3">
      <c r="A178" s="62" t="s">
        <v>56</v>
      </c>
      <c r="B178" s="77" t="s">
        <v>182</v>
      </c>
      <c r="C178" s="77" t="s">
        <v>182</v>
      </c>
      <c r="D178" s="77" t="s">
        <v>182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" customHeight="1" x14ac:dyDescent="0.3">
      <c r="A179" s="19" t="s">
        <v>29</v>
      </c>
      <c r="B179" s="76">
        <v>1600.4142611769344</v>
      </c>
      <c r="C179" s="76">
        <v>1585.1728301933058</v>
      </c>
      <c r="D179" s="76">
        <v>1578.0898549045842</v>
      </c>
      <c r="E179" s="76">
        <v>1556.5570971063962</v>
      </c>
      <c r="F179" s="76">
        <v>1548.7834027062092</v>
      </c>
      <c r="G179" s="76">
        <v>1523.388355879579</v>
      </c>
      <c r="H179" s="76">
        <v>1509.2658444619692</v>
      </c>
      <c r="I179" s="76">
        <v>1494.1579632969315</v>
      </c>
      <c r="J179" s="76">
        <v>1476.9137307062467</v>
      </c>
      <c r="K179" s="76">
        <v>1460.1147937041217</v>
      </c>
      <c r="L179" s="76">
        <v>1443.049489385922</v>
      </c>
      <c r="M179" s="76">
        <v>1422.6200026582462</v>
      </c>
      <c r="N179" s="76">
        <v>1413.2925654399578</v>
      </c>
      <c r="O179" s="76">
        <v>1372.8240485619356</v>
      </c>
      <c r="P179" s="76">
        <v>1376.9902715041662</v>
      </c>
      <c r="Q179" s="76">
        <v>1339.3631812351659</v>
      </c>
    </row>
    <row r="180" spans="1:17" ht="11.4" customHeight="1" x14ac:dyDescent="0.3">
      <c r="A180" s="62" t="s">
        <v>60</v>
      </c>
      <c r="B180" s="75">
        <v>510.37622677181935</v>
      </c>
      <c r="C180" s="75">
        <v>508.01602835836229</v>
      </c>
      <c r="D180" s="75">
        <v>505.00447644257218</v>
      </c>
      <c r="E180" s="75">
        <v>504.33101265573657</v>
      </c>
      <c r="F180" s="75">
        <v>502.87187841007801</v>
      </c>
      <c r="G180" s="75">
        <v>500.34768717404387</v>
      </c>
      <c r="H180" s="75">
        <v>499.01726436310611</v>
      </c>
      <c r="I180" s="75">
        <v>491.51775163138387</v>
      </c>
      <c r="J180" s="75">
        <v>485.77580510106753</v>
      </c>
      <c r="K180" s="75">
        <v>481.16783904200605</v>
      </c>
      <c r="L180" s="75">
        <v>475.41988827425615</v>
      </c>
      <c r="M180" s="75">
        <v>470.08346815147962</v>
      </c>
      <c r="N180" s="75">
        <v>466.53423341535813</v>
      </c>
      <c r="O180" s="75">
        <v>444.67473562704265</v>
      </c>
      <c r="P180" s="75">
        <v>443.05232750313007</v>
      </c>
      <c r="Q180" s="75">
        <v>440.39885476463041</v>
      </c>
    </row>
    <row r="181" spans="1:17" ht="11.4" customHeight="1" x14ac:dyDescent="0.3">
      <c r="A181" s="62" t="s">
        <v>59</v>
      </c>
      <c r="B181" s="75">
        <v>1643.5908354472617</v>
      </c>
      <c r="C181" s="75">
        <v>1627.5479824512524</v>
      </c>
      <c r="D181" s="75">
        <v>1611.9849754707388</v>
      </c>
      <c r="E181" s="75">
        <v>1597.7676859709236</v>
      </c>
      <c r="F181" s="75">
        <v>1581.6770674882739</v>
      </c>
      <c r="G181" s="75">
        <v>1564.106743093598</v>
      </c>
      <c r="H181" s="75">
        <v>1545.0668689748504</v>
      </c>
      <c r="I181" s="75">
        <v>1527.4747060806276</v>
      </c>
      <c r="J181" s="75">
        <v>1509.9166693002203</v>
      </c>
      <c r="K181" s="75">
        <v>1492.2744424315688</v>
      </c>
      <c r="L181" s="75">
        <v>1476.5777953036265</v>
      </c>
      <c r="M181" s="75">
        <v>1460.8367585924289</v>
      </c>
      <c r="N181" s="75">
        <v>1445.6876642446964</v>
      </c>
      <c r="O181" s="75">
        <v>1434.3174693799824</v>
      </c>
      <c r="P181" s="75">
        <v>1423.0419314895644</v>
      </c>
      <c r="Q181" s="75">
        <v>1411.4382371238328</v>
      </c>
    </row>
    <row r="182" spans="1:17" ht="11.4" customHeight="1" x14ac:dyDescent="0.3">
      <c r="A182" s="62" t="s">
        <v>58</v>
      </c>
      <c r="B182" s="75">
        <v>1089.7543600658912</v>
      </c>
      <c r="C182" s="75">
        <v>1088.0827505218724</v>
      </c>
      <c r="D182" s="75">
        <v>1087.3081874991144</v>
      </c>
      <c r="E182" s="75">
        <v>1085.4580736718158</v>
      </c>
      <c r="F182" s="75">
        <v>1055.7707093944916</v>
      </c>
      <c r="G182" s="75">
        <v>1051.9820026507475</v>
      </c>
      <c r="H182" s="75">
        <v>1048.432104863288</v>
      </c>
      <c r="I182" s="75">
        <v>1044.6125293648536</v>
      </c>
      <c r="J182" s="75">
        <v>1041.4392293959149</v>
      </c>
      <c r="K182" s="75">
        <v>1036.0278313024576</v>
      </c>
      <c r="L182" s="75">
        <v>1033.0842329158475</v>
      </c>
      <c r="M182" s="75">
        <v>1029.9258925617714</v>
      </c>
      <c r="N182" s="75">
        <v>1028.1440047036624</v>
      </c>
      <c r="O182" s="75">
        <v>1025.7166286378215</v>
      </c>
      <c r="P182" s="75">
        <v>1021.580286440665</v>
      </c>
      <c r="Q182" s="75">
        <v>1016.681133014666</v>
      </c>
    </row>
    <row r="183" spans="1:17" ht="11.4" customHeight="1" x14ac:dyDescent="0.3">
      <c r="A183" s="62" t="s">
        <v>57</v>
      </c>
      <c r="B183" s="75">
        <v>999.97966386195822</v>
      </c>
      <c r="C183" s="75">
        <v>970.03015756862487</v>
      </c>
      <c r="D183" s="75">
        <v>959.03920749526503</v>
      </c>
      <c r="E183" s="75">
        <v>945.27159520119403</v>
      </c>
      <c r="F183" s="75">
        <v>940.89186241538187</v>
      </c>
      <c r="G183" s="75">
        <v>934.8912117016215</v>
      </c>
      <c r="H183" s="75">
        <v>929.06843452466762</v>
      </c>
      <c r="I183" s="75">
        <v>923.55624622488426</v>
      </c>
      <c r="J183" s="75">
        <v>918.41747311460404</v>
      </c>
      <c r="K183" s="75">
        <v>914.57480437299444</v>
      </c>
      <c r="L183" s="75">
        <v>911.35144866948724</v>
      </c>
      <c r="M183" s="75">
        <v>906.33721349388907</v>
      </c>
      <c r="N183" s="75">
        <v>901.57790611806956</v>
      </c>
      <c r="O183" s="75">
        <v>893.17249679485701</v>
      </c>
      <c r="P183" s="75">
        <v>886.09897294915936</v>
      </c>
      <c r="Q183" s="75">
        <v>873.3594597409533</v>
      </c>
    </row>
    <row r="184" spans="1:17" ht="11.4" customHeight="1" x14ac:dyDescent="0.3">
      <c r="A184" s="62" t="s">
        <v>56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" customHeight="1" x14ac:dyDescent="0.3">
      <c r="A185" s="25" t="s">
        <v>19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" customHeight="1" x14ac:dyDescent="0.3">
      <c r="A186" s="23" t="s">
        <v>28</v>
      </c>
      <c r="B186" s="78">
        <v>237.8797524127437</v>
      </c>
      <c r="C186" s="78">
        <v>237.52822692192822</v>
      </c>
      <c r="D186" s="78">
        <v>234.8773992581153</v>
      </c>
      <c r="E186" s="78">
        <v>234.47671827415661</v>
      </c>
      <c r="F186" s="78">
        <v>231.01792284686505</v>
      </c>
      <c r="G186" s="78">
        <v>228.80800185630349</v>
      </c>
      <c r="H186" s="78">
        <v>226.25541132141618</v>
      </c>
      <c r="I186" s="78">
        <v>225.56640044813452</v>
      </c>
      <c r="J186" s="78">
        <v>213.11189826126423</v>
      </c>
      <c r="K186" s="78">
        <v>209.10552060154532</v>
      </c>
      <c r="L186" s="78">
        <v>202.06154788328499</v>
      </c>
      <c r="M186" s="78">
        <v>195.76992267888829</v>
      </c>
      <c r="N186" s="78">
        <v>193.09573743256192</v>
      </c>
      <c r="O186" s="78">
        <v>192.23455055138922</v>
      </c>
      <c r="P186" s="78">
        <v>191.78357141631986</v>
      </c>
      <c r="Q186" s="78">
        <v>190.85973716633444</v>
      </c>
    </row>
    <row r="187" spans="1:17" ht="11.4" customHeight="1" x14ac:dyDescent="0.3">
      <c r="A187" s="62" t="s">
        <v>60</v>
      </c>
      <c r="B187" s="77">
        <v>237.12799014365874</v>
      </c>
      <c r="C187" s="77">
        <v>234.97180222931368</v>
      </c>
      <c r="D187" s="77">
        <v>233.33895852354016</v>
      </c>
      <c r="E187" s="77">
        <v>230.99918739871006</v>
      </c>
      <c r="F187" s="77">
        <v>229.08614581838665</v>
      </c>
      <c r="G187" s="77">
        <v>227.27982811337324</v>
      </c>
      <c r="H187" s="77">
        <v>224.94263460459882</v>
      </c>
      <c r="I187" s="77">
        <v>222.55959586610442</v>
      </c>
      <c r="J187" s="77">
        <v>219.23904955044253</v>
      </c>
      <c r="K187" s="77">
        <v>216.22630031893831</v>
      </c>
      <c r="L187" s="77">
        <v>212.61489163784847</v>
      </c>
      <c r="M187" s="77">
        <v>209.23539029904504</v>
      </c>
      <c r="N187" s="77">
        <v>205.89748984187719</v>
      </c>
      <c r="O187" s="77">
        <v>201.60412033479295</v>
      </c>
      <c r="P187" s="77">
        <v>197.69403322570702</v>
      </c>
      <c r="Q187" s="77">
        <v>193.37475839005216</v>
      </c>
    </row>
    <row r="188" spans="1:17" ht="11.4" customHeight="1" x14ac:dyDescent="0.3">
      <c r="A188" s="62" t="s">
        <v>59</v>
      </c>
      <c r="B188" s="77">
        <v>243.89283943927168</v>
      </c>
      <c r="C188" s="77">
        <v>240.59605311780714</v>
      </c>
      <c r="D188" s="77">
        <v>238.07167659839291</v>
      </c>
      <c r="E188" s="77">
        <v>235.37337637801255</v>
      </c>
      <c r="F188" s="77">
        <v>232.4212297495219</v>
      </c>
      <c r="G188" s="77">
        <v>229.94981992991026</v>
      </c>
      <c r="H188" s="77">
        <v>227.39400991163166</v>
      </c>
      <c r="I188" s="77">
        <v>224.13649164937721</v>
      </c>
      <c r="J188" s="77">
        <v>221.75704765135546</v>
      </c>
      <c r="K188" s="77">
        <v>218.95530154319448</v>
      </c>
      <c r="L188" s="77">
        <v>216.54120710287646</v>
      </c>
      <c r="M188" s="77">
        <v>213.65499972330451</v>
      </c>
      <c r="N188" s="77">
        <v>210.9596599615476</v>
      </c>
      <c r="O188" s="77">
        <v>207.54141783658986</v>
      </c>
      <c r="P188" s="77">
        <v>203.45098016252211</v>
      </c>
      <c r="Q188" s="77">
        <v>199.43282640412468</v>
      </c>
    </row>
    <row r="189" spans="1:17" ht="11.4" customHeight="1" x14ac:dyDescent="0.3">
      <c r="A189" s="62" t="s">
        <v>58</v>
      </c>
      <c r="B189" s="77">
        <v>266.96606613623976</v>
      </c>
      <c r="C189" s="77">
        <v>259.89262017453063</v>
      </c>
      <c r="D189" s="77">
        <v>247.18572517115678</v>
      </c>
      <c r="E189" s="77">
        <v>240.99263518154652</v>
      </c>
      <c r="F189" s="77">
        <v>238.46679701199741</v>
      </c>
      <c r="G189" s="77">
        <v>233.32140129954561</v>
      </c>
      <c r="H189" s="77">
        <v>227.67012838833588</v>
      </c>
      <c r="I189" s="77">
        <v>223.47217768591227</v>
      </c>
      <c r="J189" s="77">
        <v>220.86230593574743</v>
      </c>
      <c r="K189" s="77">
        <v>217.63566703627302</v>
      </c>
      <c r="L189" s="77">
        <v>215.0756840173205</v>
      </c>
      <c r="M189" s="77">
        <v>213.33920310981392</v>
      </c>
      <c r="N189" s="77">
        <v>212.12320176365776</v>
      </c>
      <c r="O189" s="77">
        <v>211.0624195862564</v>
      </c>
      <c r="P189" s="77">
        <v>206.57938429570262</v>
      </c>
      <c r="Q189" s="77">
        <v>204.73383734059777</v>
      </c>
    </row>
    <row r="190" spans="1:17" ht="11.4" customHeight="1" x14ac:dyDescent="0.3">
      <c r="A190" s="62" t="s">
        <v>57</v>
      </c>
      <c r="B190" s="77">
        <v>221.84008998245645</v>
      </c>
      <c r="C190" s="77">
        <v>216.05870085383995</v>
      </c>
      <c r="D190" s="77">
        <v>210.90733590807659</v>
      </c>
      <c r="E190" s="77">
        <v>206.3938696864341</v>
      </c>
      <c r="F190" s="77">
        <v>203.32400112318805</v>
      </c>
      <c r="G190" s="77">
        <v>200.14905850902721</v>
      </c>
      <c r="H190" s="77">
        <v>195.60415431624125</v>
      </c>
      <c r="I190" s="77">
        <v>193.92399279603654</v>
      </c>
      <c r="J190" s="77">
        <v>189.67099797316942</v>
      </c>
      <c r="K190" s="77">
        <v>183.40543070423257</v>
      </c>
      <c r="L190" s="77">
        <v>177.28449699083069</v>
      </c>
      <c r="M190" s="77">
        <v>175.05583079117872</v>
      </c>
      <c r="N190" s="77">
        <v>171.66514010713868</v>
      </c>
      <c r="O190" s="77">
        <v>170.14670202771694</v>
      </c>
      <c r="P190" s="77">
        <v>166.8808700326575</v>
      </c>
      <c r="Q190" s="77">
        <v>164.83059648968083</v>
      </c>
    </row>
    <row r="191" spans="1:17" ht="11.4" customHeight="1" x14ac:dyDescent="0.3">
      <c r="A191" s="62" t="s">
        <v>56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" customHeight="1" x14ac:dyDescent="0.3">
      <c r="A192" s="19" t="s">
        <v>25</v>
      </c>
      <c r="B192" s="76">
        <v>1278.5307110461199</v>
      </c>
      <c r="C192" s="76">
        <v>1270.6471673647429</v>
      </c>
      <c r="D192" s="76">
        <v>1263.1783587941495</v>
      </c>
      <c r="E192" s="76">
        <v>1257.6017859421088</v>
      </c>
      <c r="F192" s="76">
        <v>1252.7801336050395</v>
      </c>
      <c r="G192" s="76">
        <v>1247.4761873685386</v>
      </c>
      <c r="H192" s="76">
        <v>1240.1977265923908</v>
      </c>
      <c r="I192" s="76">
        <v>1232.8476273399772</v>
      </c>
      <c r="J192" s="76">
        <v>1226.0416713324278</v>
      </c>
      <c r="K192" s="76">
        <v>1220.4828575568761</v>
      </c>
      <c r="L192" s="76">
        <v>1214.6839117977211</v>
      </c>
      <c r="M192" s="76">
        <v>1207.0828583539885</v>
      </c>
      <c r="N192" s="76">
        <v>1199.0492734807117</v>
      </c>
      <c r="O192" s="76">
        <v>1189.3916672586836</v>
      </c>
      <c r="P192" s="76">
        <v>1179.1239372728401</v>
      </c>
      <c r="Q192" s="76">
        <v>1170.2370712747447</v>
      </c>
    </row>
    <row r="193" spans="1:17" ht="11.4" customHeight="1" x14ac:dyDescent="0.3">
      <c r="A193" s="17" t="s">
        <v>24</v>
      </c>
      <c r="B193" s="75">
        <v>1268.8259377939355</v>
      </c>
      <c r="C193" s="75">
        <v>1263.8178365345921</v>
      </c>
      <c r="D193" s="75">
        <v>1257.968661152664</v>
      </c>
      <c r="E193" s="75">
        <v>1253.5303910131274</v>
      </c>
      <c r="F193" s="75">
        <v>1248.9008124708862</v>
      </c>
      <c r="G193" s="75">
        <v>1243.6270101759501</v>
      </c>
      <c r="H193" s="75">
        <v>1236.001936832087</v>
      </c>
      <c r="I193" s="75">
        <v>1228.1836700697331</v>
      </c>
      <c r="J193" s="75">
        <v>1221.2059235303093</v>
      </c>
      <c r="K193" s="75">
        <v>1215.9772521014743</v>
      </c>
      <c r="L193" s="75">
        <v>1210.0116304444216</v>
      </c>
      <c r="M193" s="75">
        <v>1202.3156223305498</v>
      </c>
      <c r="N193" s="75">
        <v>1194.0584722327856</v>
      </c>
      <c r="O193" s="75">
        <v>1183.9137622738187</v>
      </c>
      <c r="P193" s="75">
        <v>1173.3749520213055</v>
      </c>
      <c r="Q193" s="75">
        <v>1164.3563142069686</v>
      </c>
    </row>
    <row r="194" spans="1:17" ht="11.4" customHeight="1" x14ac:dyDescent="0.3">
      <c r="A194" s="15" t="s">
        <v>23</v>
      </c>
      <c r="B194" s="74">
        <v>1424.8737890693271</v>
      </c>
      <c r="C194" s="74">
        <v>1368.8634299346772</v>
      </c>
      <c r="D194" s="74">
        <v>1335.794917309837</v>
      </c>
      <c r="E194" s="74">
        <v>1313.6261129368092</v>
      </c>
      <c r="F194" s="74">
        <v>1298.3363263743522</v>
      </c>
      <c r="G194" s="74">
        <v>1291.486497834728</v>
      </c>
      <c r="H194" s="74">
        <v>1287.0028608363175</v>
      </c>
      <c r="I194" s="74">
        <v>1283.1687004473702</v>
      </c>
      <c r="J194" s="74">
        <v>1279.2279602190295</v>
      </c>
      <c r="K194" s="74">
        <v>1275.899010255516</v>
      </c>
      <c r="L194" s="74">
        <v>1269.6909067614426</v>
      </c>
      <c r="M194" s="74">
        <v>1263.6987906568352</v>
      </c>
      <c r="N194" s="74">
        <v>1257.2828630003596</v>
      </c>
      <c r="O194" s="74">
        <v>1249.8050916802588</v>
      </c>
      <c r="P194" s="74">
        <v>1243.0073044505727</v>
      </c>
      <c r="Q194" s="74">
        <v>1235.602844075594</v>
      </c>
    </row>
    <row r="196" spans="1:17" ht="11.4" customHeight="1" x14ac:dyDescent="0.3">
      <c r="A196" s="27" t="s">
        <v>104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" customHeight="1" x14ac:dyDescent="0.3">
      <c r="A197" s="25" t="s">
        <v>40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" customHeight="1" x14ac:dyDescent="0.3">
      <c r="A198" s="23" t="s">
        <v>31</v>
      </c>
      <c r="B198" s="111">
        <f>IF(TrRoad_act!B86=0,"",TrRoad_emi!B56/TrRoad_tech!B171)</f>
        <v>1.0800676948300265</v>
      </c>
      <c r="C198" s="111">
        <f>IF(TrRoad_act!C86=0,"",TrRoad_emi!C56/TrRoad_tech!C171)</f>
        <v>1.082789510546684</v>
      </c>
      <c r="D198" s="111">
        <f>IF(TrRoad_act!D86=0,"",TrRoad_emi!D56/TrRoad_tech!D171)</f>
        <v>1.0853488021309139</v>
      </c>
      <c r="E198" s="111">
        <f>IF(TrRoad_act!E86=0,"",TrRoad_emi!E56/TrRoad_tech!E171)</f>
        <v>1.0872678667165034</v>
      </c>
      <c r="F198" s="111">
        <f>IF(TrRoad_act!F86=0,"",TrRoad_emi!F56/TrRoad_tech!F171)</f>
        <v>1.086022576551509</v>
      </c>
      <c r="G198" s="111">
        <f>IF(TrRoad_act!G86=0,"",TrRoad_emi!G56/TrRoad_tech!G171)</f>
        <v>1.0872506726327495</v>
      </c>
      <c r="H198" s="111">
        <f>IF(TrRoad_act!H86=0,"",TrRoad_emi!H56/TrRoad_tech!H171)</f>
        <v>1.0872611437913124</v>
      </c>
      <c r="I198" s="111">
        <f>IF(TrRoad_act!I86=0,"",TrRoad_emi!I56/TrRoad_tech!I171)</f>
        <v>1.0861930210984285</v>
      </c>
      <c r="J198" s="111">
        <f>IF(TrRoad_act!J86=0,"",TrRoad_emi!J56/TrRoad_tech!J171)</f>
        <v>1.0850814210923896</v>
      </c>
      <c r="K198" s="111">
        <f>IF(TrRoad_act!K86=0,"",TrRoad_emi!K56/TrRoad_tech!K171)</f>
        <v>1.092585080191067</v>
      </c>
      <c r="L198" s="111">
        <f>IF(TrRoad_act!L86=0,"",TrRoad_emi!L56/TrRoad_tech!L171)</f>
        <v>1.0965167061170273</v>
      </c>
      <c r="M198" s="111">
        <f>IF(TrRoad_act!M86=0,"",TrRoad_emi!M56/TrRoad_tech!M171)</f>
        <v>1.1046189654012812</v>
      </c>
      <c r="N198" s="111">
        <f>IF(TrRoad_act!N86=0,"",TrRoad_emi!N56/TrRoad_tech!N171)</f>
        <v>1.1085053508296798</v>
      </c>
      <c r="O198" s="111">
        <f>IF(TrRoad_act!O86=0,"",TrRoad_emi!O56/TrRoad_tech!O171)</f>
        <v>1.1154999311805693</v>
      </c>
      <c r="P198" s="111">
        <f>IF(TrRoad_act!P86=0,"",TrRoad_emi!P56/TrRoad_tech!P171)</f>
        <v>1.1261056587646525</v>
      </c>
      <c r="Q198" s="111">
        <f>IF(TrRoad_act!Q86=0,"",TrRoad_emi!Q56/TrRoad_tech!Q171)</f>
        <v>1.1378044191540166</v>
      </c>
    </row>
    <row r="199" spans="1:17" ht="11.4" customHeight="1" x14ac:dyDescent="0.3">
      <c r="A199" s="19" t="s">
        <v>30</v>
      </c>
      <c r="B199" s="107">
        <f>IF(TrRoad_act!B87=0,"",TrRoad_emi!B57/TrRoad_tech!B172)</f>
        <v>1.1010527488498505</v>
      </c>
      <c r="C199" s="107">
        <f>IF(TrRoad_act!C87=0,"",TrRoad_emi!C57/TrRoad_tech!C172)</f>
        <v>1.0921259599288864</v>
      </c>
      <c r="D199" s="107">
        <f>IF(TrRoad_act!D87=0,"",TrRoad_emi!D57/TrRoad_tech!D172)</f>
        <v>1.0982484393720109</v>
      </c>
      <c r="E199" s="107">
        <f>IF(TrRoad_act!E87=0,"",TrRoad_emi!E57/TrRoad_tech!E172)</f>
        <v>1.099814221068186</v>
      </c>
      <c r="F199" s="107">
        <f>IF(TrRoad_act!F87=0,"",TrRoad_emi!F57/TrRoad_tech!F172)</f>
        <v>1.0945162825528016</v>
      </c>
      <c r="G199" s="107">
        <f>IF(TrRoad_act!G87=0,"",TrRoad_emi!G57/TrRoad_tech!G172)</f>
        <v>1.0996574695288264</v>
      </c>
      <c r="H199" s="107">
        <f>IF(TrRoad_act!H87=0,"",TrRoad_emi!H57/TrRoad_tech!H172)</f>
        <v>1.1064991954912817</v>
      </c>
      <c r="I199" s="107">
        <f>IF(TrRoad_act!I87=0,"",TrRoad_emi!I57/TrRoad_tech!I172)</f>
        <v>1.1035609924872338</v>
      </c>
      <c r="J199" s="107">
        <f>IF(TrRoad_act!J87=0,"",TrRoad_emi!J57/TrRoad_tech!J172)</f>
        <v>1.0890606698914993</v>
      </c>
      <c r="K199" s="107">
        <f>IF(TrRoad_act!K87=0,"",TrRoad_emi!K57/TrRoad_tech!K172)</f>
        <v>1.0787202162973626</v>
      </c>
      <c r="L199" s="107">
        <f>IF(TrRoad_act!L87=0,"",TrRoad_emi!L57/TrRoad_tech!L172)</f>
        <v>1.0681468466912531</v>
      </c>
      <c r="M199" s="107">
        <f>IF(TrRoad_act!M87=0,"",TrRoad_emi!M57/TrRoad_tech!M172)</f>
        <v>1.0681513489981391</v>
      </c>
      <c r="N199" s="107">
        <f>IF(TrRoad_act!N87=0,"",TrRoad_emi!N57/TrRoad_tech!N172)</f>
        <v>1.0675772870835019</v>
      </c>
      <c r="O199" s="107">
        <f>IF(TrRoad_act!O87=0,"",TrRoad_emi!O57/TrRoad_tech!O172)</f>
        <v>1.0796602043529073</v>
      </c>
      <c r="P199" s="107">
        <f>IF(TrRoad_act!P87=0,"",TrRoad_emi!P57/TrRoad_tech!P172)</f>
        <v>1.0915150646352811</v>
      </c>
      <c r="Q199" s="107">
        <f>IF(TrRoad_act!Q87=0,"",TrRoad_emi!Q57/TrRoad_tech!Q172)</f>
        <v>1.1067588374476143</v>
      </c>
    </row>
    <row r="200" spans="1:17" ht="11.4" customHeight="1" x14ac:dyDescent="0.3">
      <c r="A200" s="62" t="s">
        <v>60</v>
      </c>
      <c r="B200" s="108">
        <f>IF(TrRoad_act!B88=0,"",TrRoad_emi!B58/TrRoad_tech!B173)</f>
        <v>1.1140251364593783</v>
      </c>
      <c r="C200" s="108">
        <f>IF(TrRoad_act!C88=0,"",TrRoad_emi!C58/TrRoad_tech!C173)</f>
        <v>1.1065063577036744</v>
      </c>
      <c r="D200" s="108">
        <f>IF(TrRoad_act!D88=0,"",TrRoad_emi!D58/TrRoad_tech!D173)</f>
        <v>1.1159294651873706</v>
      </c>
      <c r="E200" s="108">
        <f>IF(TrRoad_act!E88=0,"",TrRoad_emi!E58/TrRoad_tech!E173)</f>
        <v>1.1201692201083069</v>
      </c>
      <c r="F200" s="108">
        <f>IF(TrRoad_act!F88=0,"",TrRoad_emi!F58/TrRoad_tech!F173)</f>
        <v>1.1246246808168268</v>
      </c>
      <c r="G200" s="108">
        <f>IF(TrRoad_act!G88=0,"",TrRoad_emi!G58/TrRoad_tech!G173)</f>
        <v>1.1291559432774301</v>
      </c>
      <c r="H200" s="108">
        <f>IF(TrRoad_act!H88=0,"",TrRoad_emi!H58/TrRoad_tech!H173)</f>
        <v>1.1428225410748463</v>
      </c>
      <c r="I200" s="108">
        <f>IF(TrRoad_act!I88=0,"",TrRoad_emi!I58/TrRoad_tech!I173)</f>
        <v>1.1433842697581995</v>
      </c>
      <c r="J200" s="108">
        <f>IF(TrRoad_act!J88=0,"",TrRoad_emi!J58/TrRoad_tech!J173)</f>
        <v>1.1249618781357604</v>
      </c>
      <c r="K200" s="108">
        <f>IF(TrRoad_act!K88=0,"",TrRoad_emi!K58/TrRoad_tech!K173)</f>
        <v>1.1079474863125289</v>
      </c>
      <c r="L200" s="108">
        <f>IF(TrRoad_act!L88=0,"",TrRoad_emi!L58/TrRoad_tech!L173)</f>
        <v>1.0976523210497058</v>
      </c>
      <c r="M200" s="108">
        <f>IF(TrRoad_act!M88=0,"",TrRoad_emi!M58/TrRoad_tech!M173)</f>
        <v>1.0989389402792924</v>
      </c>
      <c r="N200" s="108">
        <f>IF(TrRoad_act!N88=0,"",TrRoad_emi!N58/TrRoad_tech!N173)</f>
        <v>1.1011411171911551</v>
      </c>
      <c r="O200" s="108">
        <f>IF(TrRoad_act!O88=0,"",TrRoad_emi!O58/TrRoad_tech!O173)</f>
        <v>1.1034971077509661</v>
      </c>
      <c r="P200" s="108">
        <f>IF(TrRoad_act!P88=0,"",TrRoad_emi!P58/TrRoad_tech!P173)</f>
        <v>1.1154299798306431</v>
      </c>
      <c r="Q200" s="108">
        <f>IF(TrRoad_act!Q88=0,"",TrRoad_emi!Q58/TrRoad_tech!Q173)</f>
        <v>1.1189270098905604</v>
      </c>
    </row>
    <row r="201" spans="1:17" ht="11.4" customHeight="1" x14ac:dyDescent="0.3">
      <c r="A201" s="62" t="s">
        <v>59</v>
      </c>
      <c r="B201" s="108">
        <f>IF(TrRoad_act!B89=0,"",TrRoad_emi!B59/TrRoad_tech!B174)</f>
        <v>1.1343044326767386</v>
      </c>
      <c r="C201" s="108">
        <f>IF(TrRoad_act!C89=0,"",TrRoad_emi!C59/TrRoad_tech!C174)</f>
        <v>1.1218945122251476</v>
      </c>
      <c r="D201" s="108">
        <f>IF(TrRoad_act!D89=0,"",TrRoad_emi!D59/TrRoad_tech!D174)</f>
        <v>1.127647513042598</v>
      </c>
      <c r="E201" s="108">
        <f>IF(TrRoad_act!E89=0,"",TrRoad_emi!E59/TrRoad_tech!E174)</f>
        <v>1.1309629902327356</v>
      </c>
      <c r="F201" s="108">
        <f>IF(TrRoad_act!F89=0,"",TrRoad_emi!F59/TrRoad_tech!F174)</f>
        <v>1.1216432519922355</v>
      </c>
      <c r="G201" s="108">
        <f>IF(TrRoad_act!G89=0,"",TrRoad_emi!G59/TrRoad_tech!G174)</f>
        <v>1.1277238035901656</v>
      </c>
      <c r="H201" s="108">
        <f>IF(TrRoad_act!H89=0,"",TrRoad_emi!H59/TrRoad_tech!H174)</f>
        <v>1.1336939179010586</v>
      </c>
      <c r="I201" s="108">
        <f>IF(TrRoad_act!I89=0,"",TrRoad_emi!I59/TrRoad_tech!I174)</f>
        <v>1.1259933787732841</v>
      </c>
      <c r="J201" s="108">
        <f>IF(TrRoad_act!J89=0,"",TrRoad_emi!J59/TrRoad_tech!J174)</f>
        <v>1.111942269785499</v>
      </c>
      <c r="K201" s="108">
        <f>IF(TrRoad_act!K89=0,"",TrRoad_emi!K59/TrRoad_tech!K174)</f>
        <v>1.0942427277998581</v>
      </c>
      <c r="L201" s="108">
        <f>IF(TrRoad_act!L89=0,"",TrRoad_emi!L59/TrRoad_tech!L174)</f>
        <v>1.0990967696096843</v>
      </c>
      <c r="M201" s="108">
        <f>IF(TrRoad_act!M89=0,"",TrRoad_emi!M59/TrRoad_tech!M174)</f>
        <v>1.1004557883319837</v>
      </c>
      <c r="N201" s="108">
        <f>IF(TrRoad_act!N89=0,"",TrRoad_emi!N59/TrRoad_tech!N174)</f>
        <v>1.0935973957399274</v>
      </c>
      <c r="O201" s="108">
        <f>IF(TrRoad_act!O89=0,"",TrRoad_emi!O59/TrRoad_tech!O174)</f>
        <v>1.1047316986115567</v>
      </c>
      <c r="P201" s="108">
        <f>IF(TrRoad_act!P89=0,"",TrRoad_emi!P59/TrRoad_tech!P174)</f>
        <v>1.1164165356728739</v>
      </c>
      <c r="Q201" s="108">
        <f>IF(TrRoad_act!Q89=0,"",TrRoad_emi!Q59/TrRoad_tech!Q174)</f>
        <v>1.1373742316095345</v>
      </c>
    </row>
    <row r="202" spans="1:17" ht="11.4" customHeight="1" x14ac:dyDescent="0.3">
      <c r="A202" s="62" t="s">
        <v>58</v>
      </c>
      <c r="B202" s="108">
        <f>IF(TrRoad_act!B90=0,"",TrRoad_emi!B60/TrRoad_tech!B175)</f>
        <v>1.1175127369901281</v>
      </c>
      <c r="C202" s="108">
        <f>IF(TrRoad_act!C90=0,"",TrRoad_emi!C60/TrRoad_tech!C175)</f>
        <v>1.1199331502355581</v>
      </c>
      <c r="D202" s="108">
        <f>IF(TrRoad_act!D90=0,"",TrRoad_emi!D60/TrRoad_tech!D175)</f>
        <v>1.1298411401812816</v>
      </c>
      <c r="E202" s="108">
        <f>IF(TrRoad_act!E90=0,"",TrRoad_emi!E60/TrRoad_tech!E175)</f>
        <v>1.1142868014158791</v>
      </c>
      <c r="F202" s="108">
        <f>IF(TrRoad_act!F90=0,"",TrRoad_emi!F60/TrRoad_tech!F175)</f>
        <v>1.1141383824634137</v>
      </c>
      <c r="G202" s="108">
        <f>IF(TrRoad_act!G90=0,"",TrRoad_emi!G60/TrRoad_tech!G175)</f>
        <v>1.14463401364189</v>
      </c>
      <c r="H202" s="108">
        <f>IF(TrRoad_act!H90=0,"",TrRoad_emi!H60/TrRoad_tech!H175)</f>
        <v>1.1487816216286093</v>
      </c>
      <c r="I202" s="108">
        <f>IF(TrRoad_act!I90=0,"",TrRoad_emi!I60/TrRoad_tech!I175)</f>
        <v>1.1027065351284915</v>
      </c>
      <c r="J202" s="108">
        <f>IF(TrRoad_act!J90=0,"",TrRoad_emi!J60/TrRoad_tech!J175)</f>
        <v>1.1151979857976106</v>
      </c>
      <c r="K202" s="108">
        <f>IF(TrRoad_act!K90=0,"",TrRoad_emi!K60/TrRoad_tech!K175)</f>
        <v>1.120965610106917</v>
      </c>
      <c r="L202" s="108">
        <f>IF(TrRoad_act!L90=0,"",TrRoad_emi!L60/TrRoad_tech!L175)</f>
        <v>1.0971230179054789</v>
      </c>
      <c r="M202" s="108">
        <f>IF(TrRoad_act!M90=0,"",TrRoad_emi!M60/TrRoad_tech!M175)</f>
        <v>1.1686528516450856</v>
      </c>
      <c r="N202" s="108">
        <f>IF(TrRoad_act!N90=0,"",TrRoad_emi!N60/TrRoad_tech!N175)</f>
        <v>1.1712814586171465</v>
      </c>
      <c r="O202" s="108">
        <f>IF(TrRoad_act!O90=0,"",TrRoad_emi!O60/TrRoad_tech!O175)</f>
        <v>1.1968808527506258</v>
      </c>
      <c r="P202" s="108">
        <f>IF(TrRoad_act!P90=0,"",TrRoad_emi!P60/TrRoad_tech!P175)</f>
        <v>1.1875450000946952</v>
      </c>
      <c r="Q202" s="108">
        <f>IF(TrRoad_act!Q90=0,"",TrRoad_emi!Q60/TrRoad_tech!Q175)</f>
        <v>1.1735695597630458</v>
      </c>
    </row>
    <row r="203" spans="1:17" ht="11.4" customHeight="1" x14ac:dyDescent="0.3">
      <c r="A203" s="62" t="s">
        <v>57</v>
      </c>
      <c r="B203" s="108">
        <f>IF(TrRoad_act!B91=0,"",TrRoad_emi!B61/TrRoad_tech!B176)</f>
        <v>1.0999544163144555</v>
      </c>
      <c r="C203" s="108">
        <f>IF(TrRoad_act!C91=0,"",TrRoad_emi!C61/TrRoad_tech!C176)</f>
        <v>1.1084285567049554</v>
      </c>
      <c r="D203" s="108">
        <f>IF(TrRoad_act!D91=0,"",TrRoad_emi!D61/TrRoad_tech!D176)</f>
        <v>1.1053855058778574</v>
      </c>
      <c r="E203" s="108">
        <f>IF(TrRoad_act!E91=0,"",TrRoad_emi!E61/TrRoad_tech!E176)</f>
        <v>1.1076519969541005</v>
      </c>
      <c r="F203" s="108">
        <f>IF(TrRoad_act!F91=0,"",TrRoad_emi!F61/TrRoad_tech!F176)</f>
        <v>1.1138109946360282</v>
      </c>
      <c r="G203" s="108">
        <f>IF(TrRoad_act!G91=0,"",TrRoad_emi!G61/TrRoad_tech!G176)</f>
        <v>1.1241779720165044</v>
      </c>
      <c r="H203" s="108">
        <f>IF(TrRoad_act!H91=0,"",TrRoad_emi!H61/TrRoad_tech!H176)</f>
        <v>1.1216018694792069</v>
      </c>
      <c r="I203" s="108">
        <f>IF(TrRoad_act!I91=0,"",TrRoad_emi!I61/TrRoad_tech!I176)</f>
        <v>1.1450696612923839</v>
      </c>
      <c r="J203" s="108">
        <f>IF(TrRoad_act!J91=0,"",TrRoad_emi!J61/TrRoad_tech!J176)</f>
        <v>1.1258378152370101</v>
      </c>
      <c r="K203" s="108">
        <f>IF(TrRoad_act!K91=0,"",TrRoad_emi!K61/TrRoad_tech!K176)</f>
        <v>1.1364540197182775</v>
      </c>
      <c r="L203" s="108">
        <f>IF(TrRoad_act!L91=0,"",TrRoad_emi!L61/TrRoad_tech!L176)</f>
        <v>1.1375429125664822</v>
      </c>
      <c r="M203" s="108">
        <f>IF(TrRoad_act!M91=0,"",TrRoad_emi!M61/TrRoad_tech!M176)</f>
        <v>1.1359859805243997</v>
      </c>
      <c r="N203" s="108">
        <f>IF(TrRoad_act!N91=0,"",TrRoad_emi!N61/TrRoad_tech!N176)</f>
        <v>1.1277646130257988</v>
      </c>
      <c r="O203" s="108">
        <f>IF(TrRoad_act!O91=0,"",TrRoad_emi!O61/TrRoad_tech!O176)</f>
        <v>1.1260577363294282</v>
      </c>
      <c r="P203" s="108">
        <f>IF(TrRoad_act!P91=0,"",TrRoad_emi!P61/TrRoad_tech!P176)</f>
        <v>1.1337448955602802</v>
      </c>
      <c r="Q203" s="108">
        <f>IF(TrRoad_act!Q91=0,"",TrRoad_emi!Q61/TrRoad_tech!Q176)</f>
        <v>1.1515812847362965</v>
      </c>
    </row>
    <row r="204" spans="1:17" ht="11.4" customHeight="1" x14ac:dyDescent="0.3">
      <c r="A204" s="62" t="s">
        <v>61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>
        <f>IF(TrRoad_act!J92=0,"",TrRoad_emi!J62/TrRoad_tech!J177)</f>
        <v>1.0349474600506861</v>
      </c>
      <c r="K204" s="108">
        <f>IF(TrRoad_act!K92=0,"",TrRoad_emi!K62/TrRoad_tech!K177)</f>
        <v>1.0874588265176004</v>
      </c>
      <c r="L204" s="108">
        <f>IF(TrRoad_act!L92=0,"",TrRoad_emi!L62/TrRoad_tech!L177)</f>
        <v>1.1934572854754995</v>
      </c>
      <c r="M204" s="108">
        <f>IF(TrRoad_act!M92=0,"",TrRoad_emi!M62/TrRoad_tech!M177)</f>
        <v>1.1689936726739549</v>
      </c>
      <c r="N204" s="108">
        <f>IF(TrRoad_act!N92=0,"",TrRoad_emi!N62/TrRoad_tech!N177)</f>
        <v>1.5021400171044417</v>
      </c>
      <c r="O204" s="108">
        <f>IF(TrRoad_act!O92=0,"",TrRoad_emi!O62/TrRoad_tech!O177)</f>
        <v>1.2358030680298866</v>
      </c>
      <c r="P204" s="108">
        <f>IF(TrRoad_act!P92=0,"",TrRoad_emi!P62/TrRoad_tech!P177)</f>
        <v>1.2055576259581791</v>
      </c>
      <c r="Q204" s="108">
        <f>IF(TrRoad_act!Q92=0,"",TrRoad_emi!Q62/TrRoad_tech!Q177)</f>
        <v>1.2180658362778942</v>
      </c>
    </row>
    <row r="205" spans="1:17" ht="11.4" customHeight="1" x14ac:dyDescent="0.3">
      <c r="A205" s="62" t="s">
        <v>56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" customHeight="1" x14ac:dyDescent="0.3">
      <c r="A206" s="19" t="s">
        <v>29</v>
      </c>
      <c r="B206" s="107">
        <f>IF(TrRoad_act!B94=0,"",TrRoad_emi!B64/TrRoad_tech!B179)</f>
        <v>1.1112758386770418</v>
      </c>
      <c r="C206" s="107">
        <f>IF(TrRoad_act!C94=0,"",TrRoad_emi!C64/TrRoad_tech!C179)</f>
        <v>1.1092194483415418</v>
      </c>
      <c r="D206" s="107">
        <f>IF(TrRoad_act!D94=0,"",TrRoad_emi!D64/TrRoad_tech!D179)</f>
        <v>1.1056440176211715</v>
      </c>
      <c r="E206" s="107">
        <f>IF(TrRoad_act!E94=0,"",TrRoad_emi!E64/TrRoad_tech!E179)</f>
        <v>1.1160348380020604</v>
      </c>
      <c r="F206" s="107">
        <f>IF(TrRoad_act!F94=0,"",TrRoad_emi!F64/TrRoad_tech!F179)</f>
        <v>1.1115383652402155</v>
      </c>
      <c r="G206" s="107">
        <f>IF(TrRoad_act!G94=0,"",TrRoad_emi!G64/TrRoad_tech!G179)</f>
        <v>1.1116485753814518</v>
      </c>
      <c r="H206" s="107">
        <f>IF(TrRoad_act!H94=0,"",TrRoad_emi!H64/TrRoad_tech!H179)</f>
        <v>1.1048706175681338</v>
      </c>
      <c r="I206" s="107">
        <f>IF(TrRoad_act!I94=0,"",TrRoad_emi!I64/TrRoad_tech!I179)</f>
        <v>1.0952900249643156</v>
      </c>
      <c r="J206" s="107">
        <f>IF(TrRoad_act!J94=0,"",TrRoad_emi!J64/TrRoad_tech!J179)</f>
        <v>1.0897102495641</v>
      </c>
      <c r="K206" s="107">
        <f>IF(TrRoad_act!K94=0,"",TrRoad_emi!K64/TrRoad_tech!K179)</f>
        <v>1.0850077623931702</v>
      </c>
      <c r="L206" s="107">
        <f>IF(TrRoad_act!L94=0,"",TrRoad_emi!L64/TrRoad_tech!L179)</f>
        <v>1.0882395615664271</v>
      </c>
      <c r="M206" s="107">
        <f>IF(TrRoad_act!M94=0,"",TrRoad_emi!M64/TrRoad_tech!M179)</f>
        <v>1.0860165773263262</v>
      </c>
      <c r="N206" s="107">
        <f>IF(TrRoad_act!N94=0,"",TrRoad_emi!N64/TrRoad_tech!N179)</f>
        <v>1.0801078706145322</v>
      </c>
      <c r="O206" s="107">
        <f>IF(TrRoad_act!O94=0,"",TrRoad_emi!O64/TrRoad_tech!O179)</f>
        <v>1.1041894484897941</v>
      </c>
      <c r="P206" s="107">
        <f>IF(TrRoad_act!P94=0,"",TrRoad_emi!P64/TrRoad_tech!P179)</f>
        <v>1.0920328804580315</v>
      </c>
      <c r="Q206" s="107">
        <f>IF(TrRoad_act!Q94=0,"",TrRoad_emi!Q64/TrRoad_tech!Q179)</f>
        <v>1.1203436203172241</v>
      </c>
    </row>
    <row r="207" spans="1:17" ht="11.4" customHeight="1" x14ac:dyDescent="0.3">
      <c r="A207" s="62" t="s">
        <v>60</v>
      </c>
      <c r="B207" s="106">
        <f>IF(TrRoad_act!B95=0,"",TrRoad_emi!B65/TrRoad_tech!B180)</f>
        <v>1.1085768648253993</v>
      </c>
      <c r="C207" s="106">
        <f>IF(TrRoad_act!C95=0,"",TrRoad_emi!C65/TrRoad_tech!C180)</f>
        <v>1.1087797151835734</v>
      </c>
      <c r="D207" s="106">
        <f>IF(TrRoad_act!D95=0,"",TrRoad_emi!D65/TrRoad_tech!D180)</f>
        <v>1.1105189785500846</v>
      </c>
      <c r="E207" s="106">
        <f>IF(TrRoad_act!E95=0,"",TrRoad_emi!E65/TrRoad_tech!E180)</f>
        <v>1.1152954951043004</v>
      </c>
      <c r="F207" s="106">
        <f>IF(TrRoad_act!F95=0,"",TrRoad_emi!F65/TrRoad_tech!F180)</f>
        <v>1.1184977326023084</v>
      </c>
      <c r="G207" s="106">
        <f>IF(TrRoad_act!G95=0,"",TrRoad_emi!G65/TrRoad_tech!G180)</f>
        <v>1.1226965403745965</v>
      </c>
      <c r="H207" s="106">
        <f>IF(TrRoad_act!H95=0,"",TrRoad_emi!H65/TrRoad_tech!H180)</f>
        <v>1.1239965472665334</v>
      </c>
      <c r="I207" s="106">
        <f>IF(TrRoad_act!I95=0,"",TrRoad_emi!I65/TrRoad_tech!I180)</f>
        <v>1.1257351185302193</v>
      </c>
      <c r="J207" s="106">
        <f>IF(TrRoad_act!J95=0,"",TrRoad_emi!J65/TrRoad_tech!J180)</f>
        <v>1.1190534511327834</v>
      </c>
      <c r="K207" s="106">
        <f>IF(TrRoad_act!K95=0,"",TrRoad_emi!K65/TrRoad_tech!K180)</f>
        <v>1.114211179474589</v>
      </c>
      <c r="L207" s="106">
        <f>IF(TrRoad_act!L95=0,"",TrRoad_emi!L65/TrRoad_tech!L180)</f>
        <v>1.1008204538924007</v>
      </c>
      <c r="M207" s="106">
        <f>IF(TrRoad_act!M95=0,"",TrRoad_emi!M65/TrRoad_tech!M180)</f>
        <v>1.0984689656838655</v>
      </c>
      <c r="N207" s="106">
        <f>IF(TrRoad_act!N95=0,"",TrRoad_emi!N65/TrRoad_tech!N180)</f>
        <v>1.1017961258960878</v>
      </c>
      <c r="O207" s="106">
        <f>IF(TrRoad_act!O95=0,"",TrRoad_emi!O65/TrRoad_tech!O180)</f>
        <v>1.1210449449280981</v>
      </c>
      <c r="P207" s="106">
        <f>IF(TrRoad_act!P95=0,"",TrRoad_emi!P65/TrRoad_tech!P180)</f>
        <v>1.1138937500068464</v>
      </c>
      <c r="Q207" s="106">
        <f>IF(TrRoad_act!Q95=0,"",TrRoad_emi!Q65/TrRoad_tech!Q180)</f>
        <v>1.1158613911672077</v>
      </c>
    </row>
    <row r="208" spans="1:17" ht="11.4" customHeight="1" x14ac:dyDescent="0.3">
      <c r="A208" s="62" t="s">
        <v>59</v>
      </c>
      <c r="B208" s="106">
        <f>IF(TrRoad_act!B96=0,"",TrRoad_emi!B66/TrRoad_tech!B181)</f>
        <v>1.0974769139395235</v>
      </c>
      <c r="C208" s="106">
        <f>IF(TrRoad_act!C96=0,"",TrRoad_emi!C66/TrRoad_tech!C181)</f>
        <v>1.0966073557302911</v>
      </c>
      <c r="D208" s="106">
        <f>IF(TrRoad_act!D96=0,"",TrRoad_emi!D66/TrRoad_tech!D181)</f>
        <v>1.0988203525670741</v>
      </c>
      <c r="E208" s="106">
        <f>IF(TrRoad_act!E96=0,"",TrRoad_emi!E66/TrRoad_tech!E181)</f>
        <v>1.1032179026507964</v>
      </c>
      <c r="F208" s="106">
        <f>IF(TrRoad_act!F96=0,"",TrRoad_emi!F66/TrRoad_tech!F181)</f>
        <v>1.1038780501754304</v>
      </c>
      <c r="G208" s="106">
        <f>IF(TrRoad_act!G96=0,"",TrRoad_emi!G66/TrRoad_tech!G181)</f>
        <v>1.099134286475276</v>
      </c>
      <c r="H208" s="106">
        <f>IF(TrRoad_act!H96=0,"",TrRoad_emi!H66/TrRoad_tech!H181)</f>
        <v>1.0965365163272689</v>
      </c>
      <c r="I208" s="106">
        <f>IF(TrRoad_act!I96=0,"",TrRoad_emi!I66/TrRoad_tech!I181)</f>
        <v>1.0883477653259395</v>
      </c>
      <c r="J208" s="106">
        <f>IF(TrRoad_act!J96=0,"",TrRoad_emi!J66/TrRoad_tech!J181)</f>
        <v>1.0842010764957171</v>
      </c>
      <c r="K208" s="106">
        <f>IF(TrRoad_act!K96=0,"",TrRoad_emi!K66/TrRoad_tech!K181)</f>
        <v>1.0812496388932307</v>
      </c>
      <c r="L208" s="106">
        <f>IF(TrRoad_act!L96=0,"",TrRoad_emi!L66/TrRoad_tech!L181)</f>
        <v>1.0842053591447285</v>
      </c>
      <c r="M208" s="106">
        <f>IF(TrRoad_act!M96=0,"",TrRoad_emi!M66/TrRoad_tech!M181)</f>
        <v>1.0822483277733814</v>
      </c>
      <c r="N208" s="106">
        <f>IF(TrRoad_act!N96=0,"",TrRoad_emi!N66/TrRoad_tech!N181)</f>
        <v>1.0808082691989747</v>
      </c>
      <c r="O208" s="106">
        <f>IF(TrRoad_act!O96=0,"",TrRoad_emi!O66/TrRoad_tech!O181)</f>
        <v>1.0838795553301204</v>
      </c>
      <c r="P208" s="106">
        <f>IF(TrRoad_act!P96=0,"",TrRoad_emi!P66/TrRoad_tech!P181)</f>
        <v>1.0844576307053333</v>
      </c>
      <c r="Q208" s="106">
        <f>IF(TrRoad_act!Q96=0,"",TrRoad_emi!Q66/TrRoad_tech!Q181)</f>
        <v>1.0934128803935119</v>
      </c>
    </row>
    <row r="209" spans="1:17" ht="11.4" customHeight="1" x14ac:dyDescent="0.3">
      <c r="A209" s="62" t="s">
        <v>58</v>
      </c>
      <c r="B209" s="106">
        <f>IF(TrRoad_act!B97=0,"",TrRoad_emi!B67/TrRoad_tech!B182)</f>
        <v>1.101644088815479</v>
      </c>
      <c r="C209" s="106">
        <f>IF(TrRoad_act!C97=0,"",TrRoad_emi!C67/TrRoad_tech!C182)</f>
        <v>1.1024458696540123</v>
      </c>
      <c r="D209" s="106">
        <f>IF(TrRoad_act!D97=0,"",TrRoad_emi!D67/TrRoad_tech!D182)</f>
        <v>1.1052046216982849</v>
      </c>
      <c r="E209" s="106">
        <f>IF(TrRoad_act!E97=0,"",TrRoad_emi!E67/TrRoad_tech!E182)</f>
        <v>1.107675148033529</v>
      </c>
      <c r="F209" s="106">
        <f>IF(TrRoad_act!F97=0,"",TrRoad_emi!F67/TrRoad_tech!F182)</f>
        <v>1.1092605622433775</v>
      </c>
      <c r="G209" s="106">
        <f>IF(TrRoad_act!G97=0,"",TrRoad_emi!G67/TrRoad_tech!G182)</f>
        <v>1.1115491609407462</v>
      </c>
      <c r="H209" s="106">
        <f>IF(TrRoad_act!H97=0,"",TrRoad_emi!H67/TrRoad_tech!H182)</f>
        <v>1.1141605352784349</v>
      </c>
      <c r="I209" s="106">
        <f>IF(TrRoad_act!I97=0,"",TrRoad_emi!I67/TrRoad_tech!I182)</f>
        <v>1.1171896026135482</v>
      </c>
      <c r="J209" s="106">
        <f>IF(TrRoad_act!J97=0,"",TrRoad_emi!J67/TrRoad_tech!J182)</f>
        <v>1.1201861689297685</v>
      </c>
      <c r="K209" s="106">
        <f>IF(TrRoad_act!K97=0,"",TrRoad_emi!K67/TrRoad_tech!K182)</f>
        <v>1.1239869783939247</v>
      </c>
      <c r="L209" s="106">
        <f>IF(TrRoad_act!L97=0,"",TrRoad_emi!L67/TrRoad_tech!L182)</f>
        <v>1.1277088990894024</v>
      </c>
      <c r="M209" s="106">
        <f>IF(TrRoad_act!M97=0,"",TrRoad_emi!M67/TrRoad_tech!M182)</f>
        <v>1.13123630962448</v>
      </c>
      <c r="N209" s="106">
        <f>IF(TrRoad_act!N97=0,"",TrRoad_emi!N67/TrRoad_tech!N182)</f>
        <v>1.1343746731181954</v>
      </c>
      <c r="O209" s="106">
        <f>IF(TrRoad_act!O97=0,"",TrRoad_emi!O67/TrRoad_tech!O182)</f>
        <v>1.1381309690131105</v>
      </c>
      <c r="P209" s="106">
        <f>IF(TrRoad_act!P97=0,"",TrRoad_emi!P67/TrRoad_tech!P182)</f>
        <v>1.1436132937591876</v>
      </c>
      <c r="Q209" s="106">
        <f>IF(TrRoad_act!Q97=0,"",TrRoad_emi!Q67/TrRoad_tech!Q182)</f>
        <v>1.1500695218640606</v>
      </c>
    </row>
    <row r="210" spans="1:17" ht="11.4" customHeight="1" x14ac:dyDescent="0.3">
      <c r="A210" s="62" t="s">
        <v>57</v>
      </c>
      <c r="B210" s="106">
        <f>IF(TrRoad_act!B98=0,"",TrRoad_emi!B68/TrRoad_tech!B183)</f>
        <v>1.0966635995028597</v>
      </c>
      <c r="C210" s="106">
        <f>IF(TrRoad_act!C98=0,"",TrRoad_emi!C68/TrRoad_tech!C183)</f>
        <v>1.1089169268153096</v>
      </c>
      <c r="D210" s="106">
        <f>IF(TrRoad_act!D98=0,"",TrRoad_emi!D68/TrRoad_tech!D183)</f>
        <v>1.0701077430939823</v>
      </c>
      <c r="E210" s="106">
        <f>IF(TrRoad_act!E98=0,"",TrRoad_emi!E68/TrRoad_tech!E183)</f>
        <v>1.1562349682600819</v>
      </c>
      <c r="F210" s="106">
        <f>IF(TrRoad_act!F98=0,"",TrRoad_emi!F68/TrRoad_tech!F183)</f>
        <v>1.1943673410622135</v>
      </c>
      <c r="G210" s="106">
        <f>IF(TrRoad_act!G98=0,"",TrRoad_emi!G68/TrRoad_tech!G183)</f>
        <v>1.1258651160794606</v>
      </c>
      <c r="H210" s="106">
        <f>IF(TrRoad_act!H98=0,"",TrRoad_emi!H68/TrRoad_tech!H183)</f>
        <v>1.1468022215726839</v>
      </c>
      <c r="I210" s="106">
        <f>IF(TrRoad_act!I98=0,"",TrRoad_emi!I68/TrRoad_tech!I183)</f>
        <v>1.147549001120038</v>
      </c>
      <c r="J210" s="106">
        <f>IF(TrRoad_act!J98=0,"",TrRoad_emi!J68/TrRoad_tech!J183)</f>
        <v>1.0645643759339856</v>
      </c>
      <c r="K210" s="106">
        <f>IF(TrRoad_act!K98=0,"",TrRoad_emi!K68/TrRoad_tech!K183)</f>
        <v>1.0626882986445809</v>
      </c>
      <c r="L210" s="106">
        <f>IF(TrRoad_act!L98=0,"",TrRoad_emi!L68/TrRoad_tech!L183)</f>
        <v>1.0787274192068397</v>
      </c>
      <c r="M210" s="106">
        <f>IF(TrRoad_act!M98=0,"",TrRoad_emi!M68/TrRoad_tech!M183)</f>
        <v>0.99836262155347699</v>
      </c>
      <c r="N210" s="106">
        <f>IF(TrRoad_act!N98=0,"",TrRoad_emi!N68/TrRoad_tech!N183)</f>
        <v>1.0550880169564032</v>
      </c>
      <c r="O210" s="106">
        <f>IF(TrRoad_act!O98=0,"",TrRoad_emi!O68/TrRoad_tech!O183)</f>
        <v>1.0648273449358101</v>
      </c>
      <c r="P210" s="106">
        <f>IF(TrRoad_act!P98=0,"",TrRoad_emi!P68/TrRoad_tech!P183)</f>
        <v>1.0462191402023224</v>
      </c>
      <c r="Q210" s="106">
        <f>IF(TrRoad_act!Q98=0,"",TrRoad_emi!Q68/TrRoad_tech!Q183)</f>
        <v>1.1705617276780187</v>
      </c>
    </row>
    <row r="211" spans="1:17" ht="11.4" customHeight="1" x14ac:dyDescent="0.3">
      <c r="A211" s="62" t="s">
        <v>56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" customHeight="1" x14ac:dyDescent="0.3">
      <c r="A212" s="25" t="s">
        <v>19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" customHeight="1" x14ac:dyDescent="0.3">
      <c r="A213" s="23" t="s">
        <v>28</v>
      </c>
      <c r="B213" s="109">
        <f>IF(TrRoad_act!B101=0,"",TrRoad_emi!B71/TrRoad_tech!B186)</f>
        <v>1.1354911139415385</v>
      </c>
      <c r="C213" s="109">
        <f>IF(TrRoad_act!C101=0,"",TrRoad_emi!C71/TrRoad_tech!C186)</f>
        <v>1.1149973669051854</v>
      </c>
      <c r="D213" s="109">
        <f>IF(TrRoad_act!D101=0,"",TrRoad_emi!D71/TrRoad_tech!D186)</f>
        <v>1.1176412378716492</v>
      </c>
      <c r="E213" s="109">
        <f>IF(TrRoad_act!E101=0,"",TrRoad_emi!E71/TrRoad_tech!E186)</f>
        <v>1.1068464499610899</v>
      </c>
      <c r="F213" s="109">
        <f>IF(TrRoad_act!F101=0,"",TrRoad_emi!F71/TrRoad_tech!F186)</f>
        <v>1.1076165536544733</v>
      </c>
      <c r="G213" s="109">
        <f>IF(TrRoad_act!G101=0,"",TrRoad_emi!G71/TrRoad_tech!G186)</f>
        <v>1.1060117691431373</v>
      </c>
      <c r="H213" s="109">
        <f>IF(TrRoad_act!H101=0,"",TrRoad_emi!H71/TrRoad_tech!H186)</f>
        <v>1.101991162567904</v>
      </c>
      <c r="I213" s="109">
        <f>IF(TrRoad_act!I101=0,"",TrRoad_emi!I71/TrRoad_tech!I186)</f>
        <v>1.0847005129013174</v>
      </c>
      <c r="J213" s="109">
        <f>IF(TrRoad_act!J101=0,"",TrRoad_emi!J71/TrRoad_tech!J186)</f>
        <v>1.1251683043561194</v>
      </c>
      <c r="K213" s="109">
        <f>IF(TrRoad_act!K101=0,"",TrRoad_emi!K71/TrRoad_tech!K186)</f>
        <v>1.1250911285628229</v>
      </c>
      <c r="L213" s="109">
        <f>IF(TrRoad_act!L101=0,"",TrRoad_emi!L71/TrRoad_tech!L186)</f>
        <v>1.1517400592436289</v>
      </c>
      <c r="M213" s="109">
        <f>IF(TrRoad_act!M101=0,"",TrRoad_emi!M71/TrRoad_tech!M186)</f>
        <v>1.1771326244094451</v>
      </c>
      <c r="N213" s="109">
        <f>IF(TrRoad_act!N101=0,"",TrRoad_emi!N71/TrRoad_tech!N186)</f>
        <v>1.1820921677213181</v>
      </c>
      <c r="O213" s="109">
        <f>IF(TrRoad_act!O101=0,"",TrRoad_emi!O71/TrRoad_tech!O186)</f>
        <v>1.1755179677949064</v>
      </c>
      <c r="P213" s="109">
        <f>IF(TrRoad_act!P101=0,"",TrRoad_emi!P71/TrRoad_tech!P186)</f>
        <v>1.1608392090440878</v>
      </c>
      <c r="Q213" s="109">
        <f>IF(TrRoad_act!Q101=0,"",TrRoad_emi!Q71/TrRoad_tech!Q186)</f>
        <v>1.1594585905076142</v>
      </c>
    </row>
    <row r="214" spans="1:17" ht="11.4" customHeight="1" x14ac:dyDescent="0.3">
      <c r="A214" s="62" t="s">
        <v>60</v>
      </c>
      <c r="B214" s="108">
        <f>IF(TrRoad_act!B102=0,"",TrRoad_emi!B72/TrRoad_tech!B187)</f>
        <v>1.1217494975253735</v>
      </c>
      <c r="C214" s="108">
        <f>IF(TrRoad_act!C102=0,"",TrRoad_emi!C72/TrRoad_tech!C187)</f>
        <v>1.1203413968659404</v>
      </c>
      <c r="D214" s="108">
        <f>IF(TrRoad_act!D102=0,"",TrRoad_emi!D72/TrRoad_tech!D187)</f>
        <v>1.1218126234534078</v>
      </c>
      <c r="E214" s="108">
        <f>IF(TrRoad_act!E102=0,"",TrRoad_emi!E72/TrRoad_tech!E187)</f>
        <v>1.1226343818348667</v>
      </c>
      <c r="F214" s="108">
        <f>IF(TrRoad_act!F102=0,"",TrRoad_emi!F72/TrRoad_tech!F187)</f>
        <v>1.1216870146919431</v>
      </c>
      <c r="G214" s="108">
        <f>IF(TrRoad_act!G102=0,"",TrRoad_emi!G72/TrRoad_tech!G187)</f>
        <v>1.1221237394897865</v>
      </c>
      <c r="H214" s="108">
        <f>IF(TrRoad_act!H102=0,"",TrRoad_emi!H72/TrRoad_tech!H187)</f>
        <v>1.120015831875492</v>
      </c>
      <c r="I214" s="108">
        <f>IF(TrRoad_act!I102=0,"",TrRoad_emi!I72/TrRoad_tech!I187)</f>
        <v>1.1209472750180931</v>
      </c>
      <c r="J214" s="108">
        <f>IF(TrRoad_act!J102=0,"",TrRoad_emi!J72/TrRoad_tech!J187)</f>
        <v>1.1055737014847606</v>
      </c>
      <c r="K214" s="108">
        <f>IF(TrRoad_act!K102=0,"",TrRoad_emi!K72/TrRoad_tech!K187)</f>
        <v>1.0999420967355207</v>
      </c>
      <c r="L214" s="108">
        <f>IF(TrRoad_act!L102=0,"",TrRoad_emi!L72/TrRoad_tech!L187)</f>
        <v>1.0890064399095822</v>
      </c>
      <c r="M214" s="108">
        <f>IF(TrRoad_act!M102=0,"",TrRoad_emi!M72/TrRoad_tech!M187)</f>
        <v>1.0925376460446745</v>
      </c>
      <c r="N214" s="108">
        <f>IF(TrRoad_act!N102=0,"",TrRoad_emi!N72/TrRoad_tech!N187)</f>
        <v>1.0980284776456535</v>
      </c>
      <c r="O214" s="108">
        <f>IF(TrRoad_act!O102=0,"",TrRoad_emi!O72/TrRoad_tech!O187)</f>
        <v>1.1054378786083094</v>
      </c>
      <c r="P214" s="108">
        <f>IF(TrRoad_act!P102=0,"",TrRoad_emi!P72/TrRoad_tech!P187)</f>
        <v>1.1147418459927756</v>
      </c>
      <c r="Q214" s="108">
        <f>IF(TrRoad_act!Q102=0,"",TrRoad_emi!Q72/TrRoad_tech!Q187)</f>
        <v>1.123501161251532</v>
      </c>
    </row>
    <row r="215" spans="1:17" ht="11.4" customHeight="1" x14ac:dyDescent="0.3">
      <c r="A215" s="62" t="s">
        <v>59</v>
      </c>
      <c r="B215" s="108">
        <f>IF(TrRoad_act!B103=0,"",TrRoad_emi!B73/TrRoad_tech!B188)</f>
        <v>1.1102109742514705</v>
      </c>
      <c r="C215" s="108">
        <f>IF(TrRoad_act!C103=0,"",TrRoad_emi!C73/TrRoad_tech!C188)</f>
        <v>1.1015215615892657</v>
      </c>
      <c r="D215" s="108">
        <f>IF(TrRoad_act!D103=0,"",TrRoad_emi!D73/TrRoad_tech!D188)</f>
        <v>1.1028704658638071</v>
      </c>
      <c r="E215" s="108">
        <f>IF(TrRoad_act!E103=0,"",TrRoad_emi!E73/TrRoad_tech!E188)</f>
        <v>1.1025544117183912</v>
      </c>
      <c r="F215" s="108">
        <f>IF(TrRoad_act!F103=0,"",TrRoad_emi!F73/TrRoad_tech!F188)</f>
        <v>1.1001667504492638</v>
      </c>
      <c r="G215" s="108">
        <f>IF(TrRoad_act!G103=0,"",TrRoad_emi!G73/TrRoad_tech!G188)</f>
        <v>1.0994452326593374</v>
      </c>
      <c r="H215" s="108">
        <f>IF(TrRoad_act!H103=0,"",TrRoad_emi!H73/TrRoad_tech!H188)</f>
        <v>1.0952570156429851</v>
      </c>
      <c r="I215" s="108">
        <f>IF(TrRoad_act!I103=0,"",TrRoad_emi!I73/TrRoad_tech!I188)</f>
        <v>1.0896192665116495</v>
      </c>
      <c r="J215" s="108">
        <f>IF(TrRoad_act!J103=0,"",TrRoad_emi!J73/TrRoad_tech!J188)</f>
        <v>1.0801237060345643</v>
      </c>
      <c r="K215" s="108">
        <f>IF(TrRoad_act!K103=0,"",TrRoad_emi!K73/TrRoad_tech!K188)</f>
        <v>1.0734224699842088</v>
      </c>
      <c r="L215" s="108">
        <f>IF(TrRoad_act!L103=0,"",TrRoad_emi!L73/TrRoad_tech!L188)</f>
        <v>1.0750590473897319</v>
      </c>
      <c r="M215" s="108">
        <f>IF(TrRoad_act!M103=0,"",TrRoad_emi!M73/TrRoad_tech!M188)</f>
        <v>1.0791139152993561</v>
      </c>
      <c r="N215" s="108">
        <f>IF(TrRoad_act!N103=0,"",TrRoad_emi!N73/TrRoad_tech!N188)</f>
        <v>1.0827885253937737</v>
      </c>
      <c r="O215" s="108">
        <f>IF(TrRoad_act!O103=0,"",TrRoad_emi!O73/TrRoad_tech!O188)</f>
        <v>1.0900158211522821</v>
      </c>
      <c r="P215" s="108">
        <f>IF(TrRoad_act!P103=0,"",TrRoad_emi!P73/TrRoad_tech!P188)</f>
        <v>1.0954366366233397</v>
      </c>
      <c r="Q215" s="108">
        <f>IF(TrRoad_act!Q103=0,"",TrRoad_emi!Q73/TrRoad_tech!Q188)</f>
        <v>1.1114418972242512</v>
      </c>
    </row>
    <row r="216" spans="1:17" ht="11.4" customHeight="1" x14ac:dyDescent="0.3">
      <c r="A216" s="62" t="s">
        <v>58</v>
      </c>
      <c r="B216" s="108">
        <f>IF(TrRoad_act!B104=0,"",TrRoad_emi!B74/TrRoad_tech!B189)</f>
        <v>1.1292347056998893</v>
      </c>
      <c r="C216" s="108">
        <f>IF(TrRoad_act!C104=0,"",TrRoad_emi!C74/TrRoad_tech!C189)</f>
        <v>1.1218873946023877</v>
      </c>
      <c r="D216" s="108">
        <f>IF(TrRoad_act!D104=0,"",TrRoad_emi!D74/TrRoad_tech!D189)</f>
        <v>1.1326316954622873</v>
      </c>
      <c r="E216" s="108">
        <f>IF(TrRoad_act!E104=0,"",TrRoad_emi!E74/TrRoad_tech!E189)</f>
        <v>1.1376284883502779</v>
      </c>
      <c r="F216" s="108">
        <f>IF(TrRoad_act!F104=0,"",TrRoad_emi!F74/TrRoad_tech!F189)</f>
        <v>1.1432897858872473</v>
      </c>
      <c r="G216" s="108">
        <f>IF(TrRoad_act!G104=0,"",TrRoad_emi!G74/TrRoad_tech!G189)</f>
        <v>1.1496462639700378</v>
      </c>
      <c r="H216" s="108">
        <f>IF(TrRoad_act!H104=0,"",TrRoad_emi!H74/TrRoad_tech!H189)</f>
        <v>1.1539952909868625</v>
      </c>
      <c r="I216" s="108">
        <f>IF(TrRoad_act!I104=0,"",TrRoad_emi!I74/TrRoad_tech!I189)</f>
        <v>1.1631774657198544</v>
      </c>
      <c r="J216" s="108">
        <f>IF(TrRoad_act!J104=0,"",TrRoad_emi!J74/TrRoad_tech!J189)</f>
        <v>1.1667048122100032</v>
      </c>
      <c r="K216" s="108">
        <f>IF(TrRoad_act!K104=0,"",TrRoad_emi!K74/TrRoad_tech!K189)</f>
        <v>1.1675408636143891</v>
      </c>
      <c r="L216" s="108">
        <f>IF(TrRoad_act!L104=0,"",TrRoad_emi!L74/TrRoad_tech!L189)</f>
        <v>1.1719864595314688</v>
      </c>
      <c r="M216" s="108">
        <f>IF(TrRoad_act!M104=0,"",TrRoad_emi!M74/TrRoad_tech!M189)</f>
        <v>1.1757384212005439</v>
      </c>
      <c r="N216" s="108">
        <f>IF(TrRoad_act!N104=0,"",TrRoad_emi!N74/TrRoad_tech!N189)</f>
        <v>1.1806320614058354</v>
      </c>
      <c r="O216" s="108">
        <f>IF(TrRoad_act!O104=0,"",TrRoad_emi!O74/TrRoad_tech!O189)</f>
        <v>1.1865016944437528</v>
      </c>
      <c r="P216" s="108">
        <f>IF(TrRoad_act!P104=0,"",TrRoad_emi!P74/TrRoad_tech!P189)</f>
        <v>1.1950511236638497</v>
      </c>
      <c r="Q216" s="108">
        <f>IF(TrRoad_act!Q104=0,"",TrRoad_emi!Q74/TrRoad_tech!Q189)</f>
        <v>1.2027261986169477</v>
      </c>
    </row>
    <row r="217" spans="1:17" ht="11.4" customHeight="1" x14ac:dyDescent="0.3">
      <c r="A217" s="62" t="s">
        <v>57</v>
      </c>
      <c r="B217" s="108">
        <f>IF(TrRoad_act!B105=0,"",TrRoad_emi!B75/TrRoad_tech!B190)</f>
        <v>1.1003603639349899</v>
      </c>
      <c r="C217" s="108">
        <f>IF(TrRoad_act!C105=0,"",TrRoad_emi!C75/TrRoad_tech!C190)</f>
        <v>1.1028543447978749</v>
      </c>
      <c r="D217" s="108">
        <f>IF(TrRoad_act!D105=0,"",TrRoad_emi!D75/TrRoad_tech!D190)</f>
        <v>1.1061315756973509</v>
      </c>
      <c r="E217" s="108">
        <f>IF(TrRoad_act!E105=0,"",TrRoad_emi!E75/TrRoad_tech!E190)</f>
        <v>1.1102542746836246</v>
      </c>
      <c r="F217" s="108">
        <f>IF(TrRoad_act!F105=0,"",TrRoad_emi!F75/TrRoad_tech!F190)</f>
        <v>1.1147760822385413</v>
      </c>
      <c r="G217" s="108">
        <f>IF(TrRoad_act!G105=0,"",TrRoad_emi!G75/TrRoad_tech!G190)</f>
        <v>1.1204722964702771</v>
      </c>
      <c r="H217" s="108">
        <f>IF(TrRoad_act!H105=0,"",TrRoad_emi!H75/TrRoad_tech!H190)</f>
        <v>1.1325814439060169</v>
      </c>
      <c r="I217" s="108">
        <f>IF(TrRoad_act!I105=0,"",TrRoad_emi!I75/TrRoad_tech!I190)</f>
        <v>1.1395608082383932</v>
      </c>
      <c r="J217" s="108">
        <f>IF(TrRoad_act!J105=0,"",TrRoad_emi!J75/TrRoad_tech!J190)</f>
        <v>1.138914242867471</v>
      </c>
      <c r="K217" s="108">
        <f>IF(TrRoad_act!K105=0,"",TrRoad_emi!K75/TrRoad_tech!K190)</f>
        <v>1.1463192644634006</v>
      </c>
      <c r="L217" s="108">
        <f>IF(TrRoad_act!L105=0,"",TrRoad_emi!L75/TrRoad_tech!L190)</f>
        <v>1.1301808718424982</v>
      </c>
      <c r="M217" s="108">
        <f>IF(TrRoad_act!M105=0,"",TrRoad_emi!M75/TrRoad_tech!M190)</f>
        <v>1.131786955213697</v>
      </c>
      <c r="N217" s="108">
        <f>IF(TrRoad_act!N105=0,"",TrRoad_emi!N75/TrRoad_tech!N190)</f>
        <v>1.1102012280827924</v>
      </c>
      <c r="O217" s="108">
        <f>IF(TrRoad_act!O105=0,"",TrRoad_emi!O75/TrRoad_tech!O190)</f>
        <v>1.1103573694819922</v>
      </c>
      <c r="P217" s="108">
        <f>IF(TrRoad_act!P105=0,"",TrRoad_emi!P75/TrRoad_tech!P190)</f>
        <v>1.1176205429636301</v>
      </c>
      <c r="Q217" s="108">
        <f>IF(TrRoad_act!Q105=0,"",TrRoad_emi!Q75/TrRoad_tech!Q190)</f>
        <v>1.153318607670569</v>
      </c>
    </row>
    <row r="218" spans="1:17" ht="11.4" customHeight="1" x14ac:dyDescent="0.3">
      <c r="A218" s="62" t="s">
        <v>56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" customHeight="1" x14ac:dyDescent="0.3">
      <c r="A219" s="19" t="s">
        <v>25</v>
      </c>
      <c r="B219" s="107">
        <f>IF(TrRoad_act!B107=0,"",TrRoad_emi!B77/TrRoad_tech!B192)</f>
        <v>1.1302439063894352</v>
      </c>
      <c r="C219" s="107">
        <f>IF(TrRoad_act!C107=0,"",TrRoad_emi!C77/TrRoad_tech!C192)</f>
        <v>1.1344448661716986</v>
      </c>
      <c r="D219" s="107">
        <f>IF(TrRoad_act!D107=0,"",TrRoad_emi!D77/TrRoad_tech!D192)</f>
        <v>1.1299487315879295</v>
      </c>
      <c r="E219" s="107">
        <f>IF(TrRoad_act!E107=0,"",TrRoad_emi!E77/TrRoad_tech!E192)</f>
        <v>1.1527446105699155</v>
      </c>
      <c r="F219" s="107">
        <f>IF(TrRoad_act!F107=0,"",TrRoad_emi!F77/TrRoad_tech!F192)</f>
        <v>1.113280874433408</v>
      </c>
      <c r="G219" s="107">
        <f>IF(TrRoad_act!G107=0,"",TrRoad_emi!G77/TrRoad_tech!G192)</f>
        <v>1.1161770667732696</v>
      </c>
      <c r="H219" s="107">
        <f>IF(TrRoad_act!H107=0,"",TrRoad_emi!H77/TrRoad_tech!H192)</f>
        <v>1.1227193411188692</v>
      </c>
      <c r="I219" s="107">
        <f>IF(TrRoad_act!I107=0,"",TrRoad_emi!I77/TrRoad_tech!I192)</f>
        <v>1.1176691806765686</v>
      </c>
      <c r="J219" s="107">
        <f>IF(TrRoad_act!J107=0,"",TrRoad_emi!J77/TrRoad_tech!J192)</f>
        <v>1.1037284186632259</v>
      </c>
      <c r="K219" s="107">
        <f>IF(TrRoad_act!K107=0,"",TrRoad_emi!K77/TrRoad_tech!K192)</f>
        <v>1.1156981050702333</v>
      </c>
      <c r="L219" s="107">
        <f>IF(TrRoad_act!L107=0,"",TrRoad_emi!L77/TrRoad_tech!L192)</f>
        <v>1.1389928418667319</v>
      </c>
      <c r="M219" s="107">
        <f>IF(TrRoad_act!M107=0,"",TrRoad_emi!M77/TrRoad_tech!M192)</f>
        <v>1.1239434678891949</v>
      </c>
      <c r="N219" s="107">
        <f>IF(TrRoad_act!N107=0,"",TrRoad_emi!N77/TrRoad_tech!N192)</f>
        <v>1.1264917555985847</v>
      </c>
      <c r="O219" s="107">
        <f>IF(TrRoad_act!O107=0,"",TrRoad_emi!O77/TrRoad_tech!O192)</f>
        <v>1.1137523784968142</v>
      </c>
      <c r="P219" s="107">
        <f>IF(TrRoad_act!P107=0,"",TrRoad_emi!P77/TrRoad_tech!P192)</f>
        <v>1.0955442373727291</v>
      </c>
      <c r="Q219" s="107">
        <f>IF(TrRoad_act!Q107=0,"",TrRoad_emi!Q77/TrRoad_tech!Q192)</f>
        <v>1.1008273157014499</v>
      </c>
    </row>
    <row r="220" spans="1:17" ht="11.4" customHeight="1" x14ac:dyDescent="0.3">
      <c r="A220" s="17" t="s">
        <v>24</v>
      </c>
      <c r="B220" s="106">
        <f>IF(TrRoad_act!B108=0,"",TrRoad_emi!B78/TrRoad_tech!B193)</f>
        <v>1.0826084507410532</v>
      </c>
      <c r="C220" s="106">
        <f>IF(TrRoad_act!C108=0,"",TrRoad_emi!C78/TrRoad_tech!C193)</f>
        <v>1.0945367957751746</v>
      </c>
      <c r="D220" s="106">
        <f>IF(TrRoad_act!D108=0,"",TrRoad_emi!D78/TrRoad_tech!D193)</f>
        <v>1.0876404589529345</v>
      </c>
      <c r="E220" s="106">
        <f>IF(TrRoad_act!E108=0,"",TrRoad_emi!E78/TrRoad_tech!E193)</f>
        <v>1.1026161755433337</v>
      </c>
      <c r="F220" s="106">
        <f>IF(TrRoad_act!F108=0,"",TrRoad_emi!F78/TrRoad_tech!F193)</f>
        <v>1.0875340619676384</v>
      </c>
      <c r="G220" s="106">
        <f>IF(TrRoad_act!G108=0,"",TrRoad_emi!G78/TrRoad_tech!G193)</f>
        <v>1.0917628097932195</v>
      </c>
      <c r="H220" s="106">
        <f>IF(TrRoad_act!H108=0,"",TrRoad_emi!H78/TrRoad_tech!H193)</f>
        <v>1.0923768498653383</v>
      </c>
      <c r="I220" s="106">
        <f>IF(TrRoad_act!I108=0,"",TrRoad_emi!I78/TrRoad_tech!I193)</f>
        <v>1.0977673328973558</v>
      </c>
      <c r="J220" s="106">
        <f>IF(TrRoad_act!J108=0,"",TrRoad_emi!J78/TrRoad_tech!J193)</f>
        <v>1.0894151791874613</v>
      </c>
      <c r="K220" s="106">
        <f>IF(TrRoad_act!K108=0,"",TrRoad_emi!K78/TrRoad_tech!K193)</f>
        <v>1.0986277141561906</v>
      </c>
      <c r="L220" s="106">
        <f>IF(TrRoad_act!L108=0,"",TrRoad_emi!L78/TrRoad_tech!L193)</f>
        <v>1.1009772020061397</v>
      </c>
      <c r="M220" s="106">
        <f>IF(TrRoad_act!M108=0,"",TrRoad_emi!M78/TrRoad_tech!M193)</f>
        <v>1.0848870267004997</v>
      </c>
      <c r="N220" s="106">
        <f>IF(TrRoad_act!N108=0,"",TrRoad_emi!N78/TrRoad_tech!N193)</f>
        <v>1.0745110970968923</v>
      </c>
      <c r="O220" s="106">
        <f>IF(TrRoad_act!O108=0,"",TrRoad_emi!O78/TrRoad_tech!O193)</f>
        <v>1.060770255238153</v>
      </c>
      <c r="P220" s="106">
        <f>IF(TrRoad_act!P108=0,"",TrRoad_emi!P78/TrRoad_tech!P193)</f>
        <v>1.0640736395669963</v>
      </c>
      <c r="Q220" s="106">
        <f>IF(TrRoad_act!Q108=0,"",TrRoad_emi!Q78/TrRoad_tech!Q193)</f>
        <v>1.0604324877353872</v>
      </c>
    </row>
    <row r="221" spans="1:17" ht="11.4" customHeight="1" x14ac:dyDescent="0.3">
      <c r="A221" s="15" t="s">
        <v>23</v>
      </c>
      <c r="B221" s="105">
        <f>IF(TrRoad_act!B109=0,"",TrRoad_emi!B79/TrRoad_tech!B194)</f>
        <v>1.2028051005926543</v>
      </c>
      <c r="C221" s="105">
        <f>IF(TrRoad_act!C109=0,"",TrRoad_emi!C79/TrRoad_tech!C194)</f>
        <v>1.2073883056665022</v>
      </c>
      <c r="D221" s="105">
        <f>IF(TrRoad_act!D109=0,"",TrRoad_emi!D79/TrRoad_tech!D194)</f>
        <v>1.2246006376338461</v>
      </c>
      <c r="E221" s="105">
        <f>IF(TrRoad_act!E109=0,"",TrRoad_emi!E79/TrRoad_tech!E194)</f>
        <v>1.2845987401132239</v>
      </c>
      <c r="F221" s="105">
        <f>IF(TrRoad_act!F109=0,"",TrRoad_emi!F79/TrRoad_tech!F194)</f>
        <v>1.1649993147389821</v>
      </c>
      <c r="G221" s="105">
        <f>IF(TrRoad_act!G109=0,"",TrRoad_emi!G79/TrRoad_tech!G194)</f>
        <v>1.164158136464208</v>
      </c>
      <c r="H221" s="105">
        <f>IF(TrRoad_act!H109=0,"",TrRoad_emi!H79/TrRoad_tech!H194)</f>
        <v>1.1835865625510935</v>
      </c>
      <c r="I221" s="105">
        <f>IF(TrRoad_act!I109=0,"",TrRoad_emi!I79/TrRoad_tech!I194)</f>
        <v>1.1458290227053538</v>
      </c>
      <c r="J221" s="105">
        <f>IF(TrRoad_act!J109=0,"",TrRoad_emi!J79/TrRoad_tech!J194)</f>
        <v>1.1123519025310893</v>
      </c>
      <c r="K221" s="105">
        <f>IF(TrRoad_act!K109=0,"",TrRoad_emi!K79/TrRoad_tech!K194)</f>
        <v>1.1312076314043142</v>
      </c>
      <c r="L221" s="105">
        <f>IF(TrRoad_act!L109=0,"",TrRoad_emi!L79/TrRoad_tech!L194)</f>
        <v>1.2126355264446522</v>
      </c>
      <c r="M221" s="105">
        <f>IF(TrRoad_act!M109=0,"",TrRoad_emi!M79/TrRoad_tech!M194)</f>
        <v>1.1999010729645634</v>
      </c>
      <c r="N221" s="105">
        <f>IF(TrRoad_act!N109=0,"",TrRoad_emi!N79/TrRoad_tech!N194)</f>
        <v>1.2295185753424993</v>
      </c>
      <c r="O221" s="105">
        <f>IF(TrRoad_act!O109=0,"",TrRoad_emi!O79/TrRoad_tech!O194)</f>
        <v>1.2099498040005201</v>
      </c>
      <c r="P221" s="105">
        <f>IF(TrRoad_act!P109=0,"",TrRoad_emi!P79/TrRoad_tech!P194)</f>
        <v>1.1345693436316504</v>
      </c>
      <c r="Q221" s="105">
        <f>IF(TrRoad_act!Q109=0,"",TrRoad_emi!Q79/TrRoad_tech!Q194)</f>
        <v>1.1618915863036525</v>
      </c>
    </row>
    <row r="223" spans="1:17" ht="11.4" customHeight="1" x14ac:dyDescent="0.3">
      <c r="A223" s="27" t="s">
        <v>103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" customHeight="1" x14ac:dyDescent="0.3">
      <c r="A224" s="25" t="s">
        <v>40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" customHeight="1" x14ac:dyDescent="0.3">
      <c r="A225" s="23" t="s">
        <v>31</v>
      </c>
      <c r="B225" s="78">
        <v>98.920269743272144</v>
      </c>
      <c r="C225" s="78">
        <v>99.737607149504299</v>
      </c>
      <c r="D225" s="78">
        <v>99.363335442631254</v>
      </c>
      <c r="E225" s="78">
        <v>98.201215135991845</v>
      </c>
      <c r="F225" s="78">
        <v>98.5916878443076</v>
      </c>
      <c r="G225" s="78">
        <v>98.117199056123823</v>
      </c>
      <c r="H225" s="78">
        <v>96.302021678071071</v>
      </c>
      <c r="I225" s="78">
        <v>94.707307493808813</v>
      </c>
      <c r="J225" s="78">
        <v>92.474516238928672</v>
      </c>
      <c r="K225" s="78">
        <v>86.378924628538201</v>
      </c>
      <c r="L225" s="78">
        <v>83.452914074925587</v>
      </c>
      <c r="M225" s="78">
        <v>82.124148202743044</v>
      </c>
      <c r="N225" s="78">
        <v>79.824570824817357</v>
      </c>
      <c r="O225" s="78">
        <v>76.056207739193567</v>
      </c>
      <c r="P225" s="78">
        <v>74.286456135127821</v>
      </c>
      <c r="Q225" s="78">
        <v>74.268560158762028</v>
      </c>
    </row>
    <row r="226" spans="1:17" ht="11.4" customHeight="1" x14ac:dyDescent="0.3">
      <c r="A226" s="19" t="s">
        <v>30</v>
      </c>
      <c r="B226" s="76">
        <v>166.82274620485933</v>
      </c>
      <c r="C226" s="76">
        <v>167.31493115043756</v>
      </c>
      <c r="D226" s="76">
        <v>167.3181770242052</v>
      </c>
      <c r="E226" s="76">
        <v>165.90189643916</v>
      </c>
      <c r="F226" s="76">
        <v>164.57802370692445</v>
      </c>
      <c r="G226" s="76">
        <v>163.43153873898152</v>
      </c>
      <c r="H226" s="76">
        <v>162.58070414873697</v>
      </c>
      <c r="I226" s="76">
        <v>160.65301643624579</v>
      </c>
      <c r="J226" s="76">
        <v>154.82659100559312</v>
      </c>
      <c r="K226" s="76">
        <v>147.05956490154179</v>
      </c>
      <c r="L226" s="76">
        <v>140.28847824366036</v>
      </c>
      <c r="M226" s="76">
        <v>135.63392485709591</v>
      </c>
      <c r="N226" s="76">
        <v>132.21612672532814</v>
      </c>
      <c r="O226" s="76">
        <v>126.78052760220177</v>
      </c>
      <c r="P226" s="76">
        <v>123.38792033147192</v>
      </c>
      <c r="Q226" s="76">
        <v>119.55315604702201</v>
      </c>
    </row>
    <row r="227" spans="1:17" ht="11.4" customHeight="1" x14ac:dyDescent="0.3">
      <c r="A227" s="62" t="s">
        <v>60</v>
      </c>
      <c r="B227" s="77">
        <v>173.99023165850193</v>
      </c>
      <c r="C227" s="77">
        <v>174.05327831080353</v>
      </c>
      <c r="D227" s="77">
        <v>174.1233569410679</v>
      </c>
      <c r="E227" s="77">
        <v>172.28874745884096</v>
      </c>
      <c r="F227" s="77">
        <v>172.29063374201053</v>
      </c>
      <c r="G227" s="77">
        <v>170.31192734923943</v>
      </c>
      <c r="H227" s="77">
        <v>167.73091631236056</v>
      </c>
      <c r="I227" s="77">
        <v>164.58834843371864</v>
      </c>
      <c r="J227" s="77">
        <v>158.5723395970318</v>
      </c>
      <c r="K227" s="77">
        <v>149.48418244043353</v>
      </c>
      <c r="L227" s="77">
        <v>142.53248205629495</v>
      </c>
      <c r="M227" s="77">
        <v>137.64426024135363</v>
      </c>
      <c r="N227" s="77">
        <v>133.87295873805081</v>
      </c>
      <c r="O227" s="77">
        <v>128.48487927563141</v>
      </c>
      <c r="P227" s="77">
        <v>125.66227425527279</v>
      </c>
      <c r="Q227" s="77">
        <v>122.53165082982392</v>
      </c>
    </row>
    <row r="228" spans="1:17" ht="11.4" customHeight="1" x14ac:dyDescent="0.3">
      <c r="A228" s="62" t="s">
        <v>59</v>
      </c>
      <c r="B228" s="77">
        <v>155.36713063129739</v>
      </c>
      <c r="C228" s="77">
        <v>156.2257541498889</v>
      </c>
      <c r="D228" s="77">
        <v>157.18534667350991</v>
      </c>
      <c r="E228" s="77">
        <v>156.9898254095416</v>
      </c>
      <c r="F228" s="77">
        <v>155.50068055185679</v>
      </c>
      <c r="G228" s="77">
        <v>155.97500339930511</v>
      </c>
      <c r="H228" s="77">
        <v>157.49383927127505</v>
      </c>
      <c r="I228" s="77">
        <v>156.47924935284178</v>
      </c>
      <c r="J228" s="77">
        <v>151.19051942375646</v>
      </c>
      <c r="K228" s="77">
        <v>145.02667308668384</v>
      </c>
      <c r="L228" s="77">
        <v>139.25861719622654</v>
      </c>
      <c r="M228" s="77">
        <v>134.46828924688862</v>
      </c>
      <c r="N228" s="77">
        <v>131.54691237866231</v>
      </c>
      <c r="O228" s="77">
        <v>126.92993705587668</v>
      </c>
      <c r="P228" s="77">
        <v>123.17623165311505</v>
      </c>
      <c r="Q228" s="77">
        <v>119.15938195487036</v>
      </c>
    </row>
    <row r="229" spans="1:17" ht="11.4" customHeight="1" x14ac:dyDescent="0.3">
      <c r="A229" s="62" t="s">
        <v>58</v>
      </c>
      <c r="B229" s="77">
        <v>155.41081135042009</v>
      </c>
      <c r="C229" s="77">
        <v>159.68429772598745</v>
      </c>
      <c r="D229" s="77">
        <v>164.57057853474609</v>
      </c>
      <c r="E229" s="77">
        <v>168.48954798249048</v>
      </c>
      <c r="F229" s="77">
        <v>165.47618526103824</v>
      </c>
      <c r="G229" s="77">
        <v>159.6573412255305</v>
      </c>
      <c r="H229" s="77">
        <v>160.70452438098982</v>
      </c>
      <c r="I229" s="77">
        <v>159.15903408361405</v>
      </c>
      <c r="J229" s="77">
        <v>151.03126234317224</v>
      </c>
      <c r="K229" s="77">
        <v>141.05116190884044</v>
      </c>
      <c r="L229" s="77">
        <v>124.88478164249292</v>
      </c>
      <c r="M229" s="77">
        <v>126.26256068440813</v>
      </c>
      <c r="N229" s="77">
        <v>123.63873042726074</v>
      </c>
      <c r="O229" s="77">
        <v>120.53074160752007</v>
      </c>
      <c r="P229" s="77">
        <v>120.31881046030732</v>
      </c>
      <c r="Q229" s="77">
        <v>119.9741066866694</v>
      </c>
    </row>
    <row r="230" spans="1:17" ht="11.4" customHeight="1" x14ac:dyDescent="0.3">
      <c r="A230" s="62" t="s">
        <v>57</v>
      </c>
      <c r="B230" s="77">
        <v>145.99325259483641</v>
      </c>
      <c r="C230" s="77">
        <v>147.7773745398118</v>
      </c>
      <c r="D230" s="77">
        <v>149.78531522073405</v>
      </c>
      <c r="E230" s="77">
        <v>150.37978554405839</v>
      </c>
      <c r="F230" s="77">
        <v>157.91416406481693</v>
      </c>
      <c r="G230" s="77">
        <v>154.97129384593177</v>
      </c>
      <c r="H230" s="77">
        <v>148.22918611930083</v>
      </c>
      <c r="I230" s="77">
        <v>146.31302532308919</v>
      </c>
      <c r="J230" s="77">
        <v>134.53895006037246</v>
      </c>
      <c r="K230" s="77">
        <v>138.72293784204348</v>
      </c>
      <c r="L230" s="77">
        <v>123.84824903984413</v>
      </c>
      <c r="M230" s="77">
        <v>120.78905637317152</v>
      </c>
      <c r="N230" s="77">
        <v>118.98671989414397</v>
      </c>
      <c r="O230" s="77">
        <v>101.26527715705693</v>
      </c>
      <c r="P230" s="77">
        <v>98.33031039845784</v>
      </c>
      <c r="Q230" s="77">
        <v>99.304889894544118</v>
      </c>
    </row>
    <row r="231" spans="1:17" ht="11.4" customHeight="1" x14ac:dyDescent="0.3">
      <c r="A231" s="62" t="s">
        <v>61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76.810037971082977</v>
      </c>
      <c r="K231" s="77">
        <v>69.390877702250734</v>
      </c>
      <c r="L231" s="77">
        <v>63.28719290590896</v>
      </c>
      <c r="M231" s="77">
        <v>58.338694328365435</v>
      </c>
      <c r="N231" s="77">
        <v>42.51729738509016</v>
      </c>
      <c r="O231" s="77">
        <v>70.012872509257591</v>
      </c>
      <c r="P231" s="77">
        <v>67.005432349942893</v>
      </c>
      <c r="Q231" s="77">
        <v>48.803600934284127</v>
      </c>
    </row>
    <row r="232" spans="1:17" ht="11.4" customHeight="1" x14ac:dyDescent="0.3">
      <c r="A232" s="62" t="s">
        <v>56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" customHeight="1" x14ac:dyDescent="0.3">
      <c r="A233" s="19" t="s">
        <v>29</v>
      </c>
      <c r="B233" s="76">
        <v>1444.0171448837164</v>
      </c>
      <c r="C233" s="76">
        <v>1441.5337445867426</v>
      </c>
      <c r="D233" s="76">
        <v>1449.9957269884981</v>
      </c>
      <c r="E233" s="76">
        <v>1432.3826440359699</v>
      </c>
      <c r="F233" s="76">
        <v>1442.0857731057702</v>
      </c>
      <c r="G233" s="76">
        <v>1428.5663449274416</v>
      </c>
      <c r="H233" s="76">
        <v>1424.328746526134</v>
      </c>
      <c r="I233" s="76">
        <v>1417.1584903654493</v>
      </c>
      <c r="J233" s="76">
        <v>1400.7065252644302</v>
      </c>
      <c r="K233" s="76">
        <v>1382.580783135912</v>
      </c>
      <c r="L233" s="76">
        <v>1366.7928348289574</v>
      </c>
      <c r="M233" s="76">
        <v>1346.2186388395435</v>
      </c>
      <c r="N233" s="76">
        <v>1348.4079429031062</v>
      </c>
      <c r="O233" s="76">
        <v>1275.2378055764291</v>
      </c>
      <c r="P233" s="76">
        <v>1305.7472990720494</v>
      </c>
      <c r="Q233" s="76">
        <v>1254.8609779118533</v>
      </c>
    </row>
    <row r="234" spans="1:17" ht="11.4" customHeight="1" x14ac:dyDescent="0.3">
      <c r="A234" s="62" t="s">
        <v>60</v>
      </c>
      <c r="B234" s="75">
        <v>490.14625969046824</v>
      </c>
      <c r="C234" s="75">
        <v>487.91550783289074</v>
      </c>
      <c r="D234" s="75">
        <v>485.4488000068813</v>
      </c>
      <c r="E234" s="75">
        <v>513.41673644350567</v>
      </c>
      <c r="F234" s="75">
        <v>504.3405411669637</v>
      </c>
      <c r="G234" s="75">
        <v>502.87525916992092</v>
      </c>
      <c r="H234" s="75">
        <v>459.34554665589872</v>
      </c>
      <c r="I234" s="75">
        <v>434.61224435116969</v>
      </c>
      <c r="J234" s="75">
        <v>420.04179142154771</v>
      </c>
      <c r="K234" s="75">
        <v>393.91535917539471</v>
      </c>
      <c r="L234" s="75">
        <v>377.75623412473669</v>
      </c>
      <c r="M234" s="75">
        <v>378.13260951756229</v>
      </c>
      <c r="N234" s="75">
        <v>353.30138997798088</v>
      </c>
      <c r="O234" s="75">
        <v>326.75575277318302</v>
      </c>
      <c r="P234" s="75">
        <v>328.19392578556034</v>
      </c>
      <c r="Q234" s="75">
        <v>317.17786472943459</v>
      </c>
    </row>
    <row r="235" spans="1:17" ht="11.4" customHeight="1" x14ac:dyDescent="0.3">
      <c r="A235" s="62" t="s">
        <v>59</v>
      </c>
      <c r="B235" s="75">
        <v>1470.7657376889392</v>
      </c>
      <c r="C235" s="75">
        <v>1468.1462771964473</v>
      </c>
      <c r="D235" s="75">
        <v>1465.2412368330736</v>
      </c>
      <c r="E235" s="75">
        <v>1462.5789712557332</v>
      </c>
      <c r="F235" s="75">
        <v>1462.0520911001086</v>
      </c>
      <c r="G235" s="75">
        <v>1457.8562605671377</v>
      </c>
      <c r="H235" s="75">
        <v>1449.0285919105402</v>
      </c>
      <c r="I235" s="75">
        <v>1441.6035986361428</v>
      </c>
      <c r="J235" s="75">
        <v>1426.9846964738488</v>
      </c>
      <c r="K235" s="75">
        <v>1404.5861566925271</v>
      </c>
      <c r="L235" s="75">
        <v>1393.4996527890492</v>
      </c>
      <c r="M235" s="75">
        <v>1381.9037947187462</v>
      </c>
      <c r="N235" s="75">
        <v>1373.6529804646987</v>
      </c>
      <c r="O235" s="75">
        <v>1357.4438131362051</v>
      </c>
      <c r="P235" s="75">
        <v>1347.6321737725418</v>
      </c>
      <c r="Q235" s="75">
        <v>1338.5599289903514</v>
      </c>
    </row>
    <row r="236" spans="1:17" ht="11.4" customHeight="1" x14ac:dyDescent="0.3">
      <c r="A236" s="62" t="s">
        <v>58</v>
      </c>
      <c r="B236" s="75">
        <v>1028.3835611582938</v>
      </c>
      <c r="C236" s="75">
        <v>1037.6544054083265</v>
      </c>
      <c r="D236" s="75">
        <v>1048.0533977817443</v>
      </c>
      <c r="E236" s="75">
        <v>1034.5302217505762</v>
      </c>
      <c r="F236" s="75">
        <v>1035.0580995504693</v>
      </c>
      <c r="G236" s="75">
        <v>1030.3308269743081</v>
      </c>
      <c r="H236" s="75">
        <v>1038.6312981497949</v>
      </c>
      <c r="I236" s="75">
        <v>1045.550087492086</v>
      </c>
      <c r="J236" s="75">
        <v>1038.199473058434</v>
      </c>
      <c r="K236" s="75">
        <v>1020.8883017388611</v>
      </c>
      <c r="L236" s="75">
        <v>1007.8295730104729</v>
      </c>
      <c r="M236" s="75">
        <v>994.18137523065081</v>
      </c>
      <c r="N236" s="75">
        <v>977.25201600555806</v>
      </c>
      <c r="O236" s="75">
        <v>967.88643989716775</v>
      </c>
      <c r="P236" s="75">
        <v>961.72052760016516</v>
      </c>
      <c r="Q236" s="75">
        <v>950.87597811020021</v>
      </c>
    </row>
    <row r="237" spans="1:17" ht="11.4" customHeight="1" x14ac:dyDescent="0.3">
      <c r="A237" s="62" t="s">
        <v>57</v>
      </c>
      <c r="B237" s="75">
        <v>0</v>
      </c>
      <c r="C237" s="75">
        <v>924.55868556522034</v>
      </c>
      <c r="D237" s="75">
        <v>925.02198289568787</v>
      </c>
      <c r="E237" s="75">
        <v>920.16170268033511</v>
      </c>
      <c r="F237" s="75">
        <v>928.03143498538145</v>
      </c>
      <c r="G237" s="75">
        <v>947.93207441337972</v>
      </c>
      <c r="H237" s="75">
        <v>929.27259912506656</v>
      </c>
      <c r="I237" s="75">
        <v>928.9620790883514</v>
      </c>
      <c r="J237" s="75">
        <v>907.9318869523272</v>
      </c>
      <c r="K237" s="75">
        <v>917.44747392967599</v>
      </c>
      <c r="L237" s="75">
        <v>911.35102195505362</v>
      </c>
      <c r="M237" s="75">
        <v>877.73998608076465</v>
      </c>
      <c r="N237" s="75">
        <v>878.55647217430783</v>
      </c>
      <c r="O237" s="75">
        <v>887.318904095824</v>
      </c>
      <c r="P237" s="75">
        <v>886.44716754582896</v>
      </c>
      <c r="Q237" s="75">
        <v>847.26501689907468</v>
      </c>
    </row>
    <row r="238" spans="1:17" ht="11.4" customHeight="1" x14ac:dyDescent="0.3">
      <c r="A238" s="62" t="s">
        <v>56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" customHeight="1" x14ac:dyDescent="0.3">
      <c r="A239" s="25" t="s">
        <v>19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" customHeight="1" x14ac:dyDescent="0.3">
      <c r="A240" s="23" t="s">
        <v>28</v>
      </c>
      <c r="B240" s="78">
        <v>212.04574061632337</v>
      </c>
      <c r="C240" s="78">
        <v>213.06914289823899</v>
      </c>
      <c r="D240" s="78">
        <v>214.28957153258386</v>
      </c>
      <c r="E240" s="78">
        <v>213.42937149686824</v>
      </c>
      <c r="F240" s="78">
        <v>210.91181847118432</v>
      </c>
      <c r="G240" s="78">
        <v>210.94383191680163</v>
      </c>
      <c r="H240" s="78">
        <v>211.64277817558269</v>
      </c>
      <c r="I240" s="78">
        <v>210.23790834967414</v>
      </c>
      <c r="J240" s="78">
        <v>202.23437688203146</v>
      </c>
      <c r="K240" s="78">
        <v>194.92559468443665</v>
      </c>
      <c r="L240" s="78">
        <v>187.42035951361251</v>
      </c>
      <c r="M240" s="78">
        <v>180.92720782855233</v>
      </c>
      <c r="N240" s="78">
        <v>179.50170319472082</v>
      </c>
      <c r="O240" s="78">
        <v>172.83215387016207</v>
      </c>
      <c r="P240" s="78">
        <v>169.11137653384171</v>
      </c>
      <c r="Q240" s="78">
        <v>169.07275604766573</v>
      </c>
    </row>
    <row r="241" spans="1:17" ht="11.4" customHeight="1" x14ac:dyDescent="0.3">
      <c r="A241" s="62" t="s">
        <v>60</v>
      </c>
      <c r="B241" s="77">
        <v>201.44079278909868</v>
      </c>
      <c r="C241" s="77">
        <v>205.34413109929227</v>
      </c>
      <c r="D241" s="77">
        <v>209.76994521346012</v>
      </c>
      <c r="E241" s="77">
        <v>200.65867713325397</v>
      </c>
      <c r="F241" s="77">
        <v>212.16711952858643</v>
      </c>
      <c r="G241" s="77">
        <v>205.35434019522054</v>
      </c>
      <c r="H241" s="77">
        <v>201.56239249692331</v>
      </c>
      <c r="I241" s="77">
        <v>194.15728847227749</v>
      </c>
      <c r="J241" s="77">
        <v>186.56060535744416</v>
      </c>
      <c r="K241" s="77">
        <v>177.36900545422083</v>
      </c>
      <c r="L241" s="77">
        <v>168.71359698778491</v>
      </c>
      <c r="M241" s="77">
        <v>165.85207076470809</v>
      </c>
      <c r="N241" s="77">
        <v>162.80080572313406</v>
      </c>
      <c r="O241" s="77">
        <v>154.08634580342022</v>
      </c>
      <c r="P241" s="77">
        <v>151.00862986003062</v>
      </c>
      <c r="Q241" s="77">
        <v>155.49655291173363</v>
      </c>
    </row>
    <row r="242" spans="1:17" ht="11.4" customHeight="1" x14ac:dyDescent="0.3">
      <c r="A242" s="62" t="s">
        <v>59</v>
      </c>
      <c r="B242" s="77">
        <v>212.69062266829209</v>
      </c>
      <c r="C242" s="77">
        <v>213.57282006357579</v>
      </c>
      <c r="D242" s="77">
        <v>214.55733167554371</v>
      </c>
      <c r="E242" s="77">
        <v>214.91787287308318</v>
      </c>
      <c r="F242" s="77">
        <v>210.93299827942695</v>
      </c>
      <c r="G242" s="77">
        <v>211.62545525443056</v>
      </c>
      <c r="H242" s="77">
        <v>212.68831590503046</v>
      </c>
      <c r="I242" s="77">
        <v>211.4298311784211</v>
      </c>
      <c r="J242" s="77">
        <v>204.15116492130761</v>
      </c>
      <c r="K242" s="77">
        <v>196.4628584601287</v>
      </c>
      <c r="L242" s="77">
        <v>189.55983569668538</v>
      </c>
      <c r="M242" s="77">
        <v>182.22126733044254</v>
      </c>
      <c r="N242" s="77">
        <v>181.60982842415936</v>
      </c>
      <c r="O242" s="77">
        <v>175.36463727667029</v>
      </c>
      <c r="P242" s="77">
        <v>170.87273321885078</v>
      </c>
      <c r="Q242" s="77">
        <v>170.59315182181453</v>
      </c>
    </row>
    <row r="243" spans="1:17" ht="11.4" customHeight="1" x14ac:dyDescent="0.3">
      <c r="A243" s="62" t="s">
        <v>58</v>
      </c>
      <c r="B243" s="77">
        <v>242.42525132874908</v>
      </c>
      <c r="C243" s="77">
        <v>234.67870668791156</v>
      </c>
      <c r="D243" s="77">
        <v>226.36140869093367</v>
      </c>
      <c r="E243" s="77">
        <v>215.26649005145171</v>
      </c>
      <c r="F243" s="77">
        <v>213.6270616988368</v>
      </c>
      <c r="G243" s="77">
        <v>190.71974864052189</v>
      </c>
      <c r="H243" s="77">
        <v>195.51452728002377</v>
      </c>
      <c r="I243" s="77">
        <v>195.59869356187372</v>
      </c>
      <c r="J243" s="77">
        <v>212.2526371999835</v>
      </c>
      <c r="K243" s="77">
        <v>201.89873613809416</v>
      </c>
      <c r="L243" s="77">
        <v>191.68250603931781</v>
      </c>
      <c r="M243" s="77">
        <v>201.93790460874504</v>
      </c>
      <c r="N243" s="77">
        <v>165.74584214921435</v>
      </c>
      <c r="O243" s="77">
        <v>148.68118032860929</v>
      </c>
      <c r="P243" s="77">
        <v>141.50321120973993</v>
      </c>
      <c r="Q243" s="77">
        <v>163.32559903813413</v>
      </c>
    </row>
    <row r="244" spans="1:17" ht="11.4" customHeight="1" x14ac:dyDescent="0.3">
      <c r="A244" s="62" t="s">
        <v>57</v>
      </c>
      <c r="B244" s="77">
        <v>207.88399619641083</v>
      </c>
      <c r="C244" s="77">
        <v>206.17089403782543</v>
      </c>
      <c r="D244" s="77">
        <v>204.28399922399061</v>
      </c>
      <c r="E244" s="77">
        <v>195.9813291039714</v>
      </c>
      <c r="F244" s="77">
        <v>200.54831212760317</v>
      </c>
      <c r="G244" s="77">
        <v>193.49680407239404</v>
      </c>
      <c r="H244" s="77">
        <v>208.68219906098415</v>
      </c>
      <c r="I244" s="77">
        <v>189.49351932998249</v>
      </c>
      <c r="J244" s="77">
        <v>177.64576261293973</v>
      </c>
      <c r="K244" s="77">
        <v>169.94465038056586</v>
      </c>
      <c r="L244" s="77">
        <v>166.52314192115867</v>
      </c>
      <c r="M244" s="77">
        <v>157.0219819801103</v>
      </c>
      <c r="N244" s="77">
        <v>157.12618967724899</v>
      </c>
      <c r="O244" s="77">
        <v>159.7213743717422</v>
      </c>
      <c r="P244" s="77">
        <v>142.66613259829424</v>
      </c>
      <c r="Q244" s="77">
        <v>144.39902366682119</v>
      </c>
    </row>
    <row r="245" spans="1:17" ht="11.4" customHeight="1" x14ac:dyDescent="0.3">
      <c r="A245" s="62" t="s">
        <v>56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" customHeight="1" x14ac:dyDescent="0.3">
      <c r="A246" s="19" t="s">
        <v>25</v>
      </c>
      <c r="B246" s="76">
        <v>1232.9845043433318</v>
      </c>
      <c r="C246" s="76">
        <v>1221.9771875347269</v>
      </c>
      <c r="D246" s="76">
        <v>1208.9003915340923</v>
      </c>
      <c r="E246" s="76">
        <v>1214.1024043384152</v>
      </c>
      <c r="F246" s="76">
        <v>1215.1527175627077</v>
      </c>
      <c r="G246" s="76">
        <v>1208.7082225780446</v>
      </c>
      <c r="H246" s="76">
        <v>1193.0930025020498</v>
      </c>
      <c r="I246" s="76">
        <v>1191.745575540285</v>
      </c>
      <c r="J246" s="76">
        <v>1178.5191433175348</v>
      </c>
      <c r="K246" s="76">
        <v>1186.5463440716055</v>
      </c>
      <c r="L246" s="76">
        <v>1189.0170359388208</v>
      </c>
      <c r="M246" s="76">
        <v>1177.5068954755204</v>
      </c>
      <c r="N246" s="76">
        <v>1170.3067806184779</v>
      </c>
      <c r="O246" s="76">
        <v>1155.0057772965899</v>
      </c>
      <c r="P246" s="76">
        <v>1139.2471148745394</v>
      </c>
      <c r="Q246" s="76">
        <v>1143.0669061847632</v>
      </c>
    </row>
    <row r="247" spans="1:17" ht="11.4" customHeight="1" x14ac:dyDescent="0.3">
      <c r="A247" s="17" t="s">
        <v>24</v>
      </c>
      <c r="B247" s="75">
        <v>1207.415977549407</v>
      </c>
      <c r="C247" s="75">
        <v>1192.8313580770798</v>
      </c>
      <c r="D247" s="75">
        <v>1181.7631140688791</v>
      </c>
      <c r="E247" s="75">
        <v>1191.4783107824146</v>
      </c>
      <c r="F247" s="75">
        <v>1185.817600868686</v>
      </c>
      <c r="G247" s="75">
        <v>1190.317551719249</v>
      </c>
      <c r="H247" s="75">
        <v>1172.8947793390312</v>
      </c>
      <c r="I247" s="75">
        <v>1170.1759169335023</v>
      </c>
      <c r="J247" s="75">
        <v>1157.7224183619592</v>
      </c>
      <c r="K247" s="75">
        <v>1174.51925260147</v>
      </c>
      <c r="L247" s="75">
        <v>1167.0834422872204</v>
      </c>
      <c r="M247" s="75">
        <v>1160.9804040205356</v>
      </c>
      <c r="N247" s="75">
        <v>1150.052438798223</v>
      </c>
      <c r="O247" s="75">
        <v>1132.4190812805646</v>
      </c>
      <c r="P247" s="75">
        <v>1119.2762465210849</v>
      </c>
      <c r="Q247" s="75">
        <v>1127.2332810990667</v>
      </c>
    </row>
    <row r="248" spans="1:17" ht="11.4" customHeight="1" x14ac:dyDescent="0.3">
      <c r="A248" s="15" t="s">
        <v>23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" customHeight="1" x14ac:dyDescent="0.3">
      <c r="A4" s="25" t="s">
        <v>54</v>
      </c>
      <c r="B4" s="40">
        <f t="shared" ref="B4" si="0">SUM(B5,B6,B9)</f>
        <v>451602.27583365241</v>
      </c>
      <c r="C4" s="40">
        <f t="shared" ref="C4:Q4" si="1">SUM(C5,C6,C9)</f>
        <v>454490.04106434173</v>
      </c>
      <c r="D4" s="40">
        <f t="shared" si="1"/>
        <v>447799.87801795464</v>
      </c>
      <c r="E4" s="40">
        <f t="shared" si="1"/>
        <v>444529.38414705161</v>
      </c>
      <c r="F4" s="40">
        <f t="shared" si="1"/>
        <v>454157.6772152441</v>
      </c>
      <c r="G4" s="40">
        <f t="shared" si="1"/>
        <v>463484.70238087868</v>
      </c>
      <c r="H4" s="40">
        <f t="shared" si="1"/>
        <v>477214.02677690779</v>
      </c>
      <c r="I4" s="40">
        <f t="shared" si="1"/>
        <v>486365.87698689842</v>
      </c>
      <c r="J4" s="40">
        <f t="shared" si="1"/>
        <v>505321.48856848199</v>
      </c>
      <c r="K4" s="40">
        <f t="shared" si="1"/>
        <v>498194.40075087151</v>
      </c>
      <c r="L4" s="40">
        <f t="shared" si="1"/>
        <v>502897.00041386345</v>
      </c>
      <c r="M4" s="40">
        <f t="shared" si="1"/>
        <v>512478.0027032792</v>
      </c>
      <c r="N4" s="40">
        <f t="shared" si="1"/>
        <v>519793.42861883767</v>
      </c>
      <c r="O4" s="40">
        <f t="shared" si="1"/>
        <v>525935.89730185852</v>
      </c>
      <c r="P4" s="40">
        <f t="shared" si="1"/>
        <v>534380.09085520636</v>
      </c>
      <c r="Q4" s="40">
        <f t="shared" si="1"/>
        <v>544261.48886478855</v>
      </c>
    </row>
    <row r="5" spans="1:17" ht="11.4" customHeight="1" x14ac:dyDescent="0.3">
      <c r="A5" s="91" t="s">
        <v>22</v>
      </c>
      <c r="B5" s="121">
        <v>80092.482669744102</v>
      </c>
      <c r="C5" s="121">
        <v>80895.154984900219</v>
      </c>
      <c r="D5" s="121">
        <v>81671.392689150176</v>
      </c>
      <c r="E5" s="121">
        <v>82090.069795556134</v>
      </c>
      <c r="F5" s="121">
        <v>85340.137436244113</v>
      </c>
      <c r="G5" s="121">
        <v>86085.197458878698</v>
      </c>
      <c r="H5" s="121">
        <v>87859.128160907843</v>
      </c>
      <c r="I5" s="121">
        <v>89972.419987898509</v>
      </c>
      <c r="J5" s="121">
        <v>93543.54812448204</v>
      </c>
      <c r="K5" s="121">
        <v>93457.982411954523</v>
      </c>
      <c r="L5" s="121">
        <v>96121.432668023423</v>
      </c>
      <c r="M5" s="121">
        <v>97346.018609899213</v>
      </c>
      <c r="N5" s="121">
        <v>98922.469833189447</v>
      </c>
      <c r="O5" s="121">
        <v>99351.662948261539</v>
      </c>
      <c r="P5" s="121">
        <v>100626.64467596635</v>
      </c>
      <c r="Q5" s="121">
        <v>102363.4431270354</v>
      </c>
    </row>
    <row r="6" spans="1:17" ht="11.4" customHeight="1" x14ac:dyDescent="0.3">
      <c r="A6" s="19" t="s">
        <v>21</v>
      </c>
      <c r="B6" s="38">
        <f t="shared" ref="B6" si="2">SUM(B7:B8)</f>
        <v>312713.7931639083</v>
      </c>
      <c r="C6" s="38">
        <f t="shared" ref="C6:Q6" si="3">SUM(C7:C8)</f>
        <v>308468.88607944152</v>
      </c>
      <c r="D6" s="38">
        <f t="shared" si="3"/>
        <v>298123.48532880447</v>
      </c>
      <c r="E6" s="38">
        <f t="shared" si="3"/>
        <v>291778.31435149547</v>
      </c>
      <c r="F6" s="38">
        <f t="shared" si="3"/>
        <v>292706.53977899998</v>
      </c>
      <c r="G6" s="38">
        <f t="shared" si="3"/>
        <v>297286.50492199999</v>
      </c>
      <c r="H6" s="38">
        <f t="shared" si="3"/>
        <v>305039.89861599996</v>
      </c>
      <c r="I6" s="38">
        <f t="shared" si="3"/>
        <v>307698.45699899993</v>
      </c>
      <c r="J6" s="38">
        <f t="shared" si="3"/>
        <v>314174.94044399995</v>
      </c>
      <c r="K6" s="38">
        <f t="shared" si="3"/>
        <v>300636.41833891696</v>
      </c>
      <c r="L6" s="38">
        <f t="shared" si="3"/>
        <v>300906.18940240197</v>
      </c>
      <c r="M6" s="38">
        <f t="shared" si="3"/>
        <v>306393.98409337999</v>
      </c>
      <c r="N6" s="38">
        <f t="shared" si="3"/>
        <v>311066.95878564822</v>
      </c>
      <c r="O6" s="38">
        <f t="shared" si="3"/>
        <v>314916.23435359693</v>
      </c>
      <c r="P6" s="38">
        <f t="shared" si="3"/>
        <v>323013.44617924001</v>
      </c>
      <c r="Q6" s="38">
        <f t="shared" si="3"/>
        <v>328225.04573775316</v>
      </c>
    </row>
    <row r="7" spans="1:17" ht="11.4" customHeight="1" x14ac:dyDescent="0.3">
      <c r="A7" s="62" t="s">
        <v>117</v>
      </c>
      <c r="B7" s="42">
        <v>94958.094514693265</v>
      </c>
      <c r="C7" s="42">
        <v>89488.362473938469</v>
      </c>
      <c r="D7" s="42">
        <v>90636.007618145624</v>
      </c>
      <c r="E7" s="42">
        <v>90561.06636248478</v>
      </c>
      <c r="F7" s="42">
        <v>94453.223065712344</v>
      </c>
      <c r="G7" s="42">
        <v>89472.839564654336</v>
      </c>
      <c r="H7" s="42">
        <v>92990.896334144592</v>
      </c>
      <c r="I7" s="42">
        <v>99552.466277372092</v>
      </c>
      <c r="J7" s="42">
        <v>98017.076794046327</v>
      </c>
      <c r="K7" s="42">
        <v>88283.44526786865</v>
      </c>
      <c r="L7" s="42">
        <v>89161.156273435219</v>
      </c>
      <c r="M7" s="42">
        <v>89069.632095096502</v>
      </c>
      <c r="N7" s="42">
        <v>93793.007536626392</v>
      </c>
      <c r="O7" s="42">
        <v>92979.997326631594</v>
      </c>
      <c r="P7" s="42">
        <v>97173.339677932847</v>
      </c>
      <c r="Q7" s="42">
        <v>98021.668507362105</v>
      </c>
    </row>
    <row r="8" spans="1:17" ht="11.4" customHeight="1" x14ac:dyDescent="0.3">
      <c r="A8" s="62" t="s">
        <v>17</v>
      </c>
      <c r="B8" s="42">
        <v>217755.69864921505</v>
      </c>
      <c r="C8" s="42">
        <v>218980.52360550303</v>
      </c>
      <c r="D8" s="42">
        <v>207487.47771065886</v>
      </c>
      <c r="E8" s="42">
        <v>201217.24798901068</v>
      </c>
      <c r="F8" s="42">
        <v>198253.31671328761</v>
      </c>
      <c r="G8" s="42">
        <v>207813.66535734566</v>
      </c>
      <c r="H8" s="42">
        <v>212049.00228185538</v>
      </c>
      <c r="I8" s="42">
        <v>208145.99072162787</v>
      </c>
      <c r="J8" s="42">
        <v>216157.86364995362</v>
      </c>
      <c r="K8" s="42">
        <v>212352.9730710483</v>
      </c>
      <c r="L8" s="42">
        <v>211745.03312896675</v>
      </c>
      <c r="M8" s="42">
        <v>217324.3519982835</v>
      </c>
      <c r="N8" s="42">
        <v>217273.95124902183</v>
      </c>
      <c r="O8" s="42">
        <v>221936.23702696536</v>
      </c>
      <c r="P8" s="42">
        <v>225840.10650130719</v>
      </c>
      <c r="Q8" s="42">
        <v>230203.37723039108</v>
      </c>
    </row>
    <row r="9" spans="1:17" ht="11.4" customHeight="1" x14ac:dyDescent="0.3">
      <c r="A9" s="118" t="s">
        <v>20</v>
      </c>
      <c r="B9" s="120">
        <v>58796</v>
      </c>
      <c r="C9" s="120">
        <v>65126</v>
      </c>
      <c r="D9" s="120">
        <v>68005</v>
      </c>
      <c r="E9" s="120">
        <v>70661</v>
      </c>
      <c r="F9" s="120">
        <v>76111</v>
      </c>
      <c r="G9" s="120">
        <v>80113</v>
      </c>
      <c r="H9" s="120">
        <v>84315</v>
      </c>
      <c r="I9" s="120">
        <v>88695</v>
      </c>
      <c r="J9" s="120">
        <v>97603</v>
      </c>
      <c r="K9" s="120">
        <v>104100</v>
      </c>
      <c r="L9" s="120">
        <v>105869.378343438</v>
      </c>
      <c r="M9" s="120">
        <v>108738</v>
      </c>
      <c r="N9" s="120">
        <v>109804</v>
      </c>
      <c r="O9" s="120">
        <v>111668</v>
      </c>
      <c r="P9" s="120">
        <v>110740</v>
      </c>
      <c r="Q9" s="120">
        <v>113673</v>
      </c>
    </row>
    <row r="10" spans="1:17" ht="11.4" customHeight="1" x14ac:dyDescent="0.3">
      <c r="A10" s="25" t="s">
        <v>52</v>
      </c>
      <c r="B10" s="40">
        <f t="shared" ref="B10" si="4">SUM(B11:B12)</f>
        <v>405463.75464222406</v>
      </c>
      <c r="C10" s="40">
        <f t="shared" ref="C10:Q10" si="5">SUM(C11:C12)</f>
        <v>388048.30225225701</v>
      </c>
      <c r="D10" s="40">
        <f t="shared" si="5"/>
        <v>385983.19255303114</v>
      </c>
      <c r="E10" s="40">
        <f t="shared" si="5"/>
        <v>394375.26875462406</v>
      </c>
      <c r="F10" s="40">
        <f t="shared" si="5"/>
        <v>419326.37026043289</v>
      </c>
      <c r="G10" s="40">
        <f t="shared" si="5"/>
        <v>416024.18045013299</v>
      </c>
      <c r="H10" s="40">
        <f t="shared" si="5"/>
        <v>438164.92025294498</v>
      </c>
      <c r="I10" s="40">
        <f t="shared" si="5"/>
        <v>452000</v>
      </c>
      <c r="J10" s="40">
        <f t="shared" si="5"/>
        <v>442762.99999999994</v>
      </c>
      <c r="K10" s="40">
        <f t="shared" si="5"/>
        <v>363541</v>
      </c>
      <c r="L10" s="40">
        <f t="shared" si="5"/>
        <v>393531</v>
      </c>
      <c r="M10" s="40">
        <f t="shared" si="5"/>
        <v>422097</v>
      </c>
      <c r="N10" s="40">
        <f t="shared" si="5"/>
        <v>406661</v>
      </c>
      <c r="O10" s="40">
        <f t="shared" si="5"/>
        <v>406720</v>
      </c>
      <c r="P10" s="40">
        <f t="shared" si="5"/>
        <v>410824</v>
      </c>
      <c r="Q10" s="40">
        <f t="shared" si="5"/>
        <v>417540.00000000006</v>
      </c>
    </row>
    <row r="11" spans="1:17" ht="11.4" customHeight="1" x14ac:dyDescent="0.3">
      <c r="A11" s="116" t="s">
        <v>117</v>
      </c>
      <c r="B11" s="42">
        <v>103387.34686691966</v>
      </c>
      <c r="C11" s="42">
        <v>99899.293581711507</v>
      </c>
      <c r="D11" s="42">
        <v>101876.02772437516</v>
      </c>
      <c r="E11" s="42">
        <v>112030.11889715836</v>
      </c>
      <c r="F11" s="42">
        <v>124146.69541196451</v>
      </c>
      <c r="G11" s="42">
        <v>121499.19608032903</v>
      </c>
      <c r="H11" s="42">
        <v>124292.92904935889</v>
      </c>
      <c r="I11" s="42">
        <v>127363.96339880265</v>
      </c>
      <c r="J11" s="42">
        <v>126039.36278636078</v>
      </c>
      <c r="K11" s="42">
        <v>105303.74321560989</v>
      </c>
      <c r="L11" s="42">
        <v>112231.90125764393</v>
      </c>
      <c r="M11" s="42">
        <v>124409.22157856741</v>
      </c>
      <c r="N11" s="42">
        <v>121226.69132282394</v>
      </c>
      <c r="O11" s="42">
        <v>116797.67805865855</v>
      </c>
      <c r="P11" s="42">
        <v>115280.35929938723</v>
      </c>
      <c r="Q11" s="42">
        <v>112537.44252446789</v>
      </c>
    </row>
    <row r="12" spans="1:17" ht="11.4" customHeight="1" x14ac:dyDescent="0.3">
      <c r="A12" s="93" t="s">
        <v>17</v>
      </c>
      <c r="B12" s="36">
        <v>302076.4077753044</v>
      </c>
      <c r="C12" s="36">
        <v>288149.00867054547</v>
      </c>
      <c r="D12" s="36">
        <v>284107.16482865595</v>
      </c>
      <c r="E12" s="36">
        <v>282345.1498574657</v>
      </c>
      <c r="F12" s="36">
        <v>295179.67484846839</v>
      </c>
      <c r="G12" s="36">
        <v>294524.98436980398</v>
      </c>
      <c r="H12" s="36">
        <v>313871.99120358611</v>
      </c>
      <c r="I12" s="36">
        <v>324636.03660119738</v>
      </c>
      <c r="J12" s="36">
        <v>316723.63721363916</v>
      </c>
      <c r="K12" s="36">
        <v>258237.25678439011</v>
      </c>
      <c r="L12" s="36">
        <v>281299.09874235606</v>
      </c>
      <c r="M12" s="36">
        <v>297687.77842143259</v>
      </c>
      <c r="N12" s="36">
        <v>285434.30867717607</v>
      </c>
      <c r="O12" s="36">
        <v>289922.32194134145</v>
      </c>
      <c r="P12" s="36">
        <v>295543.6407006128</v>
      </c>
      <c r="Q12" s="36">
        <v>305002.55747553217</v>
      </c>
    </row>
    <row r="14" spans="1:17" ht="11.4" customHeight="1" x14ac:dyDescent="0.3">
      <c r="A14" s="27" t="s">
        <v>116</v>
      </c>
      <c r="B14" s="68">
        <f t="shared" ref="B14" si="6">B15+B21</f>
        <v>4642.1332148017018</v>
      </c>
      <c r="C14" s="68">
        <f t="shared" ref="C14:Q14" si="7">C15+C21</f>
        <v>4591.0600605003292</v>
      </c>
      <c r="D14" s="68">
        <f t="shared" si="7"/>
        <v>4697.9408840565484</v>
      </c>
      <c r="E14" s="68">
        <f t="shared" si="7"/>
        <v>4812.3785874458044</v>
      </c>
      <c r="F14" s="68">
        <f t="shared" si="7"/>
        <v>4788.8507360942822</v>
      </c>
      <c r="G14" s="68">
        <f t="shared" si="7"/>
        <v>4885.3760136600031</v>
      </c>
      <c r="H14" s="68">
        <f t="shared" si="7"/>
        <v>4872.964194641444</v>
      </c>
      <c r="I14" s="68">
        <f t="shared" si="7"/>
        <v>5006.569913655504</v>
      </c>
      <c r="J14" s="68">
        <f t="shared" si="7"/>
        <v>5060.9420127761096</v>
      </c>
      <c r="K14" s="68">
        <f t="shared" si="7"/>
        <v>5018.1759106605778</v>
      </c>
      <c r="L14" s="68">
        <f t="shared" si="7"/>
        <v>5138.0063101124397</v>
      </c>
      <c r="M14" s="68">
        <f t="shared" si="7"/>
        <v>5219.2607989562002</v>
      </c>
      <c r="N14" s="68">
        <f t="shared" si="7"/>
        <v>5329.3452772712089</v>
      </c>
      <c r="O14" s="68">
        <f t="shared" si="7"/>
        <v>5357.9434142846403</v>
      </c>
      <c r="P14" s="68">
        <f t="shared" si="7"/>
        <v>5318.3910357442292</v>
      </c>
      <c r="Q14" s="68">
        <f t="shared" si="7"/>
        <v>5453.5227930416759</v>
      </c>
    </row>
    <row r="15" spans="1:17" ht="11.4" customHeight="1" x14ac:dyDescent="0.3">
      <c r="A15" s="25" t="s">
        <v>40</v>
      </c>
      <c r="B15" s="79">
        <f t="shared" ref="B15" si="8">SUM(B16,B17,B20)</f>
        <v>3874.7597451760926</v>
      </c>
      <c r="C15" s="79">
        <f t="shared" ref="C15:Q15" si="9">SUM(C16,C17,C20)</f>
        <v>3852.7850647205705</v>
      </c>
      <c r="D15" s="79">
        <f t="shared" si="9"/>
        <v>3948.4934725471608</v>
      </c>
      <c r="E15" s="79">
        <f t="shared" si="9"/>
        <v>4044.3146379545115</v>
      </c>
      <c r="F15" s="79">
        <f t="shared" si="9"/>
        <v>3981.9124465952009</v>
      </c>
      <c r="G15" s="79">
        <f t="shared" si="9"/>
        <v>4111.9081166013611</v>
      </c>
      <c r="H15" s="79">
        <f t="shared" si="9"/>
        <v>4057.8995003270584</v>
      </c>
      <c r="I15" s="79">
        <f t="shared" si="9"/>
        <v>4163.2407397679253</v>
      </c>
      <c r="J15" s="79">
        <f t="shared" si="9"/>
        <v>4266.5782563944804</v>
      </c>
      <c r="K15" s="79">
        <f t="shared" si="9"/>
        <v>4318.1852765793246</v>
      </c>
      <c r="L15" s="79">
        <f t="shared" si="9"/>
        <v>4395.9133636874867</v>
      </c>
      <c r="M15" s="79">
        <f t="shared" si="9"/>
        <v>4456.6112821630868</v>
      </c>
      <c r="N15" s="79">
        <f t="shared" si="9"/>
        <v>4589.1677008216666</v>
      </c>
      <c r="O15" s="79">
        <f t="shared" si="9"/>
        <v>4635.0644992660127</v>
      </c>
      <c r="P15" s="79">
        <f t="shared" si="9"/>
        <v>4609.3364998567176</v>
      </c>
      <c r="Q15" s="79">
        <f t="shared" si="9"/>
        <v>4726.9442936360856</v>
      </c>
    </row>
    <row r="16" spans="1:17" ht="11.4" customHeight="1" x14ac:dyDescent="0.3">
      <c r="A16" s="91" t="s">
        <v>22</v>
      </c>
      <c r="B16" s="123">
        <v>1063.8047972631971</v>
      </c>
      <c r="C16" s="123">
        <v>1072.8308830470985</v>
      </c>
      <c r="D16" s="123">
        <v>1094.0246587685551</v>
      </c>
      <c r="E16" s="123">
        <v>1102.6100203590365</v>
      </c>
      <c r="F16" s="123">
        <v>1144.4074176202193</v>
      </c>
      <c r="G16" s="123">
        <v>1153.0496553446546</v>
      </c>
      <c r="H16" s="123">
        <v>1169.5555071116523</v>
      </c>
      <c r="I16" s="123">
        <v>1197.530223282896</v>
      </c>
      <c r="J16" s="123">
        <v>1247.6096001581957</v>
      </c>
      <c r="K16" s="123">
        <v>1257.0860770604072</v>
      </c>
      <c r="L16" s="123">
        <v>1287.8069618285695</v>
      </c>
      <c r="M16" s="123">
        <v>1299.611340926579</v>
      </c>
      <c r="N16" s="123">
        <v>1324.9034142263731</v>
      </c>
      <c r="O16" s="123">
        <v>1321.5775535766368</v>
      </c>
      <c r="P16" s="123">
        <v>1328.2921941085579</v>
      </c>
      <c r="Q16" s="123">
        <v>1344.6095261308949</v>
      </c>
    </row>
    <row r="17" spans="1:17" ht="11.4" customHeight="1" x14ac:dyDescent="0.3">
      <c r="A17" s="19" t="s">
        <v>21</v>
      </c>
      <c r="B17" s="76">
        <f t="shared" ref="B17" si="10">SUM(B18:B19)</f>
        <v>2599.2504572165071</v>
      </c>
      <c r="C17" s="76">
        <f t="shared" ref="C17:Q17" si="11">SUM(C18:C19)</f>
        <v>2546.1066495338528</v>
      </c>
      <c r="D17" s="76">
        <f t="shared" si="11"/>
        <v>2609.083713370474</v>
      </c>
      <c r="E17" s="76">
        <f t="shared" si="11"/>
        <v>2684.0829835335203</v>
      </c>
      <c r="F17" s="76">
        <f t="shared" si="11"/>
        <v>2559.8529302241805</v>
      </c>
      <c r="G17" s="76">
        <f t="shared" si="11"/>
        <v>2665.6975340992267</v>
      </c>
      <c r="H17" s="76">
        <f t="shared" si="11"/>
        <v>2584.4447750046065</v>
      </c>
      <c r="I17" s="76">
        <f t="shared" si="11"/>
        <v>2647.7015771888568</v>
      </c>
      <c r="J17" s="76">
        <f t="shared" si="11"/>
        <v>2669.8498264199079</v>
      </c>
      <c r="K17" s="76">
        <f t="shared" si="11"/>
        <v>2688.8980867790087</v>
      </c>
      <c r="L17" s="76">
        <f t="shared" si="11"/>
        <v>2729.5287198947617</v>
      </c>
      <c r="M17" s="76">
        <f t="shared" si="11"/>
        <v>2772.492470192627</v>
      </c>
      <c r="N17" s="76">
        <f t="shared" si="11"/>
        <v>2873.910280647252</v>
      </c>
      <c r="O17" s="76">
        <f t="shared" si="11"/>
        <v>2916.5764495678472</v>
      </c>
      <c r="P17" s="76">
        <f t="shared" si="11"/>
        <v>2890.6871127130044</v>
      </c>
      <c r="Q17" s="76">
        <f t="shared" si="11"/>
        <v>2980.6222212716475</v>
      </c>
    </row>
    <row r="18" spans="1:17" ht="11.4" customHeight="1" x14ac:dyDescent="0.3">
      <c r="A18" s="62" t="s">
        <v>18</v>
      </c>
      <c r="B18" s="77">
        <v>890.84665589649421</v>
      </c>
      <c r="C18" s="77">
        <v>841.90949684892234</v>
      </c>
      <c r="D18" s="77">
        <v>883.77499091274467</v>
      </c>
      <c r="E18" s="77">
        <v>915.33543666473497</v>
      </c>
      <c r="F18" s="77">
        <v>945.92077795314071</v>
      </c>
      <c r="G18" s="77">
        <v>922.59792473004507</v>
      </c>
      <c r="H18" s="77">
        <v>925.36538498329537</v>
      </c>
      <c r="I18" s="77">
        <v>999.34340779724039</v>
      </c>
      <c r="J18" s="77">
        <v>1003.1142450047033</v>
      </c>
      <c r="K18" s="77">
        <v>950.12950924977861</v>
      </c>
      <c r="L18" s="77">
        <v>964.7731646913162</v>
      </c>
      <c r="M18" s="77">
        <v>968.78191543905405</v>
      </c>
      <c r="N18" s="77">
        <v>1031.7754263333413</v>
      </c>
      <c r="O18" s="77">
        <v>990.93346239317839</v>
      </c>
      <c r="P18" s="77">
        <v>978.76829723673995</v>
      </c>
      <c r="Q18" s="77">
        <v>969.5032487602839</v>
      </c>
    </row>
    <row r="19" spans="1:17" ht="11.4" customHeight="1" x14ac:dyDescent="0.3">
      <c r="A19" s="62" t="s">
        <v>17</v>
      </c>
      <c r="B19" s="77">
        <v>1708.4038013200129</v>
      </c>
      <c r="C19" s="77">
        <v>1704.1971526849306</v>
      </c>
      <c r="D19" s="77">
        <v>1725.3087224577293</v>
      </c>
      <c r="E19" s="77">
        <v>1768.7475468687853</v>
      </c>
      <c r="F19" s="77">
        <v>1613.93215227104</v>
      </c>
      <c r="G19" s="77">
        <v>1743.0996093691815</v>
      </c>
      <c r="H19" s="77">
        <v>1659.0793900213114</v>
      </c>
      <c r="I19" s="77">
        <v>1648.3581693916165</v>
      </c>
      <c r="J19" s="77">
        <v>1666.7355814152047</v>
      </c>
      <c r="K19" s="77">
        <v>1738.76857752923</v>
      </c>
      <c r="L19" s="77">
        <v>1764.7555552034455</v>
      </c>
      <c r="M19" s="77">
        <v>1803.710554753573</v>
      </c>
      <c r="N19" s="77">
        <v>1842.1348543139106</v>
      </c>
      <c r="O19" s="77">
        <v>1925.6429871746689</v>
      </c>
      <c r="P19" s="77">
        <v>1911.9188154762644</v>
      </c>
      <c r="Q19" s="77">
        <v>2011.1189725113636</v>
      </c>
    </row>
    <row r="20" spans="1:17" ht="11.4" customHeight="1" x14ac:dyDescent="0.3">
      <c r="A20" s="118" t="s">
        <v>20</v>
      </c>
      <c r="B20" s="122">
        <v>211.70449069638826</v>
      </c>
      <c r="C20" s="122">
        <v>233.84753213961903</v>
      </c>
      <c r="D20" s="122">
        <v>245.38510040813159</v>
      </c>
      <c r="E20" s="122">
        <v>257.62163406195509</v>
      </c>
      <c r="F20" s="122">
        <v>277.6520987508012</v>
      </c>
      <c r="G20" s="122">
        <v>293.16092715747982</v>
      </c>
      <c r="H20" s="122">
        <v>303.89921821079963</v>
      </c>
      <c r="I20" s="122">
        <v>318.00893929617263</v>
      </c>
      <c r="J20" s="122">
        <v>349.11882981637694</v>
      </c>
      <c r="K20" s="122">
        <v>372.20111273990824</v>
      </c>
      <c r="L20" s="122">
        <v>378.57768196415566</v>
      </c>
      <c r="M20" s="122">
        <v>384.50747104388074</v>
      </c>
      <c r="N20" s="122">
        <v>390.3540059480415</v>
      </c>
      <c r="O20" s="122">
        <v>396.91049612152858</v>
      </c>
      <c r="P20" s="122">
        <v>390.35719303515572</v>
      </c>
      <c r="Q20" s="122">
        <v>401.71254623354372</v>
      </c>
    </row>
    <row r="21" spans="1:17" ht="11.4" customHeight="1" x14ac:dyDescent="0.3">
      <c r="A21" s="25" t="s">
        <v>19</v>
      </c>
      <c r="B21" s="79">
        <f t="shared" ref="B21" si="12">SUM(B22:B23)</f>
        <v>767.373469625609</v>
      </c>
      <c r="C21" s="79">
        <f t="shared" ref="C21:Q21" si="13">SUM(C22:C23)</f>
        <v>738.27499577975823</v>
      </c>
      <c r="D21" s="79">
        <f t="shared" si="13"/>
        <v>749.44741150938773</v>
      </c>
      <c r="E21" s="79">
        <f t="shared" si="13"/>
        <v>768.06394949129344</v>
      </c>
      <c r="F21" s="79">
        <f t="shared" si="13"/>
        <v>806.93828949908084</v>
      </c>
      <c r="G21" s="79">
        <f t="shared" si="13"/>
        <v>773.46789705864148</v>
      </c>
      <c r="H21" s="79">
        <f t="shared" si="13"/>
        <v>815.06469431438563</v>
      </c>
      <c r="I21" s="79">
        <f t="shared" si="13"/>
        <v>843.32917388757835</v>
      </c>
      <c r="J21" s="79">
        <f t="shared" si="13"/>
        <v>794.36375638162929</v>
      </c>
      <c r="K21" s="79">
        <f t="shared" si="13"/>
        <v>699.99063408125312</v>
      </c>
      <c r="L21" s="79">
        <f t="shared" si="13"/>
        <v>742.09294642495274</v>
      </c>
      <c r="M21" s="79">
        <f t="shared" si="13"/>
        <v>762.64951679311321</v>
      </c>
      <c r="N21" s="79">
        <f t="shared" si="13"/>
        <v>740.17757644954258</v>
      </c>
      <c r="O21" s="79">
        <f t="shared" si="13"/>
        <v>722.87891501862782</v>
      </c>
      <c r="P21" s="79">
        <f t="shared" si="13"/>
        <v>709.05453588751186</v>
      </c>
      <c r="Q21" s="79">
        <f t="shared" si="13"/>
        <v>726.57849940559049</v>
      </c>
    </row>
    <row r="22" spans="1:17" ht="11.4" customHeight="1" x14ac:dyDescent="0.3">
      <c r="A22" s="116" t="s">
        <v>18</v>
      </c>
      <c r="B22" s="77">
        <v>150.52185775984188</v>
      </c>
      <c r="C22" s="77">
        <v>138.08277307488567</v>
      </c>
      <c r="D22" s="77">
        <v>142.72138811394441</v>
      </c>
      <c r="E22" s="77">
        <v>160.49907165539435</v>
      </c>
      <c r="F22" s="77">
        <v>176.84041101788378</v>
      </c>
      <c r="G22" s="77">
        <v>180.97316341893645</v>
      </c>
      <c r="H22" s="77">
        <v>175.91792602772085</v>
      </c>
      <c r="I22" s="77">
        <v>183.22308987908079</v>
      </c>
      <c r="J22" s="77">
        <v>181.56826601906278</v>
      </c>
      <c r="K22" s="77">
        <v>159.93004653655862</v>
      </c>
      <c r="L22" s="77">
        <v>166.73151175120077</v>
      </c>
      <c r="M22" s="77">
        <v>169.0430195387321</v>
      </c>
      <c r="N22" s="77">
        <v>166.62971212750182</v>
      </c>
      <c r="O22" s="77">
        <v>144.4283954355528</v>
      </c>
      <c r="P22" s="77">
        <v>137.46905608228292</v>
      </c>
      <c r="Q22" s="77">
        <v>132.01398310190936</v>
      </c>
    </row>
    <row r="23" spans="1:17" ht="11.4" customHeight="1" x14ac:dyDescent="0.3">
      <c r="A23" s="93" t="s">
        <v>17</v>
      </c>
      <c r="B23" s="74">
        <v>616.85161186576715</v>
      </c>
      <c r="C23" s="74">
        <v>600.19222270487262</v>
      </c>
      <c r="D23" s="74">
        <v>606.72602339544335</v>
      </c>
      <c r="E23" s="74">
        <v>607.5648778358991</v>
      </c>
      <c r="F23" s="74">
        <v>630.09787848119709</v>
      </c>
      <c r="G23" s="74">
        <v>592.49473363970503</v>
      </c>
      <c r="H23" s="74">
        <v>639.14676828666472</v>
      </c>
      <c r="I23" s="74">
        <v>660.10608400849753</v>
      </c>
      <c r="J23" s="74">
        <v>612.79549036256651</v>
      </c>
      <c r="K23" s="74">
        <v>540.0605875446945</v>
      </c>
      <c r="L23" s="74">
        <v>575.361434673752</v>
      </c>
      <c r="M23" s="74">
        <v>593.60649725438111</v>
      </c>
      <c r="N23" s="74">
        <v>573.54786432204082</v>
      </c>
      <c r="O23" s="74">
        <v>578.45051958307499</v>
      </c>
      <c r="P23" s="74">
        <v>571.58547980522894</v>
      </c>
      <c r="Q23" s="74">
        <v>594.5645163036811</v>
      </c>
    </row>
    <row r="25" spans="1:17" ht="11.4" customHeight="1" x14ac:dyDescent="0.3">
      <c r="A25" s="27" t="s">
        <v>115</v>
      </c>
      <c r="B25" s="68">
        <f t="shared" ref="B25:Q25" si="14">B26+B32</f>
        <v>24799.5</v>
      </c>
      <c r="C25" s="68">
        <f t="shared" si="14"/>
        <v>25140</v>
      </c>
      <c r="D25" s="68">
        <f t="shared" si="14"/>
        <v>25818.5</v>
      </c>
      <c r="E25" s="68">
        <f t="shared" si="14"/>
        <v>26870</v>
      </c>
      <c r="F25" s="68">
        <f t="shared" si="14"/>
        <v>27239</v>
      </c>
      <c r="G25" s="68">
        <f t="shared" si="14"/>
        <v>27797.5</v>
      </c>
      <c r="H25" s="68">
        <f t="shared" si="14"/>
        <v>28308</v>
      </c>
      <c r="I25" s="68">
        <f t="shared" si="14"/>
        <v>28898.5</v>
      </c>
      <c r="J25" s="68">
        <f t="shared" si="14"/>
        <v>29574</v>
      </c>
      <c r="K25" s="68">
        <f t="shared" si="14"/>
        <v>29668.5</v>
      </c>
      <c r="L25" s="68">
        <f t="shared" si="14"/>
        <v>30067.5</v>
      </c>
      <c r="M25" s="68">
        <f t="shared" si="14"/>
        <v>30500.5</v>
      </c>
      <c r="N25" s="68">
        <f t="shared" si="14"/>
        <v>30792</v>
      </c>
      <c r="O25" s="68">
        <f t="shared" si="14"/>
        <v>30755.5</v>
      </c>
      <c r="P25" s="68">
        <f t="shared" si="14"/>
        <v>30829.5</v>
      </c>
      <c r="Q25" s="68">
        <f t="shared" si="14"/>
        <v>30819</v>
      </c>
    </row>
    <row r="26" spans="1:17" ht="11.4" customHeight="1" x14ac:dyDescent="0.3">
      <c r="A26" s="25" t="s">
        <v>40</v>
      </c>
      <c r="B26" s="79">
        <f t="shared" ref="B26:Q26" si="15">SUM(B27,B28,B31)</f>
        <v>19438</v>
      </c>
      <c r="C26" s="79">
        <f t="shared" si="15"/>
        <v>19716.5</v>
      </c>
      <c r="D26" s="79">
        <f t="shared" si="15"/>
        <v>20278.5</v>
      </c>
      <c r="E26" s="79">
        <f t="shared" si="15"/>
        <v>21215</v>
      </c>
      <c r="F26" s="79">
        <f t="shared" si="15"/>
        <v>21252</v>
      </c>
      <c r="G26" s="79">
        <f t="shared" si="15"/>
        <v>21670</v>
      </c>
      <c r="H26" s="79">
        <f t="shared" si="15"/>
        <v>22023</v>
      </c>
      <c r="I26" s="79">
        <f t="shared" si="15"/>
        <v>22477.5</v>
      </c>
      <c r="J26" s="79">
        <f t="shared" si="15"/>
        <v>23097.5</v>
      </c>
      <c r="K26" s="79">
        <f t="shared" si="15"/>
        <v>23436.5</v>
      </c>
      <c r="L26" s="79">
        <f t="shared" si="15"/>
        <v>23866.5</v>
      </c>
      <c r="M26" s="79">
        <f t="shared" si="15"/>
        <v>24270.5</v>
      </c>
      <c r="N26" s="79">
        <f t="shared" si="15"/>
        <v>24707</v>
      </c>
      <c r="O26" s="79">
        <f t="shared" si="15"/>
        <v>24839</v>
      </c>
      <c r="P26" s="79">
        <f t="shared" si="15"/>
        <v>25003</v>
      </c>
      <c r="Q26" s="79">
        <f t="shared" si="15"/>
        <v>25061</v>
      </c>
    </row>
    <row r="27" spans="1:17" ht="11.4" customHeight="1" x14ac:dyDescent="0.3">
      <c r="A27" s="91" t="s">
        <v>22</v>
      </c>
      <c r="B27" s="123">
        <v>9355</v>
      </c>
      <c r="C27" s="123">
        <v>9472.5</v>
      </c>
      <c r="D27" s="123">
        <v>9652</v>
      </c>
      <c r="E27" s="123">
        <v>10047.5</v>
      </c>
      <c r="F27" s="123">
        <v>10284.5</v>
      </c>
      <c r="G27" s="123">
        <v>10413.5</v>
      </c>
      <c r="H27" s="123">
        <v>10640</v>
      </c>
      <c r="I27" s="123">
        <v>10872</v>
      </c>
      <c r="J27" s="123">
        <v>11180</v>
      </c>
      <c r="K27" s="123">
        <v>11328.5</v>
      </c>
      <c r="L27" s="123">
        <v>11538</v>
      </c>
      <c r="M27" s="123">
        <v>11690</v>
      </c>
      <c r="N27" s="123">
        <v>11897</v>
      </c>
      <c r="O27" s="123">
        <v>11922</v>
      </c>
      <c r="P27" s="123">
        <v>12023</v>
      </c>
      <c r="Q27" s="123">
        <v>12071</v>
      </c>
    </row>
    <row r="28" spans="1:17" ht="11.4" customHeight="1" x14ac:dyDescent="0.3">
      <c r="A28" s="19" t="s">
        <v>21</v>
      </c>
      <c r="B28" s="76">
        <f t="shared" ref="B28:Q28" si="16">SUM(B29:B30)</f>
        <v>9721</v>
      </c>
      <c r="C28" s="76">
        <f t="shared" si="16"/>
        <v>9843.5</v>
      </c>
      <c r="D28" s="76">
        <f t="shared" si="16"/>
        <v>10207</v>
      </c>
      <c r="E28" s="76">
        <f t="shared" si="16"/>
        <v>10723</v>
      </c>
      <c r="F28" s="76">
        <f t="shared" si="16"/>
        <v>10491</v>
      </c>
      <c r="G28" s="76">
        <f t="shared" si="16"/>
        <v>10754.5</v>
      </c>
      <c r="H28" s="76">
        <f t="shared" si="16"/>
        <v>10863</v>
      </c>
      <c r="I28" s="76">
        <f t="shared" si="16"/>
        <v>11060.5</v>
      </c>
      <c r="J28" s="76">
        <f t="shared" si="16"/>
        <v>11318</v>
      </c>
      <c r="K28" s="76">
        <f t="shared" si="16"/>
        <v>11459</v>
      </c>
      <c r="L28" s="76">
        <f t="shared" si="16"/>
        <v>11666.5</v>
      </c>
      <c r="M28" s="76">
        <f t="shared" si="16"/>
        <v>11900.5</v>
      </c>
      <c r="N28" s="76">
        <f t="shared" si="16"/>
        <v>12126</v>
      </c>
      <c r="O28" s="76">
        <f t="shared" si="16"/>
        <v>12221</v>
      </c>
      <c r="P28" s="76">
        <f t="shared" si="16"/>
        <v>12282</v>
      </c>
      <c r="Q28" s="76">
        <f t="shared" si="16"/>
        <v>12285</v>
      </c>
    </row>
    <row r="29" spans="1:17" ht="11.4" customHeight="1" x14ac:dyDescent="0.3">
      <c r="A29" s="62" t="s">
        <v>18</v>
      </c>
      <c r="B29" s="77">
        <v>3289.5</v>
      </c>
      <c r="C29" s="77">
        <v>3233</v>
      </c>
      <c r="D29" s="77">
        <v>3362</v>
      </c>
      <c r="E29" s="77">
        <v>3489.5</v>
      </c>
      <c r="F29" s="77">
        <v>3663.5</v>
      </c>
      <c r="G29" s="77">
        <v>3715</v>
      </c>
      <c r="H29" s="77">
        <v>3790.5</v>
      </c>
      <c r="I29" s="77">
        <v>3887</v>
      </c>
      <c r="J29" s="77">
        <v>3938</v>
      </c>
      <c r="K29" s="77">
        <v>3983.5</v>
      </c>
      <c r="L29" s="77">
        <v>4025.5</v>
      </c>
      <c r="M29" s="77">
        <v>4152</v>
      </c>
      <c r="N29" s="77">
        <v>4272</v>
      </c>
      <c r="O29" s="77">
        <v>4222</v>
      </c>
      <c r="P29" s="77">
        <v>4176</v>
      </c>
      <c r="Q29" s="77">
        <v>4092</v>
      </c>
    </row>
    <row r="30" spans="1:17" ht="11.4" customHeight="1" x14ac:dyDescent="0.3">
      <c r="A30" s="62" t="s">
        <v>17</v>
      </c>
      <c r="B30" s="77">
        <v>6431.5</v>
      </c>
      <c r="C30" s="77">
        <v>6610.5</v>
      </c>
      <c r="D30" s="77">
        <v>6845</v>
      </c>
      <c r="E30" s="77">
        <v>7233.5</v>
      </c>
      <c r="F30" s="77">
        <v>6827.5</v>
      </c>
      <c r="G30" s="77">
        <v>7039.5</v>
      </c>
      <c r="H30" s="77">
        <v>7072.5</v>
      </c>
      <c r="I30" s="77">
        <v>7173.5</v>
      </c>
      <c r="J30" s="77">
        <v>7380</v>
      </c>
      <c r="K30" s="77">
        <v>7475.5</v>
      </c>
      <c r="L30" s="77">
        <v>7641</v>
      </c>
      <c r="M30" s="77">
        <v>7748.5</v>
      </c>
      <c r="N30" s="77">
        <v>7854</v>
      </c>
      <c r="O30" s="77">
        <v>7999</v>
      </c>
      <c r="P30" s="77">
        <v>8106</v>
      </c>
      <c r="Q30" s="77">
        <v>8193</v>
      </c>
    </row>
    <row r="31" spans="1:17" ht="11.4" customHeight="1" x14ac:dyDescent="0.3">
      <c r="A31" s="118" t="s">
        <v>20</v>
      </c>
      <c r="B31" s="122">
        <v>362</v>
      </c>
      <c r="C31" s="122">
        <v>400.5</v>
      </c>
      <c r="D31" s="122">
        <v>419.5</v>
      </c>
      <c r="E31" s="122">
        <v>444.5</v>
      </c>
      <c r="F31" s="122">
        <v>476.5</v>
      </c>
      <c r="G31" s="122">
        <v>502</v>
      </c>
      <c r="H31" s="122">
        <v>520</v>
      </c>
      <c r="I31" s="122">
        <v>545</v>
      </c>
      <c r="J31" s="122">
        <v>599.5</v>
      </c>
      <c r="K31" s="122">
        <v>649</v>
      </c>
      <c r="L31" s="122">
        <v>662</v>
      </c>
      <c r="M31" s="122">
        <v>680</v>
      </c>
      <c r="N31" s="122">
        <v>684</v>
      </c>
      <c r="O31" s="122">
        <v>696</v>
      </c>
      <c r="P31" s="122">
        <v>698</v>
      </c>
      <c r="Q31" s="122">
        <v>705</v>
      </c>
    </row>
    <row r="32" spans="1:17" ht="11.4" customHeight="1" x14ac:dyDescent="0.3">
      <c r="A32" s="25" t="s">
        <v>19</v>
      </c>
      <c r="B32" s="79">
        <f t="shared" ref="B32:Q32" si="17">SUM(B33:B34)</f>
        <v>5361.5</v>
      </c>
      <c r="C32" s="79">
        <f t="shared" si="17"/>
        <v>5423.5</v>
      </c>
      <c r="D32" s="79">
        <f t="shared" si="17"/>
        <v>5540</v>
      </c>
      <c r="E32" s="79">
        <f t="shared" si="17"/>
        <v>5655</v>
      </c>
      <c r="F32" s="79">
        <f t="shared" si="17"/>
        <v>5987</v>
      </c>
      <c r="G32" s="79">
        <f t="shared" si="17"/>
        <v>6127.5</v>
      </c>
      <c r="H32" s="79">
        <f t="shared" si="17"/>
        <v>6285</v>
      </c>
      <c r="I32" s="79">
        <f t="shared" si="17"/>
        <v>6421</v>
      </c>
      <c r="J32" s="79">
        <f t="shared" si="17"/>
        <v>6476.5</v>
      </c>
      <c r="K32" s="79">
        <f t="shared" si="17"/>
        <v>6232</v>
      </c>
      <c r="L32" s="79">
        <f t="shared" si="17"/>
        <v>6201</v>
      </c>
      <c r="M32" s="79">
        <f t="shared" si="17"/>
        <v>6230</v>
      </c>
      <c r="N32" s="79">
        <f t="shared" si="17"/>
        <v>6085</v>
      </c>
      <c r="O32" s="79">
        <f t="shared" si="17"/>
        <v>5916.5</v>
      </c>
      <c r="P32" s="79">
        <f t="shared" si="17"/>
        <v>5826.5</v>
      </c>
      <c r="Q32" s="79">
        <f t="shared" si="17"/>
        <v>5758</v>
      </c>
    </row>
    <row r="33" spans="1:17" ht="11.4" customHeight="1" x14ac:dyDescent="0.3">
      <c r="A33" s="116" t="s">
        <v>18</v>
      </c>
      <c r="B33" s="77">
        <v>1701.5</v>
      </c>
      <c r="C33" s="77">
        <v>1710</v>
      </c>
      <c r="D33" s="77">
        <v>1745.5</v>
      </c>
      <c r="E33" s="77">
        <v>1804</v>
      </c>
      <c r="F33" s="77">
        <v>1970</v>
      </c>
      <c r="G33" s="77">
        <v>2052</v>
      </c>
      <c r="H33" s="77">
        <v>2101</v>
      </c>
      <c r="I33" s="77">
        <v>2122.5</v>
      </c>
      <c r="J33" s="77">
        <v>2143</v>
      </c>
      <c r="K33" s="77">
        <v>2101</v>
      </c>
      <c r="L33" s="77">
        <v>2080.5</v>
      </c>
      <c r="M33" s="77">
        <v>2064</v>
      </c>
      <c r="N33" s="77">
        <v>1993.5</v>
      </c>
      <c r="O33" s="77">
        <v>1795</v>
      </c>
      <c r="P33" s="77">
        <v>1724</v>
      </c>
      <c r="Q33" s="77">
        <v>1640.5</v>
      </c>
    </row>
    <row r="34" spans="1:17" ht="11.4" customHeight="1" x14ac:dyDescent="0.3">
      <c r="A34" s="93" t="s">
        <v>17</v>
      </c>
      <c r="B34" s="74">
        <v>3660</v>
      </c>
      <c r="C34" s="74">
        <v>3713.5</v>
      </c>
      <c r="D34" s="74">
        <v>3794.5</v>
      </c>
      <c r="E34" s="74">
        <v>3851</v>
      </c>
      <c r="F34" s="74">
        <v>4017</v>
      </c>
      <c r="G34" s="74">
        <v>4075.5</v>
      </c>
      <c r="H34" s="74">
        <v>4184</v>
      </c>
      <c r="I34" s="74">
        <v>4298.5</v>
      </c>
      <c r="J34" s="74">
        <v>4333.5</v>
      </c>
      <c r="K34" s="74">
        <v>4131</v>
      </c>
      <c r="L34" s="74">
        <v>4120.5</v>
      </c>
      <c r="M34" s="74">
        <v>4166</v>
      </c>
      <c r="N34" s="74">
        <v>4091.5</v>
      </c>
      <c r="O34" s="74">
        <v>4121.5</v>
      </c>
      <c r="P34" s="74">
        <v>4102.5</v>
      </c>
      <c r="Q34" s="74">
        <v>4117.5</v>
      </c>
    </row>
    <row r="36" spans="1:17" ht="11.4" customHeight="1" x14ac:dyDescent="0.3">
      <c r="A36" s="27" t="s">
        <v>114</v>
      </c>
      <c r="B36" s="68">
        <f t="shared" ref="B36:Q36" si="18">B37+B43</f>
        <v>24799.5</v>
      </c>
      <c r="C36" s="68">
        <f t="shared" si="18"/>
        <v>25140</v>
      </c>
      <c r="D36" s="68">
        <f t="shared" si="18"/>
        <v>25818.5</v>
      </c>
      <c r="E36" s="68">
        <f t="shared" si="18"/>
        <v>26870</v>
      </c>
      <c r="F36" s="68">
        <f t="shared" si="18"/>
        <v>27239</v>
      </c>
      <c r="G36" s="68">
        <f t="shared" si="18"/>
        <v>27797.5</v>
      </c>
      <c r="H36" s="68">
        <f t="shared" si="18"/>
        <v>28308</v>
      </c>
      <c r="I36" s="68">
        <f t="shared" si="18"/>
        <v>28898.5</v>
      </c>
      <c r="J36" s="68">
        <f t="shared" si="18"/>
        <v>29574</v>
      </c>
      <c r="K36" s="68">
        <f t="shared" si="18"/>
        <v>29668.5</v>
      </c>
      <c r="L36" s="68">
        <f t="shared" si="18"/>
        <v>30067.5</v>
      </c>
      <c r="M36" s="68">
        <f t="shared" si="18"/>
        <v>30500.5</v>
      </c>
      <c r="N36" s="68">
        <f t="shared" si="18"/>
        <v>30792</v>
      </c>
      <c r="O36" s="68">
        <f t="shared" si="18"/>
        <v>30755.5</v>
      </c>
      <c r="P36" s="68">
        <f t="shared" si="18"/>
        <v>30829.5</v>
      </c>
      <c r="Q36" s="68">
        <f t="shared" si="18"/>
        <v>30819</v>
      </c>
    </row>
    <row r="37" spans="1:17" ht="11.4" customHeight="1" x14ac:dyDescent="0.3">
      <c r="A37" s="25" t="s">
        <v>40</v>
      </c>
      <c r="B37" s="79">
        <f t="shared" ref="B37:Q37" si="19">SUM(B38,B39,B42)</f>
        <v>19438</v>
      </c>
      <c r="C37" s="79">
        <f t="shared" si="19"/>
        <v>19716.5</v>
      </c>
      <c r="D37" s="79">
        <f t="shared" si="19"/>
        <v>20278.5</v>
      </c>
      <c r="E37" s="79">
        <f t="shared" si="19"/>
        <v>21215</v>
      </c>
      <c r="F37" s="79">
        <f t="shared" si="19"/>
        <v>21252</v>
      </c>
      <c r="G37" s="79">
        <f t="shared" si="19"/>
        <v>21670</v>
      </c>
      <c r="H37" s="79">
        <f t="shared" si="19"/>
        <v>22023</v>
      </c>
      <c r="I37" s="79">
        <f t="shared" si="19"/>
        <v>22477.5</v>
      </c>
      <c r="J37" s="79">
        <f t="shared" si="19"/>
        <v>23097.5</v>
      </c>
      <c r="K37" s="79">
        <f t="shared" si="19"/>
        <v>23436.5</v>
      </c>
      <c r="L37" s="79">
        <f t="shared" si="19"/>
        <v>23866.5</v>
      </c>
      <c r="M37" s="79">
        <f t="shared" si="19"/>
        <v>24270.5</v>
      </c>
      <c r="N37" s="79">
        <f t="shared" si="19"/>
        <v>24707</v>
      </c>
      <c r="O37" s="79">
        <f t="shared" si="19"/>
        <v>24839</v>
      </c>
      <c r="P37" s="79">
        <f t="shared" si="19"/>
        <v>25003</v>
      </c>
      <c r="Q37" s="79">
        <f t="shared" si="19"/>
        <v>25061</v>
      </c>
    </row>
    <row r="38" spans="1:17" ht="11.4" customHeight="1" x14ac:dyDescent="0.3">
      <c r="A38" s="91" t="s">
        <v>22</v>
      </c>
      <c r="B38" s="123">
        <v>9355</v>
      </c>
      <c r="C38" s="123">
        <v>9472.5</v>
      </c>
      <c r="D38" s="123">
        <v>9652</v>
      </c>
      <c r="E38" s="123">
        <v>10047.5</v>
      </c>
      <c r="F38" s="123">
        <v>10284.5</v>
      </c>
      <c r="G38" s="123">
        <v>10413.5</v>
      </c>
      <c r="H38" s="123">
        <v>10640</v>
      </c>
      <c r="I38" s="123">
        <v>10872</v>
      </c>
      <c r="J38" s="123">
        <v>11180</v>
      </c>
      <c r="K38" s="123">
        <v>11328.5</v>
      </c>
      <c r="L38" s="123">
        <v>11538</v>
      </c>
      <c r="M38" s="123">
        <v>11690</v>
      </c>
      <c r="N38" s="123">
        <v>11897</v>
      </c>
      <c r="O38" s="123">
        <v>11922</v>
      </c>
      <c r="P38" s="123">
        <v>12023</v>
      </c>
      <c r="Q38" s="123">
        <v>12071</v>
      </c>
    </row>
    <row r="39" spans="1:17" ht="11.4" customHeight="1" x14ac:dyDescent="0.3">
      <c r="A39" s="19" t="s">
        <v>21</v>
      </c>
      <c r="B39" s="76">
        <f t="shared" ref="B39:Q39" si="20">SUM(B40:B41)</f>
        <v>9721</v>
      </c>
      <c r="C39" s="76">
        <f t="shared" si="20"/>
        <v>9843.5</v>
      </c>
      <c r="D39" s="76">
        <f t="shared" si="20"/>
        <v>10207</v>
      </c>
      <c r="E39" s="76">
        <f t="shared" si="20"/>
        <v>10723</v>
      </c>
      <c r="F39" s="76">
        <f t="shared" si="20"/>
        <v>10491</v>
      </c>
      <c r="G39" s="76">
        <f t="shared" si="20"/>
        <v>10754.5</v>
      </c>
      <c r="H39" s="76">
        <f t="shared" si="20"/>
        <v>10863</v>
      </c>
      <c r="I39" s="76">
        <f t="shared" si="20"/>
        <v>11060.5</v>
      </c>
      <c r="J39" s="76">
        <f t="shared" si="20"/>
        <v>11318</v>
      </c>
      <c r="K39" s="76">
        <f t="shared" si="20"/>
        <v>11459</v>
      </c>
      <c r="L39" s="76">
        <f t="shared" si="20"/>
        <v>11666.5</v>
      </c>
      <c r="M39" s="76">
        <f t="shared" si="20"/>
        <v>11900.5</v>
      </c>
      <c r="N39" s="76">
        <f t="shared" si="20"/>
        <v>12126</v>
      </c>
      <c r="O39" s="76">
        <f t="shared" si="20"/>
        <v>12221</v>
      </c>
      <c r="P39" s="76">
        <f t="shared" si="20"/>
        <v>12282</v>
      </c>
      <c r="Q39" s="76">
        <f t="shared" si="20"/>
        <v>12285</v>
      </c>
    </row>
    <row r="40" spans="1:17" ht="11.4" customHeight="1" x14ac:dyDescent="0.3">
      <c r="A40" s="62" t="s">
        <v>18</v>
      </c>
      <c r="B40" s="77">
        <v>3289.5</v>
      </c>
      <c r="C40" s="77">
        <v>3233</v>
      </c>
      <c r="D40" s="77">
        <v>3362</v>
      </c>
      <c r="E40" s="77">
        <v>3489.5</v>
      </c>
      <c r="F40" s="77">
        <v>3663.5</v>
      </c>
      <c r="G40" s="77">
        <v>3715</v>
      </c>
      <c r="H40" s="77">
        <v>3790.5</v>
      </c>
      <c r="I40" s="77">
        <v>3887</v>
      </c>
      <c r="J40" s="77">
        <v>3938</v>
      </c>
      <c r="K40" s="77">
        <v>3983.5</v>
      </c>
      <c r="L40" s="77">
        <v>4025.5</v>
      </c>
      <c r="M40" s="77">
        <v>4152</v>
      </c>
      <c r="N40" s="77">
        <v>4272</v>
      </c>
      <c r="O40" s="77">
        <v>4222</v>
      </c>
      <c r="P40" s="77">
        <v>4176</v>
      </c>
      <c r="Q40" s="77">
        <v>4092</v>
      </c>
    </row>
    <row r="41" spans="1:17" ht="11.4" customHeight="1" x14ac:dyDescent="0.3">
      <c r="A41" s="62" t="s">
        <v>17</v>
      </c>
      <c r="B41" s="77">
        <v>6431.5</v>
      </c>
      <c r="C41" s="77">
        <v>6610.5</v>
      </c>
      <c r="D41" s="77">
        <v>6845</v>
      </c>
      <c r="E41" s="77">
        <v>7233.5</v>
      </c>
      <c r="F41" s="77">
        <v>6827.5</v>
      </c>
      <c r="G41" s="77">
        <v>7039.5</v>
      </c>
      <c r="H41" s="77">
        <v>7072.5</v>
      </c>
      <c r="I41" s="77">
        <v>7173.5</v>
      </c>
      <c r="J41" s="77">
        <v>7380</v>
      </c>
      <c r="K41" s="77">
        <v>7475.5</v>
      </c>
      <c r="L41" s="77">
        <v>7641</v>
      </c>
      <c r="M41" s="77">
        <v>7748.5</v>
      </c>
      <c r="N41" s="77">
        <v>7854</v>
      </c>
      <c r="O41" s="77">
        <v>7999</v>
      </c>
      <c r="P41" s="77">
        <v>8106</v>
      </c>
      <c r="Q41" s="77">
        <v>8193</v>
      </c>
    </row>
    <row r="42" spans="1:17" ht="11.4" customHeight="1" x14ac:dyDescent="0.3">
      <c r="A42" s="118" t="s">
        <v>20</v>
      </c>
      <c r="B42" s="122">
        <v>362</v>
      </c>
      <c r="C42" s="122">
        <v>400.5</v>
      </c>
      <c r="D42" s="122">
        <v>419.5</v>
      </c>
      <c r="E42" s="122">
        <v>444.5</v>
      </c>
      <c r="F42" s="122">
        <v>476.5</v>
      </c>
      <c r="G42" s="122">
        <v>502</v>
      </c>
      <c r="H42" s="122">
        <v>520</v>
      </c>
      <c r="I42" s="122">
        <v>545</v>
      </c>
      <c r="J42" s="122">
        <v>599.5</v>
      </c>
      <c r="K42" s="122">
        <v>649</v>
      </c>
      <c r="L42" s="122">
        <v>662</v>
      </c>
      <c r="M42" s="122">
        <v>680</v>
      </c>
      <c r="N42" s="122">
        <v>684</v>
      </c>
      <c r="O42" s="122">
        <v>696</v>
      </c>
      <c r="P42" s="122">
        <v>698</v>
      </c>
      <c r="Q42" s="122">
        <v>705</v>
      </c>
    </row>
    <row r="43" spans="1:17" ht="11.4" customHeight="1" x14ac:dyDescent="0.3">
      <c r="A43" s="25" t="s">
        <v>19</v>
      </c>
      <c r="B43" s="79">
        <f t="shared" ref="B43:Q43" si="21">SUM(B44:B45)</f>
        <v>5361.5</v>
      </c>
      <c r="C43" s="79">
        <f t="shared" si="21"/>
        <v>5423.5</v>
      </c>
      <c r="D43" s="79">
        <f t="shared" si="21"/>
        <v>5540</v>
      </c>
      <c r="E43" s="79">
        <f t="shared" si="21"/>
        <v>5655</v>
      </c>
      <c r="F43" s="79">
        <f t="shared" si="21"/>
        <v>5987</v>
      </c>
      <c r="G43" s="79">
        <f t="shared" si="21"/>
        <v>6127.5</v>
      </c>
      <c r="H43" s="79">
        <f t="shared" si="21"/>
        <v>6285</v>
      </c>
      <c r="I43" s="79">
        <f t="shared" si="21"/>
        <v>6421</v>
      </c>
      <c r="J43" s="79">
        <f t="shared" si="21"/>
        <v>6476.5</v>
      </c>
      <c r="K43" s="79">
        <f t="shared" si="21"/>
        <v>6232</v>
      </c>
      <c r="L43" s="79">
        <f t="shared" si="21"/>
        <v>6201</v>
      </c>
      <c r="M43" s="79">
        <f t="shared" si="21"/>
        <v>6230</v>
      </c>
      <c r="N43" s="79">
        <f t="shared" si="21"/>
        <v>6085</v>
      </c>
      <c r="O43" s="79">
        <f t="shared" si="21"/>
        <v>5916.5</v>
      </c>
      <c r="P43" s="79">
        <f t="shared" si="21"/>
        <v>5826.5</v>
      </c>
      <c r="Q43" s="79">
        <f t="shared" si="21"/>
        <v>5758</v>
      </c>
    </row>
    <row r="44" spans="1:17" ht="11.4" customHeight="1" x14ac:dyDescent="0.3">
      <c r="A44" s="116" t="s">
        <v>18</v>
      </c>
      <c r="B44" s="77">
        <v>1701.5</v>
      </c>
      <c r="C44" s="77">
        <v>1710</v>
      </c>
      <c r="D44" s="77">
        <v>1745.5</v>
      </c>
      <c r="E44" s="77">
        <v>1804</v>
      </c>
      <c r="F44" s="77">
        <v>1970</v>
      </c>
      <c r="G44" s="77">
        <v>2052</v>
      </c>
      <c r="H44" s="77">
        <v>2101</v>
      </c>
      <c r="I44" s="77">
        <v>2122.5</v>
      </c>
      <c r="J44" s="77">
        <v>2143</v>
      </c>
      <c r="K44" s="77">
        <v>2101</v>
      </c>
      <c r="L44" s="77">
        <v>2080.5</v>
      </c>
      <c r="M44" s="77">
        <v>2064</v>
      </c>
      <c r="N44" s="77">
        <v>1993.5</v>
      </c>
      <c r="O44" s="77">
        <v>1795</v>
      </c>
      <c r="P44" s="77">
        <v>1724</v>
      </c>
      <c r="Q44" s="77">
        <v>1640.5</v>
      </c>
    </row>
    <row r="45" spans="1:17" ht="11.4" customHeight="1" x14ac:dyDescent="0.3">
      <c r="A45" s="93" t="s">
        <v>17</v>
      </c>
      <c r="B45" s="74">
        <v>3660</v>
      </c>
      <c r="C45" s="74">
        <v>3713.5</v>
      </c>
      <c r="D45" s="74">
        <v>3794.5</v>
      </c>
      <c r="E45" s="74">
        <v>3851</v>
      </c>
      <c r="F45" s="74">
        <v>4017</v>
      </c>
      <c r="G45" s="74">
        <v>4075.5</v>
      </c>
      <c r="H45" s="74">
        <v>4184</v>
      </c>
      <c r="I45" s="74">
        <v>4298.5</v>
      </c>
      <c r="J45" s="74">
        <v>4333.5</v>
      </c>
      <c r="K45" s="74">
        <v>4131</v>
      </c>
      <c r="L45" s="74">
        <v>4120.5</v>
      </c>
      <c r="M45" s="74">
        <v>4166</v>
      </c>
      <c r="N45" s="74">
        <v>4091.5</v>
      </c>
      <c r="O45" s="74">
        <v>4121.5</v>
      </c>
      <c r="P45" s="74">
        <v>4102.5</v>
      </c>
      <c r="Q45" s="74">
        <v>4117.5</v>
      </c>
    </row>
    <row r="47" spans="1:17" ht="11.4" customHeight="1" x14ac:dyDescent="0.3">
      <c r="A47" s="27" t="s">
        <v>113</v>
      </c>
      <c r="B47" s="41"/>
      <c r="C47" s="68">
        <f t="shared" ref="C47:Q47" si="22">C48+C54</f>
        <v>540.5</v>
      </c>
      <c r="D47" s="68">
        <f t="shared" si="22"/>
        <v>700</v>
      </c>
      <c r="E47" s="68">
        <f t="shared" si="22"/>
        <v>1060</v>
      </c>
      <c r="F47" s="68">
        <f t="shared" si="22"/>
        <v>948.5</v>
      </c>
      <c r="G47" s="68">
        <f t="shared" si="22"/>
        <v>664</v>
      </c>
      <c r="H47" s="68">
        <f t="shared" si="22"/>
        <v>628.5</v>
      </c>
      <c r="I47" s="68">
        <f t="shared" si="22"/>
        <v>610.5</v>
      </c>
      <c r="J47" s="68">
        <f t="shared" si="22"/>
        <v>720</v>
      </c>
      <c r="K47" s="68">
        <f t="shared" si="22"/>
        <v>368.5</v>
      </c>
      <c r="L47" s="68">
        <f t="shared" si="22"/>
        <v>456.5</v>
      </c>
      <c r="M47" s="68">
        <f t="shared" si="22"/>
        <v>519.5</v>
      </c>
      <c r="N47" s="68">
        <f t="shared" si="22"/>
        <v>556.5</v>
      </c>
      <c r="O47" s="68">
        <f t="shared" si="22"/>
        <v>389</v>
      </c>
      <c r="P47" s="68">
        <f t="shared" si="22"/>
        <v>368</v>
      </c>
      <c r="Q47" s="68">
        <f t="shared" si="22"/>
        <v>281</v>
      </c>
    </row>
    <row r="48" spans="1:17" ht="11.4" customHeight="1" x14ac:dyDescent="0.3">
      <c r="A48" s="25" t="s">
        <v>40</v>
      </c>
      <c r="B48" s="40"/>
      <c r="C48" s="79">
        <f t="shared" ref="C48:Q48" si="23">SUM(C49,C50,C53)</f>
        <v>439</v>
      </c>
      <c r="D48" s="79">
        <f t="shared" si="23"/>
        <v>575</v>
      </c>
      <c r="E48" s="79">
        <f t="shared" si="23"/>
        <v>943.5</v>
      </c>
      <c r="F48" s="79">
        <f t="shared" si="23"/>
        <v>605</v>
      </c>
      <c r="G48" s="79">
        <f t="shared" si="23"/>
        <v>436</v>
      </c>
      <c r="H48" s="79">
        <f t="shared" si="23"/>
        <v>441</v>
      </c>
      <c r="I48" s="79">
        <f t="shared" si="23"/>
        <v>460</v>
      </c>
      <c r="J48" s="79">
        <f t="shared" si="23"/>
        <v>645</v>
      </c>
      <c r="K48" s="79">
        <f t="shared" si="23"/>
        <v>362.5</v>
      </c>
      <c r="L48" s="79">
        <f t="shared" si="23"/>
        <v>450</v>
      </c>
      <c r="M48" s="79">
        <f t="shared" si="23"/>
        <v>443</v>
      </c>
      <c r="N48" s="79">
        <f t="shared" si="23"/>
        <v>532</v>
      </c>
      <c r="O48" s="79">
        <f t="shared" si="23"/>
        <v>333.5</v>
      </c>
      <c r="P48" s="79">
        <f t="shared" si="23"/>
        <v>342</v>
      </c>
      <c r="Q48" s="79">
        <f t="shared" si="23"/>
        <v>249</v>
      </c>
    </row>
    <row r="49" spans="1:17" ht="11.4" customHeight="1" x14ac:dyDescent="0.3">
      <c r="A49" s="91" t="s">
        <v>22</v>
      </c>
      <c r="B49" s="121"/>
      <c r="C49" s="123">
        <v>118</v>
      </c>
      <c r="D49" s="123">
        <v>179.5</v>
      </c>
      <c r="E49" s="123">
        <v>396</v>
      </c>
      <c r="F49" s="123">
        <v>237</v>
      </c>
      <c r="G49" s="123">
        <v>129</v>
      </c>
      <c r="H49" s="123">
        <v>226.5</v>
      </c>
      <c r="I49" s="123">
        <v>232</v>
      </c>
      <c r="J49" s="123">
        <v>311</v>
      </c>
      <c r="K49" s="123">
        <v>162.5</v>
      </c>
      <c r="L49" s="123">
        <v>213.5</v>
      </c>
      <c r="M49" s="123">
        <v>157</v>
      </c>
      <c r="N49" s="123">
        <v>285</v>
      </c>
      <c r="O49" s="123">
        <v>101</v>
      </c>
      <c r="P49" s="123">
        <v>138.5</v>
      </c>
      <c r="Q49" s="123">
        <v>101.5</v>
      </c>
    </row>
    <row r="50" spans="1:17" ht="11.4" customHeight="1" x14ac:dyDescent="0.3">
      <c r="A50" s="19" t="s">
        <v>21</v>
      </c>
      <c r="B50" s="38"/>
      <c r="C50" s="76">
        <f t="shared" ref="C50:Q50" si="24">SUM(C51:C52)</f>
        <v>282.5</v>
      </c>
      <c r="D50" s="76">
        <f t="shared" si="24"/>
        <v>376.5</v>
      </c>
      <c r="E50" s="76">
        <f t="shared" si="24"/>
        <v>522.5</v>
      </c>
      <c r="F50" s="76">
        <f t="shared" si="24"/>
        <v>336</v>
      </c>
      <c r="G50" s="76">
        <f t="shared" si="24"/>
        <v>281.5</v>
      </c>
      <c r="H50" s="76">
        <f t="shared" si="24"/>
        <v>196.5</v>
      </c>
      <c r="I50" s="76">
        <f t="shared" si="24"/>
        <v>203</v>
      </c>
      <c r="J50" s="76">
        <f t="shared" si="24"/>
        <v>279.5</v>
      </c>
      <c r="K50" s="76">
        <f t="shared" si="24"/>
        <v>149.5</v>
      </c>
      <c r="L50" s="76">
        <f t="shared" si="24"/>
        <v>223.5</v>
      </c>
      <c r="M50" s="76">
        <f t="shared" si="24"/>
        <v>267</v>
      </c>
      <c r="N50" s="76">
        <f t="shared" si="24"/>
        <v>242</v>
      </c>
      <c r="O50" s="76">
        <f t="shared" si="24"/>
        <v>220.5</v>
      </c>
      <c r="P50" s="76">
        <f t="shared" si="24"/>
        <v>199.5</v>
      </c>
      <c r="Q50" s="76">
        <f t="shared" si="24"/>
        <v>137.5</v>
      </c>
    </row>
    <row r="51" spans="1:17" ht="11.4" customHeight="1" x14ac:dyDescent="0.3">
      <c r="A51" s="62" t="s">
        <v>18</v>
      </c>
      <c r="B51" s="42"/>
      <c r="C51" s="77">
        <v>103.5</v>
      </c>
      <c r="D51" s="77">
        <v>142</v>
      </c>
      <c r="E51" s="77">
        <v>130.5</v>
      </c>
      <c r="F51" s="77">
        <v>180</v>
      </c>
      <c r="G51" s="77">
        <v>67.5</v>
      </c>
      <c r="H51" s="77">
        <v>77.5</v>
      </c>
      <c r="I51" s="77">
        <v>99</v>
      </c>
      <c r="J51" s="77">
        <v>73</v>
      </c>
      <c r="K51" s="77">
        <v>53.5</v>
      </c>
      <c r="L51" s="77">
        <v>58</v>
      </c>
      <c r="M51" s="77">
        <v>133.5</v>
      </c>
      <c r="N51" s="77">
        <v>131</v>
      </c>
      <c r="O51" s="77">
        <v>72.5</v>
      </c>
      <c r="P51" s="77">
        <v>79</v>
      </c>
      <c r="Q51" s="77">
        <v>43</v>
      </c>
    </row>
    <row r="52" spans="1:17" ht="11.4" customHeight="1" x14ac:dyDescent="0.3">
      <c r="A52" s="62" t="s">
        <v>17</v>
      </c>
      <c r="B52" s="42"/>
      <c r="C52" s="77">
        <v>179</v>
      </c>
      <c r="D52" s="77">
        <v>234.5</v>
      </c>
      <c r="E52" s="77">
        <v>392</v>
      </c>
      <c r="F52" s="77">
        <v>156</v>
      </c>
      <c r="G52" s="77">
        <v>214</v>
      </c>
      <c r="H52" s="77">
        <v>119</v>
      </c>
      <c r="I52" s="77">
        <v>104</v>
      </c>
      <c r="J52" s="77">
        <v>206.5</v>
      </c>
      <c r="K52" s="77">
        <v>96</v>
      </c>
      <c r="L52" s="77">
        <v>165.5</v>
      </c>
      <c r="M52" s="77">
        <v>133.5</v>
      </c>
      <c r="N52" s="77">
        <v>111</v>
      </c>
      <c r="O52" s="77">
        <v>148</v>
      </c>
      <c r="P52" s="77">
        <v>120.5</v>
      </c>
      <c r="Q52" s="77">
        <v>94.5</v>
      </c>
    </row>
    <row r="53" spans="1:17" ht="11.4" customHeight="1" x14ac:dyDescent="0.3">
      <c r="A53" s="118" t="s">
        <v>20</v>
      </c>
      <c r="B53" s="120"/>
      <c r="C53" s="122">
        <v>38.5</v>
      </c>
      <c r="D53" s="122">
        <v>19</v>
      </c>
      <c r="E53" s="122">
        <v>25</v>
      </c>
      <c r="F53" s="122">
        <v>32</v>
      </c>
      <c r="G53" s="122">
        <v>25.5</v>
      </c>
      <c r="H53" s="122">
        <v>18</v>
      </c>
      <c r="I53" s="122">
        <v>25</v>
      </c>
      <c r="J53" s="122">
        <v>54.5</v>
      </c>
      <c r="K53" s="122">
        <v>50.5</v>
      </c>
      <c r="L53" s="122">
        <v>13</v>
      </c>
      <c r="M53" s="122">
        <v>19</v>
      </c>
      <c r="N53" s="122">
        <v>5</v>
      </c>
      <c r="O53" s="122">
        <v>12</v>
      </c>
      <c r="P53" s="122">
        <v>4</v>
      </c>
      <c r="Q53" s="122">
        <v>10</v>
      </c>
    </row>
    <row r="54" spans="1:17" ht="11.4" customHeight="1" x14ac:dyDescent="0.3">
      <c r="A54" s="25" t="s">
        <v>19</v>
      </c>
      <c r="B54" s="40"/>
      <c r="C54" s="79">
        <f t="shared" ref="C54:Q54" si="25">SUM(C55:C56)</f>
        <v>101.5</v>
      </c>
      <c r="D54" s="79">
        <f t="shared" si="25"/>
        <v>125</v>
      </c>
      <c r="E54" s="79">
        <f t="shared" si="25"/>
        <v>116.5</v>
      </c>
      <c r="F54" s="79">
        <f t="shared" si="25"/>
        <v>343.5</v>
      </c>
      <c r="G54" s="79">
        <f t="shared" si="25"/>
        <v>228</v>
      </c>
      <c r="H54" s="79">
        <f t="shared" si="25"/>
        <v>187.5</v>
      </c>
      <c r="I54" s="79">
        <f t="shared" si="25"/>
        <v>150.5</v>
      </c>
      <c r="J54" s="79">
        <f t="shared" si="25"/>
        <v>75</v>
      </c>
      <c r="K54" s="79">
        <f t="shared" si="25"/>
        <v>6</v>
      </c>
      <c r="L54" s="79">
        <f t="shared" si="25"/>
        <v>6.5</v>
      </c>
      <c r="M54" s="79">
        <f t="shared" si="25"/>
        <v>76.5</v>
      </c>
      <c r="N54" s="79">
        <f t="shared" si="25"/>
        <v>24.5</v>
      </c>
      <c r="O54" s="79">
        <f t="shared" si="25"/>
        <v>55.5</v>
      </c>
      <c r="P54" s="79">
        <f t="shared" si="25"/>
        <v>26</v>
      </c>
      <c r="Q54" s="79">
        <f t="shared" si="25"/>
        <v>32</v>
      </c>
    </row>
    <row r="55" spans="1:17" ht="11.4" customHeight="1" x14ac:dyDescent="0.3">
      <c r="A55" s="116" t="s">
        <v>18</v>
      </c>
      <c r="B55" s="42"/>
      <c r="C55" s="77">
        <v>37</v>
      </c>
      <c r="D55" s="77">
        <v>44</v>
      </c>
      <c r="E55" s="77">
        <v>60</v>
      </c>
      <c r="F55" s="77">
        <v>177.5</v>
      </c>
      <c r="G55" s="77">
        <v>134.5</v>
      </c>
      <c r="H55" s="77">
        <v>77</v>
      </c>
      <c r="I55" s="77">
        <v>35.5</v>
      </c>
      <c r="J55" s="77">
        <v>22</v>
      </c>
      <c r="K55" s="77">
        <v>2.5</v>
      </c>
      <c r="L55" s="77">
        <v>4</v>
      </c>
      <c r="M55" s="77">
        <v>8</v>
      </c>
      <c r="N55" s="77">
        <v>14.5</v>
      </c>
      <c r="O55" s="77">
        <v>15</v>
      </c>
      <c r="P55" s="77">
        <v>8</v>
      </c>
      <c r="Q55" s="77">
        <v>0</v>
      </c>
    </row>
    <row r="56" spans="1:17" ht="11.4" customHeight="1" x14ac:dyDescent="0.3">
      <c r="A56" s="93" t="s">
        <v>17</v>
      </c>
      <c r="B56" s="36"/>
      <c r="C56" s="74">
        <v>64.5</v>
      </c>
      <c r="D56" s="74">
        <v>81</v>
      </c>
      <c r="E56" s="74">
        <v>56.5</v>
      </c>
      <c r="F56" s="74">
        <v>166</v>
      </c>
      <c r="G56" s="74">
        <v>93.5</v>
      </c>
      <c r="H56" s="74">
        <v>110.5</v>
      </c>
      <c r="I56" s="74">
        <v>115</v>
      </c>
      <c r="J56" s="74">
        <v>53</v>
      </c>
      <c r="K56" s="74">
        <v>3.5</v>
      </c>
      <c r="L56" s="74">
        <v>2.5</v>
      </c>
      <c r="M56" s="74">
        <v>68.5</v>
      </c>
      <c r="N56" s="74">
        <v>10</v>
      </c>
      <c r="O56" s="74">
        <v>40.5</v>
      </c>
      <c r="P56" s="74">
        <v>18</v>
      </c>
      <c r="Q56" s="74">
        <v>32</v>
      </c>
    </row>
    <row r="58" spans="1:17" ht="11.4" customHeight="1" x14ac:dyDescent="0.3">
      <c r="A58" s="35" t="s">
        <v>46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" customHeight="1" x14ac:dyDescent="0.3">
      <c r="A60" s="27" t="s">
        <v>69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" customHeight="1" x14ac:dyDescent="0.3">
      <c r="A61" s="25" t="s">
        <v>68</v>
      </c>
      <c r="B61" s="79">
        <f t="shared" ref="B61:Q61" si="26">IF(B4=0,0,B4/B15)</f>
        <v>116.54974902531121</v>
      </c>
      <c r="C61" s="79">
        <f t="shared" si="26"/>
        <v>117.96402691290653</v>
      </c>
      <c r="D61" s="79">
        <f t="shared" si="26"/>
        <v>113.41031234606052</v>
      </c>
      <c r="E61" s="79">
        <f t="shared" si="26"/>
        <v>109.91463917651095</v>
      </c>
      <c r="F61" s="79">
        <f t="shared" si="26"/>
        <v>114.05516402139354</v>
      </c>
      <c r="G61" s="79">
        <f t="shared" si="26"/>
        <v>112.71767005435066</v>
      </c>
      <c r="H61" s="79">
        <f t="shared" si="26"/>
        <v>117.60124338674363</v>
      </c>
      <c r="I61" s="79">
        <f t="shared" si="26"/>
        <v>116.82386568258127</v>
      </c>
      <c r="J61" s="79">
        <f t="shared" si="26"/>
        <v>118.43717803866313</v>
      </c>
      <c r="K61" s="79">
        <f t="shared" si="26"/>
        <v>115.37124251081674</v>
      </c>
      <c r="L61" s="79">
        <f t="shared" si="26"/>
        <v>114.40102631868322</v>
      </c>
      <c r="M61" s="79">
        <f t="shared" si="26"/>
        <v>114.99275351978643</v>
      </c>
      <c r="N61" s="79">
        <f t="shared" si="26"/>
        <v>113.26529394987492</v>
      </c>
      <c r="O61" s="79">
        <f t="shared" si="26"/>
        <v>113.46894900494767</v>
      </c>
      <c r="P61" s="79">
        <f t="shared" si="26"/>
        <v>115.93427619611145</v>
      </c>
      <c r="Q61" s="79">
        <f t="shared" si="26"/>
        <v>115.14023755209706</v>
      </c>
    </row>
    <row r="62" spans="1:17" ht="11.4" customHeight="1" x14ac:dyDescent="0.3">
      <c r="A62" s="91" t="s">
        <v>22</v>
      </c>
      <c r="B62" s="123">
        <f t="shared" ref="B62:Q62" si="27">IF(B5=0,0,B5/B16)</f>
        <v>75.288702284286032</v>
      </c>
      <c r="C62" s="123">
        <f t="shared" si="27"/>
        <v>75.403454787895797</v>
      </c>
      <c r="D62" s="123">
        <f t="shared" si="27"/>
        <v>74.652241185386345</v>
      </c>
      <c r="E62" s="123">
        <f t="shared" si="27"/>
        <v>74.450683632301491</v>
      </c>
      <c r="F62" s="123">
        <f t="shared" si="27"/>
        <v>74.57146477930722</v>
      </c>
      <c r="G62" s="123">
        <f t="shared" si="27"/>
        <v>74.658707940159985</v>
      </c>
      <c r="H62" s="123">
        <f t="shared" si="27"/>
        <v>75.121811343427169</v>
      </c>
      <c r="I62" s="123">
        <f t="shared" si="27"/>
        <v>75.131648653717576</v>
      </c>
      <c r="J62" s="123">
        <f t="shared" si="27"/>
        <v>74.978220841376029</v>
      </c>
      <c r="K62" s="123">
        <f t="shared" si="27"/>
        <v>74.344934780041754</v>
      </c>
      <c r="L62" s="123">
        <f t="shared" si="27"/>
        <v>74.639628078683216</v>
      </c>
      <c r="M62" s="123">
        <f t="shared" si="27"/>
        <v>74.903946698783642</v>
      </c>
      <c r="N62" s="123">
        <f t="shared" si="27"/>
        <v>74.663910418671122</v>
      </c>
      <c r="O62" s="123">
        <f t="shared" si="27"/>
        <v>75.17656658088832</v>
      </c>
      <c r="P62" s="123">
        <f t="shared" si="27"/>
        <v>75.75640745483625</v>
      </c>
      <c r="Q62" s="123">
        <f t="shared" si="27"/>
        <v>76.128750494268431</v>
      </c>
    </row>
    <row r="63" spans="1:17" ht="11.4" customHeight="1" x14ac:dyDescent="0.3">
      <c r="A63" s="19" t="s">
        <v>21</v>
      </c>
      <c r="B63" s="76">
        <f t="shared" ref="B63:Q63" si="28">IF(B6=0,0,B6/B17)</f>
        <v>120.3092192580734</v>
      </c>
      <c r="C63" s="76">
        <f t="shared" si="28"/>
        <v>121.15316777320257</v>
      </c>
      <c r="D63" s="76">
        <f t="shared" si="28"/>
        <v>114.26367187876917</v>
      </c>
      <c r="E63" s="76">
        <f t="shared" si="28"/>
        <v>108.70689026439021</v>
      </c>
      <c r="F63" s="76">
        <f t="shared" si="28"/>
        <v>114.3450611255882</v>
      </c>
      <c r="G63" s="76">
        <f t="shared" si="28"/>
        <v>111.5229695489278</v>
      </c>
      <c r="H63" s="76">
        <f t="shared" si="28"/>
        <v>118.02918041282436</v>
      </c>
      <c r="I63" s="76">
        <f t="shared" si="28"/>
        <v>116.21342059466252</v>
      </c>
      <c r="J63" s="76">
        <f t="shared" si="28"/>
        <v>117.67513563311078</v>
      </c>
      <c r="K63" s="76">
        <f t="shared" si="28"/>
        <v>111.80654998309917</v>
      </c>
      <c r="L63" s="76">
        <f t="shared" si="28"/>
        <v>110.24107832578642</v>
      </c>
      <c r="M63" s="76">
        <f t="shared" si="28"/>
        <v>110.51210684517832</v>
      </c>
      <c r="N63" s="76">
        <f t="shared" si="28"/>
        <v>108.23822889682931</v>
      </c>
      <c r="O63" s="76">
        <f t="shared" si="28"/>
        <v>107.97462017505437</v>
      </c>
      <c r="P63" s="76">
        <f t="shared" si="28"/>
        <v>111.74279110272897</v>
      </c>
      <c r="Q63" s="76">
        <f t="shared" si="28"/>
        <v>110.11963991790942</v>
      </c>
    </row>
    <row r="64" spans="1:17" ht="11.4" customHeight="1" x14ac:dyDescent="0.3">
      <c r="A64" s="62" t="s">
        <v>18</v>
      </c>
      <c r="B64" s="77">
        <f t="shared" ref="B64:Q64" si="29">IF(B7=0,0,B7/B18)</f>
        <v>106.59308634787789</v>
      </c>
      <c r="C64" s="77">
        <f t="shared" si="29"/>
        <v>106.29214043655911</v>
      </c>
      <c r="D64" s="77">
        <f t="shared" si="29"/>
        <v>102.55552436999673</v>
      </c>
      <c r="E64" s="77">
        <f t="shared" si="29"/>
        <v>98.937572757444869</v>
      </c>
      <c r="F64" s="77">
        <f t="shared" si="29"/>
        <v>99.853206808817333</v>
      </c>
      <c r="G64" s="77">
        <f t="shared" si="29"/>
        <v>96.979233495278407</v>
      </c>
      <c r="H64" s="77">
        <f t="shared" si="29"/>
        <v>100.49100370857643</v>
      </c>
      <c r="I64" s="77">
        <f t="shared" si="29"/>
        <v>99.617874597088019</v>
      </c>
      <c r="J64" s="77">
        <f t="shared" si="29"/>
        <v>97.712775271760549</v>
      </c>
      <c r="K64" s="77">
        <f t="shared" si="29"/>
        <v>92.917275390780333</v>
      </c>
      <c r="L64" s="77">
        <f t="shared" si="29"/>
        <v>92.416704295421354</v>
      </c>
      <c r="M64" s="77">
        <f t="shared" si="29"/>
        <v>91.939817079192636</v>
      </c>
      <c r="N64" s="77">
        <f t="shared" si="29"/>
        <v>90.904478961998635</v>
      </c>
      <c r="O64" s="77">
        <f t="shared" si="29"/>
        <v>93.830717051453632</v>
      </c>
      <c r="P64" s="77">
        <f t="shared" si="29"/>
        <v>99.281249660693703</v>
      </c>
      <c r="Q64" s="77">
        <f t="shared" si="29"/>
        <v>101.10504387964006</v>
      </c>
    </row>
    <row r="65" spans="1:17" ht="11.4" customHeight="1" x14ac:dyDescent="0.3">
      <c r="A65" s="62" t="s">
        <v>17</v>
      </c>
      <c r="B65" s="77">
        <f t="shared" ref="B65:Q65" si="30">IF(B8=0,0,B8/B19)</f>
        <v>127.46149269918753</v>
      </c>
      <c r="C65" s="77">
        <f t="shared" si="30"/>
        <v>128.49483010841985</v>
      </c>
      <c r="D65" s="77">
        <f t="shared" si="30"/>
        <v>120.2610727053473</v>
      </c>
      <c r="E65" s="77">
        <f t="shared" si="30"/>
        <v>113.76255947052799</v>
      </c>
      <c r="F65" s="77">
        <f t="shared" si="30"/>
        <v>122.83869333312185</v>
      </c>
      <c r="G65" s="77">
        <f t="shared" si="30"/>
        <v>119.22076296750036</v>
      </c>
      <c r="H65" s="77">
        <f t="shared" si="30"/>
        <v>127.8112449333311</v>
      </c>
      <c r="I65" s="77">
        <f t="shared" si="30"/>
        <v>126.27473481594801</v>
      </c>
      <c r="J65" s="77">
        <f t="shared" si="30"/>
        <v>129.68935568437115</v>
      </c>
      <c r="K65" s="77">
        <f t="shared" si="30"/>
        <v>122.12837051196279</v>
      </c>
      <c r="L65" s="77">
        <f t="shared" si="30"/>
        <v>119.98547476143587</v>
      </c>
      <c r="M65" s="77">
        <f t="shared" si="30"/>
        <v>120.48737610673618</v>
      </c>
      <c r="N65" s="77">
        <f t="shared" si="30"/>
        <v>117.94682172166158</v>
      </c>
      <c r="O65" s="77">
        <f t="shared" si="30"/>
        <v>115.25305495625304</v>
      </c>
      <c r="P65" s="77">
        <f t="shared" si="30"/>
        <v>118.12222604496404</v>
      </c>
      <c r="Q65" s="77">
        <f t="shared" si="30"/>
        <v>114.4653202405659</v>
      </c>
    </row>
    <row r="66" spans="1:17" ht="11.4" customHeight="1" x14ac:dyDescent="0.3">
      <c r="A66" s="118" t="s">
        <v>20</v>
      </c>
      <c r="B66" s="122">
        <f t="shared" ref="B66:Q66" si="31">IF(B9=0,0,B9/B20)</f>
        <v>277.72674923708206</v>
      </c>
      <c r="C66" s="122">
        <f t="shared" si="31"/>
        <v>278.49770063477268</v>
      </c>
      <c r="D66" s="122">
        <f t="shared" si="31"/>
        <v>277.13581585390523</v>
      </c>
      <c r="E66" s="122">
        <f t="shared" si="31"/>
        <v>274.28208914708938</v>
      </c>
      <c r="F66" s="122">
        <f t="shared" si="31"/>
        <v>274.12362572598914</v>
      </c>
      <c r="G66" s="122">
        <f t="shared" si="31"/>
        <v>273.27311581657335</v>
      </c>
      <c r="H66" s="122">
        <f t="shared" si="31"/>
        <v>277.44395163766075</v>
      </c>
      <c r="I66" s="122">
        <f t="shared" si="31"/>
        <v>278.90725397940878</v>
      </c>
      <c r="J66" s="122">
        <f t="shared" si="31"/>
        <v>279.56956676136724</v>
      </c>
      <c r="K66" s="122">
        <f t="shared" si="31"/>
        <v>279.68750344049727</v>
      </c>
      <c r="L66" s="122">
        <f t="shared" si="31"/>
        <v>279.65034228684902</v>
      </c>
      <c r="M66" s="122">
        <f t="shared" si="31"/>
        <v>282.79814617071668</v>
      </c>
      <c r="N66" s="122">
        <f t="shared" si="31"/>
        <v>281.29338581609323</v>
      </c>
      <c r="O66" s="122">
        <f t="shared" si="31"/>
        <v>281.34302592443606</v>
      </c>
      <c r="P66" s="122">
        <f t="shared" si="31"/>
        <v>283.68889308522802</v>
      </c>
      <c r="Q66" s="122">
        <f t="shared" si="31"/>
        <v>282.9709977091776</v>
      </c>
    </row>
    <row r="67" spans="1:17" ht="11.4" customHeight="1" x14ac:dyDescent="0.3">
      <c r="A67" s="25" t="s">
        <v>67</v>
      </c>
      <c r="B67" s="79">
        <f t="shared" ref="B67:Q67" si="32">IF(B10=0,0,B10/B21)</f>
        <v>528.3786457199833</v>
      </c>
      <c r="C67" s="79">
        <f t="shared" si="32"/>
        <v>525.61485147198368</v>
      </c>
      <c r="D67" s="79">
        <f t="shared" si="32"/>
        <v>515.02371830954849</v>
      </c>
      <c r="E67" s="79">
        <f t="shared" si="32"/>
        <v>513.46670940073147</v>
      </c>
      <c r="F67" s="79">
        <f t="shared" si="32"/>
        <v>519.65110060737868</v>
      </c>
      <c r="G67" s="79">
        <f t="shared" si="32"/>
        <v>537.86871055954316</v>
      </c>
      <c r="H67" s="79">
        <f t="shared" si="32"/>
        <v>537.58299593815627</v>
      </c>
      <c r="I67" s="79">
        <f t="shared" si="32"/>
        <v>535.97102293564762</v>
      </c>
      <c r="J67" s="79">
        <f t="shared" si="32"/>
        <v>557.38066653092255</v>
      </c>
      <c r="K67" s="79">
        <f t="shared" si="32"/>
        <v>519.35123457352017</v>
      </c>
      <c r="L67" s="79">
        <f t="shared" si="32"/>
        <v>530.29880137770249</v>
      </c>
      <c r="M67" s="79">
        <f t="shared" si="32"/>
        <v>553.46130916713582</v>
      </c>
      <c r="N67" s="79">
        <f t="shared" si="32"/>
        <v>549.41005096460367</v>
      </c>
      <c r="O67" s="79">
        <f t="shared" si="32"/>
        <v>562.63918002023786</v>
      </c>
      <c r="P67" s="79">
        <f t="shared" si="32"/>
        <v>579.3968999659221</v>
      </c>
      <c r="Q67" s="79">
        <f t="shared" si="32"/>
        <v>574.66605513593788</v>
      </c>
    </row>
    <row r="68" spans="1:17" ht="11.4" customHeight="1" x14ac:dyDescent="0.3">
      <c r="A68" s="116" t="s">
        <v>18</v>
      </c>
      <c r="B68" s="77">
        <f t="shared" ref="B68:Q68" si="33">IF(B11=0,0,B11/B22)</f>
        <v>686.8593598670202</v>
      </c>
      <c r="C68" s="77">
        <f t="shared" si="33"/>
        <v>723.47398127305621</v>
      </c>
      <c r="D68" s="77">
        <f t="shared" si="33"/>
        <v>713.81051621387292</v>
      </c>
      <c r="E68" s="77">
        <f t="shared" si="33"/>
        <v>698.01100867235482</v>
      </c>
      <c r="F68" s="77">
        <f t="shared" si="33"/>
        <v>702.02672962239171</v>
      </c>
      <c r="G68" s="77">
        <f t="shared" si="33"/>
        <v>671.36581902516355</v>
      </c>
      <c r="H68" s="77">
        <f t="shared" si="33"/>
        <v>706.53930418536777</v>
      </c>
      <c r="I68" s="77">
        <f t="shared" si="33"/>
        <v>695.13052903352559</v>
      </c>
      <c r="J68" s="77">
        <f t="shared" si="33"/>
        <v>694.1706585066355</v>
      </c>
      <c r="K68" s="77">
        <f t="shared" si="33"/>
        <v>658.43626945696144</v>
      </c>
      <c r="L68" s="77">
        <f t="shared" si="33"/>
        <v>673.12951270494102</v>
      </c>
      <c r="M68" s="77">
        <f t="shared" si="33"/>
        <v>735.96189844480421</v>
      </c>
      <c r="N68" s="77">
        <f t="shared" si="33"/>
        <v>727.52145925850027</v>
      </c>
      <c r="O68" s="77">
        <f t="shared" si="33"/>
        <v>808.68916189528886</v>
      </c>
      <c r="P68" s="77">
        <f t="shared" si="33"/>
        <v>838.59133527755864</v>
      </c>
      <c r="Q68" s="77">
        <f t="shared" si="33"/>
        <v>852.466078821314</v>
      </c>
    </row>
    <row r="69" spans="1:17" ht="11.4" customHeight="1" x14ac:dyDescent="0.3">
      <c r="A69" s="93" t="s">
        <v>17</v>
      </c>
      <c r="B69" s="74">
        <f t="shared" ref="B69:Q69" si="34">IF(B12=0,0,B12/B23)</f>
        <v>489.70676571894757</v>
      </c>
      <c r="C69" s="74">
        <f t="shared" si="34"/>
        <v>480.0945393326673</v>
      </c>
      <c r="D69" s="74">
        <f t="shared" si="34"/>
        <v>468.26269827474431</v>
      </c>
      <c r="E69" s="74">
        <f t="shared" si="34"/>
        <v>464.71604952405761</v>
      </c>
      <c r="F69" s="74">
        <f t="shared" si="34"/>
        <v>468.46638423855114</v>
      </c>
      <c r="G69" s="74">
        <f t="shared" si="34"/>
        <v>497.09299956226124</v>
      </c>
      <c r="H69" s="74">
        <f t="shared" si="34"/>
        <v>491.07968118961196</v>
      </c>
      <c r="I69" s="74">
        <f t="shared" si="34"/>
        <v>491.79373507640378</v>
      </c>
      <c r="J69" s="74">
        <f t="shared" si="34"/>
        <v>516.85047000957286</v>
      </c>
      <c r="K69" s="74">
        <f t="shared" si="34"/>
        <v>478.16349265260692</v>
      </c>
      <c r="L69" s="74">
        <f t="shared" si="34"/>
        <v>488.90850479379361</v>
      </c>
      <c r="M69" s="74">
        <f t="shared" si="34"/>
        <v>501.49009452951287</v>
      </c>
      <c r="N69" s="74">
        <f t="shared" si="34"/>
        <v>497.66432138069621</v>
      </c>
      <c r="O69" s="74">
        <f t="shared" si="34"/>
        <v>501.20505060710531</v>
      </c>
      <c r="P69" s="74">
        <f t="shared" si="34"/>
        <v>517.05939206384494</v>
      </c>
      <c r="Q69" s="74">
        <f t="shared" si="34"/>
        <v>512.98479662339685</v>
      </c>
    </row>
    <row r="71" spans="1:17" ht="11.4" customHeight="1" x14ac:dyDescent="0.3">
      <c r="A71" s="27" t="s">
        <v>177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" customHeight="1" x14ac:dyDescent="0.3">
      <c r="A72" s="25" t="s">
        <v>175</v>
      </c>
      <c r="B72" s="79">
        <f>IF(B37=0,0,(B38*B73+B39*B74+B42*B77)/B37)</f>
        <v>362.97149912542443</v>
      </c>
      <c r="C72" s="79">
        <f t="shared" ref="C72:Q72" si="35">IF(C37=0,0,(C38*C73+C39*C74+C42*C77)/C37)</f>
        <v>363.30991808891031</v>
      </c>
      <c r="D72" s="79">
        <f t="shared" si="35"/>
        <v>363.0426313583352</v>
      </c>
      <c r="E72" s="79">
        <f t="shared" si="35"/>
        <v>362.91680414800851</v>
      </c>
      <c r="F72" s="79">
        <f t="shared" si="35"/>
        <v>364.09561453039714</v>
      </c>
      <c r="G72" s="79">
        <f t="shared" si="35"/>
        <v>364.00369173973235</v>
      </c>
      <c r="H72" s="79">
        <f t="shared" si="35"/>
        <v>364.31730463606232</v>
      </c>
      <c r="I72" s="79">
        <f t="shared" si="35"/>
        <v>364.51384718051384</v>
      </c>
      <c r="J72" s="79">
        <f t="shared" si="35"/>
        <v>364.95205108778003</v>
      </c>
      <c r="K72" s="79">
        <f t="shared" si="35"/>
        <v>365.31564013397906</v>
      </c>
      <c r="L72" s="79">
        <f t="shared" si="35"/>
        <v>365.33216014078312</v>
      </c>
      <c r="M72" s="79">
        <f t="shared" si="35"/>
        <v>365.2565872149317</v>
      </c>
      <c r="N72" s="79">
        <f t="shared" si="35"/>
        <v>365.16614724571986</v>
      </c>
      <c r="O72" s="79">
        <f t="shared" si="35"/>
        <v>365.12258947622689</v>
      </c>
      <c r="P72" s="79">
        <f t="shared" si="35"/>
        <v>365.16897972243333</v>
      </c>
      <c r="Q72" s="79">
        <f t="shared" si="35"/>
        <v>365.28470531902161</v>
      </c>
    </row>
    <row r="73" spans="1:17" ht="11.4" customHeight="1" x14ac:dyDescent="0.3">
      <c r="A73" s="91" t="s">
        <v>22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" customHeight="1" x14ac:dyDescent="0.3">
      <c r="A74" s="19" t="s">
        <v>21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" customHeight="1" x14ac:dyDescent="0.3">
      <c r="A75" s="62" t="s">
        <v>18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" customHeight="1" x14ac:dyDescent="0.3">
      <c r="A76" s="62" t="s">
        <v>17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" customHeight="1" x14ac:dyDescent="0.3">
      <c r="A77" s="118" t="s">
        <v>20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" customHeight="1" x14ac:dyDescent="0.3">
      <c r="A78" s="25" t="s">
        <v>138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" customHeight="1" x14ac:dyDescent="0.3">
      <c r="A79" s="116" t="s">
        <v>18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" customHeight="1" x14ac:dyDescent="0.3">
      <c r="A80" s="93" t="s">
        <v>17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" customHeight="1" x14ac:dyDescent="0.3">
      <c r="A82" s="27" t="s">
        <v>176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" customHeight="1" x14ac:dyDescent="0.3">
      <c r="A83" s="25" t="s">
        <v>40</v>
      </c>
      <c r="B83" s="168">
        <f>IF(B61=0,0,B61/B72)</f>
        <v>0.32109889979278394</v>
      </c>
      <c r="C83" s="168">
        <f t="shared" ref="C83:Q83" si="38">IF(C61=0,0,C61/C72)</f>
        <v>0.32469255872072839</v>
      </c>
      <c r="D83" s="168">
        <f t="shared" si="38"/>
        <v>0.31238841543686574</v>
      </c>
      <c r="E83" s="168">
        <f t="shared" si="38"/>
        <v>0.30286456267724771</v>
      </c>
      <c r="F83" s="168">
        <f t="shared" si="38"/>
        <v>0.31325607744135969</v>
      </c>
      <c r="G83" s="168">
        <f t="shared" si="38"/>
        <v>0.30966078809702113</v>
      </c>
      <c r="H83" s="168">
        <f t="shared" si="38"/>
        <v>0.32279894995441499</v>
      </c>
      <c r="I83" s="168">
        <f t="shared" si="38"/>
        <v>0.3204922572522409</v>
      </c>
      <c r="J83" s="168">
        <f t="shared" si="38"/>
        <v>0.32452805152251646</v>
      </c>
      <c r="K83" s="168">
        <f t="shared" si="38"/>
        <v>0.31581249154431079</v>
      </c>
      <c r="L83" s="168">
        <f t="shared" si="38"/>
        <v>0.31314250099032631</v>
      </c>
      <c r="M83" s="168">
        <f t="shared" si="38"/>
        <v>0.31482732288718468</v>
      </c>
      <c r="N83" s="168">
        <f t="shared" si="38"/>
        <v>0.31017468296057255</v>
      </c>
      <c r="O83" s="168">
        <f t="shared" si="38"/>
        <v>0.31076945736970246</v>
      </c>
      <c r="P83" s="168">
        <f t="shared" si="38"/>
        <v>0.31748117346723603</v>
      </c>
      <c r="Q83" s="168">
        <f t="shared" si="38"/>
        <v>0.31520683969381985</v>
      </c>
    </row>
    <row r="84" spans="1:17" ht="11.4" customHeight="1" x14ac:dyDescent="0.3">
      <c r="A84" s="91" t="s">
        <v>22</v>
      </c>
      <c r="B84" s="169">
        <f t="shared" ref="B84:Q84" si="39">IF(B62=0,0,B62/B73)</f>
        <v>0.18822175571071509</v>
      </c>
      <c r="C84" s="169">
        <f t="shared" si="39"/>
        <v>0.18850863696973949</v>
      </c>
      <c r="D84" s="169">
        <f t="shared" si="39"/>
        <v>0.18663060296346587</v>
      </c>
      <c r="E84" s="169">
        <f t="shared" si="39"/>
        <v>0.18612670908075374</v>
      </c>
      <c r="F84" s="169">
        <f t="shared" si="39"/>
        <v>0.18642866194826804</v>
      </c>
      <c r="G84" s="169">
        <f t="shared" si="39"/>
        <v>0.18664676985039996</v>
      </c>
      <c r="H84" s="169">
        <f t="shared" si="39"/>
        <v>0.18780452835856792</v>
      </c>
      <c r="I84" s="169">
        <f t="shared" si="39"/>
        <v>0.18782912163429394</v>
      </c>
      <c r="J84" s="169">
        <f t="shared" si="39"/>
        <v>0.18744555210344008</v>
      </c>
      <c r="K84" s="169">
        <f t="shared" si="39"/>
        <v>0.18586233695010437</v>
      </c>
      <c r="L84" s="169">
        <f t="shared" si="39"/>
        <v>0.18659907019670804</v>
      </c>
      <c r="M84" s="169">
        <f t="shared" si="39"/>
        <v>0.1872598667469591</v>
      </c>
      <c r="N84" s="169">
        <f t="shared" si="39"/>
        <v>0.1866597760466778</v>
      </c>
      <c r="O84" s="169">
        <f t="shared" si="39"/>
        <v>0.18794141645222079</v>
      </c>
      <c r="P84" s="169">
        <f t="shared" si="39"/>
        <v>0.18939101863709062</v>
      </c>
      <c r="Q84" s="169">
        <f t="shared" si="39"/>
        <v>0.19032187623567107</v>
      </c>
    </row>
    <row r="85" spans="1:17" ht="11.4" customHeight="1" x14ac:dyDescent="0.3">
      <c r="A85" s="19" t="s">
        <v>21</v>
      </c>
      <c r="B85" s="170">
        <f t="shared" ref="B85:Q85" si="40">IF(B63=0,0,B63/B74)</f>
        <v>0.37596631018147936</v>
      </c>
      <c r="C85" s="170">
        <f t="shared" si="40"/>
        <v>0.378603649291258</v>
      </c>
      <c r="D85" s="170">
        <f t="shared" si="40"/>
        <v>0.35707397462115364</v>
      </c>
      <c r="E85" s="170">
        <f t="shared" si="40"/>
        <v>0.33970903207621939</v>
      </c>
      <c r="F85" s="170">
        <f t="shared" si="40"/>
        <v>0.35732831601746312</v>
      </c>
      <c r="G85" s="170">
        <f t="shared" si="40"/>
        <v>0.34850927984039937</v>
      </c>
      <c r="H85" s="170">
        <f t="shared" si="40"/>
        <v>0.3688411887900761</v>
      </c>
      <c r="I85" s="170">
        <f t="shared" si="40"/>
        <v>0.3631669393583204</v>
      </c>
      <c r="J85" s="170">
        <f t="shared" si="40"/>
        <v>0.36773479885347121</v>
      </c>
      <c r="K85" s="170">
        <f t="shared" si="40"/>
        <v>0.34939546869718491</v>
      </c>
      <c r="L85" s="170">
        <f t="shared" si="40"/>
        <v>0.34450336976808255</v>
      </c>
      <c r="M85" s="170">
        <f t="shared" si="40"/>
        <v>0.34535033389118225</v>
      </c>
      <c r="N85" s="170">
        <f t="shared" si="40"/>
        <v>0.33824446530259161</v>
      </c>
      <c r="O85" s="170">
        <f t="shared" si="40"/>
        <v>0.33742068804704489</v>
      </c>
      <c r="P85" s="170">
        <f t="shared" si="40"/>
        <v>0.34919622219602803</v>
      </c>
      <c r="Q85" s="170">
        <f t="shared" si="40"/>
        <v>0.34412387474346695</v>
      </c>
    </row>
    <row r="86" spans="1:17" ht="11.4" customHeight="1" x14ac:dyDescent="0.3">
      <c r="A86" s="62" t="s">
        <v>18</v>
      </c>
      <c r="B86" s="171">
        <f t="shared" ref="B86:Q86" si="41">IF(B64=0,0,B64/B75)</f>
        <v>0.33310339483711837</v>
      </c>
      <c r="C86" s="171">
        <f t="shared" si="41"/>
        <v>0.33216293886424719</v>
      </c>
      <c r="D86" s="171">
        <f t="shared" si="41"/>
        <v>0.3204860136562398</v>
      </c>
      <c r="E86" s="171">
        <f t="shared" si="41"/>
        <v>0.30917991486701524</v>
      </c>
      <c r="F86" s="171">
        <f t="shared" si="41"/>
        <v>0.31204127127755416</v>
      </c>
      <c r="G86" s="171">
        <f t="shared" si="41"/>
        <v>0.30306010467274502</v>
      </c>
      <c r="H86" s="171">
        <f t="shared" si="41"/>
        <v>0.31403438658930133</v>
      </c>
      <c r="I86" s="171">
        <f t="shared" si="41"/>
        <v>0.31130585811590006</v>
      </c>
      <c r="J86" s="171">
        <f t="shared" si="41"/>
        <v>0.30535242272425173</v>
      </c>
      <c r="K86" s="171">
        <f t="shared" si="41"/>
        <v>0.29036648559618855</v>
      </c>
      <c r="L86" s="171">
        <f t="shared" si="41"/>
        <v>0.28880220092319175</v>
      </c>
      <c r="M86" s="171">
        <f t="shared" si="41"/>
        <v>0.28731192837247699</v>
      </c>
      <c r="N86" s="171">
        <f t="shared" si="41"/>
        <v>0.28407649675624574</v>
      </c>
      <c r="O86" s="171">
        <f t="shared" si="41"/>
        <v>0.29322099078579261</v>
      </c>
      <c r="P86" s="171">
        <f t="shared" si="41"/>
        <v>0.31025390518966783</v>
      </c>
      <c r="Q86" s="171">
        <f t="shared" si="41"/>
        <v>0.3159532621238752</v>
      </c>
    </row>
    <row r="87" spans="1:17" ht="11.4" customHeight="1" x14ac:dyDescent="0.3">
      <c r="A87" s="62" t="s">
        <v>17</v>
      </c>
      <c r="B87" s="171">
        <f t="shared" ref="B87:Q87" si="42">IF(B65=0,0,B65/B76)</f>
        <v>0.39831716468496103</v>
      </c>
      <c r="C87" s="171">
        <f t="shared" si="42"/>
        <v>0.40154634408881201</v>
      </c>
      <c r="D87" s="171">
        <f t="shared" si="42"/>
        <v>0.37581585220421032</v>
      </c>
      <c r="E87" s="171">
        <f t="shared" si="42"/>
        <v>0.35550799834539998</v>
      </c>
      <c r="F87" s="171">
        <f t="shared" si="42"/>
        <v>0.38387091666600581</v>
      </c>
      <c r="G87" s="171">
        <f t="shared" si="42"/>
        <v>0.37256488427343865</v>
      </c>
      <c r="H87" s="171">
        <f t="shared" si="42"/>
        <v>0.39941014041665968</v>
      </c>
      <c r="I87" s="171">
        <f t="shared" si="42"/>
        <v>0.39460854629983755</v>
      </c>
      <c r="J87" s="171">
        <f t="shared" si="42"/>
        <v>0.40527923651365982</v>
      </c>
      <c r="K87" s="171">
        <f t="shared" si="42"/>
        <v>0.38165115784988368</v>
      </c>
      <c r="L87" s="171">
        <f t="shared" si="42"/>
        <v>0.3749546086294871</v>
      </c>
      <c r="M87" s="171">
        <f t="shared" si="42"/>
        <v>0.37652305033355055</v>
      </c>
      <c r="N87" s="171">
        <f t="shared" si="42"/>
        <v>0.36858381788019245</v>
      </c>
      <c r="O87" s="171">
        <f t="shared" si="42"/>
        <v>0.36016579673829074</v>
      </c>
      <c r="P87" s="171">
        <f t="shared" si="42"/>
        <v>0.36913195639051261</v>
      </c>
      <c r="Q87" s="171">
        <f t="shared" si="42"/>
        <v>0.35770412575176846</v>
      </c>
    </row>
    <row r="88" spans="1:17" ht="11.4" customHeight="1" x14ac:dyDescent="0.3">
      <c r="A88" s="118" t="s">
        <v>20</v>
      </c>
      <c r="B88" s="172">
        <f t="shared" ref="B88:Q88" si="43">IF(B66=0,0,B66/B77)</f>
        <v>0.49594062363764652</v>
      </c>
      <c r="C88" s="172">
        <f t="shared" si="43"/>
        <v>0.4973173225620941</v>
      </c>
      <c r="D88" s="172">
        <f t="shared" si="43"/>
        <v>0.49488538545340222</v>
      </c>
      <c r="E88" s="172">
        <f t="shared" si="43"/>
        <v>0.48978944490551674</v>
      </c>
      <c r="F88" s="172">
        <f t="shared" si="43"/>
        <v>0.4895064745106949</v>
      </c>
      <c r="G88" s="172">
        <f t="shared" si="43"/>
        <v>0.48798770681530956</v>
      </c>
      <c r="H88" s="172">
        <f t="shared" si="43"/>
        <v>0.49543562792439416</v>
      </c>
      <c r="I88" s="172">
        <f t="shared" si="43"/>
        <v>0.49804866782037283</v>
      </c>
      <c r="J88" s="172">
        <f t="shared" si="43"/>
        <v>0.49923136921672723</v>
      </c>
      <c r="K88" s="172">
        <f t="shared" si="43"/>
        <v>0.49944197042945943</v>
      </c>
      <c r="L88" s="172">
        <f t="shared" si="43"/>
        <v>0.49937561122651614</v>
      </c>
      <c r="M88" s="172">
        <f t="shared" si="43"/>
        <v>0.50499668959056554</v>
      </c>
      <c r="N88" s="172">
        <f t="shared" si="43"/>
        <v>0.50230961752873793</v>
      </c>
      <c r="O88" s="172">
        <f t="shared" si="43"/>
        <v>0.50239826057935011</v>
      </c>
      <c r="P88" s="172">
        <f t="shared" si="43"/>
        <v>0.50658730908076433</v>
      </c>
      <c r="Q88" s="172">
        <f t="shared" si="43"/>
        <v>0.50530535305210289</v>
      </c>
    </row>
    <row r="89" spans="1:17" ht="11.4" customHeight="1" x14ac:dyDescent="0.3">
      <c r="A89" s="25" t="s">
        <v>19</v>
      </c>
      <c r="B89" s="168">
        <f t="shared" ref="B89:Q89" si="44">IF(B67=0,0,B67/B78)</f>
        <v>0.25160887891427774</v>
      </c>
      <c r="C89" s="168">
        <f t="shared" si="44"/>
        <v>0.25029278641523034</v>
      </c>
      <c r="D89" s="168">
        <f t="shared" si="44"/>
        <v>0.24524938967121357</v>
      </c>
      <c r="E89" s="168">
        <f t="shared" si="44"/>
        <v>0.24450795685749119</v>
      </c>
      <c r="F89" s="168">
        <f t="shared" si="44"/>
        <v>0.24745290505113271</v>
      </c>
      <c r="G89" s="168">
        <f t="shared" si="44"/>
        <v>0.25612795740930627</v>
      </c>
      <c r="H89" s="168">
        <f t="shared" si="44"/>
        <v>0.25599190282769346</v>
      </c>
      <c r="I89" s="168">
        <f t="shared" si="44"/>
        <v>0.2552242966360227</v>
      </c>
      <c r="J89" s="168">
        <f t="shared" si="44"/>
        <v>0.26541936501472502</v>
      </c>
      <c r="K89" s="168">
        <f t="shared" si="44"/>
        <v>0.24731011170167627</v>
      </c>
      <c r="L89" s="168">
        <f t="shared" si="44"/>
        <v>0.2525232387512869</v>
      </c>
      <c r="M89" s="168">
        <f t="shared" si="44"/>
        <v>0.26355300436530277</v>
      </c>
      <c r="N89" s="168">
        <f t="shared" si="44"/>
        <v>0.2616238337926684</v>
      </c>
      <c r="O89" s="168">
        <f t="shared" si="44"/>
        <v>0.26792341905725614</v>
      </c>
      <c r="P89" s="168">
        <f t="shared" si="44"/>
        <v>0.27590328569805816</v>
      </c>
      <c r="Q89" s="168">
        <f t="shared" si="44"/>
        <v>0.27365050244568473</v>
      </c>
    </row>
    <row r="90" spans="1:17" ht="11.4" customHeight="1" x14ac:dyDescent="0.3">
      <c r="A90" s="116" t="s">
        <v>18</v>
      </c>
      <c r="B90" s="171">
        <f t="shared" ref="B90:Q90" si="45">IF(B68=0,0,B68/B79)</f>
        <v>0.32707588565096202</v>
      </c>
      <c r="C90" s="171">
        <f t="shared" si="45"/>
        <v>0.3445114196538363</v>
      </c>
      <c r="D90" s="171">
        <f t="shared" si="45"/>
        <v>0.33990976962565378</v>
      </c>
      <c r="E90" s="171">
        <f t="shared" si="45"/>
        <v>0.33238619460588326</v>
      </c>
      <c r="F90" s="171">
        <f t="shared" si="45"/>
        <v>0.33429844267732939</v>
      </c>
      <c r="G90" s="171">
        <f t="shared" si="45"/>
        <v>0.31969800905960166</v>
      </c>
      <c r="H90" s="171">
        <f t="shared" si="45"/>
        <v>0.33644728770731797</v>
      </c>
      <c r="I90" s="171">
        <f t="shared" si="45"/>
        <v>0.33101453763501221</v>
      </c>
      <c r="J90" s="171">
        <f t="shared" si="45"/>
        <v>0.33055745643173118</v>
      </c>
      <c r="K90" s="171">
        <f t="shared" si="45"/>
        <v>0.31354108069379116</v>
      </c>
      <c r="L90" s="171">
        <f t="shared" si="45"/>
        <v>0.32053786319282906</v>
      </c>
      <c r="M90" s="171">
        <f t="shared" si="45"/>
        <v>0.3504580468784782</v>
      </c>
      <c r="N90" s="171">
        <f t="shared" si="45"/>
        <v>0.34643879012309536</v>
      </c>
      <c r="O90" s="171">
        <f t="shared" si="45"/>
        <v>0.3850900770929947</v>
      </c>
      <c r="P90" s="171">
        <f t="shared" si="45"/>
        <v>0.39932920727502791</v>
      </c>
      <c r="Q90" s="171">
        <f t="shared" si="45"/>
        <v>0.4059362280101495</v>
      </c>
    </row>
    <row r="91" spans="1:17" ht="11.4" customHeight="1" x14ac:dyDescent="0.3">
      <c r="A91" s="93" t="s">
        <v>17</v>
      </c>
      <c r="B91" s="173">
        <f t="shared" ref="B91:Q91" si="46">IF(B69=0,0,B69/B80)</f>
        <v>0.2331936979614036</v>
      </c>
      <c r="C91" s="173">
        <f t="shared" si="46"/>
        <v>0.22861644730127015</v>
      </c>
      <c r="D91" s="173">
        <f t="shared" si="46"/>
        <v>0.22298223727368777</v>
      </c>
      <c r="E91" s="173">
        <f t="shared" si="46"/>
        <v>0.2212933569162179</v>
      </c>
      <c r="F91" s="173">
        <f t="shared" si="46"/>
        <v>0.22307923058978626</v>
      </c>
      <c r="G91" s="173">
        <f t="shared" si="46"/>
        <v>0.23671095217250535</v>
      </c>
      <c r="H91" s="173">
        <f t="shared" si="46"/>
        <v>0.23384746723314856</v>
      </c>
      <c r="I91" s="173">
        <f t="shared" si="46"/>
        <v>0.23418749289352561</v>
      </c>
      <c r="J91" s="173">
        <f t="shared" si="46"/>
        <v>0.24611927143312992</v>
      </c>
      <c r="K91" s="173">
        <f t="shared" si="46"/>
        <v>0.22769690126314615</v>
      </c>
      <c r="L91" s="173">
        <f t="shared" si="46"/>
        <v>0.2328135737113303</v>
      </c>
      <c r="M91" s="173">
        <f t="shared" si="46"/>
        <v>0.23880480691881564</v>
      </c>
      <c r="N91" s="173">
        <f t="shared" si="46"/>
        <v>0.2369830101812839</v>
      </c>
      <c r="O91" s="173">
        <f t="shared" si="46"/>
        <v>0.23866907171766918</v>
      </c>
      <c r="P91" s="173">
        <f t="shared" si="46"/>
        <v>0.24621875812564045</v>
      </c>
      <c r="Q91" s="173">
        <f t="shared" si="46"/>
        <v>0.24427847458256993</v>
      </c>
    </row>
    <row r="93" spans="1:17" ht="11.4" customHeight="1" x14ac:dyDescent="0.3">
      <c r="A93" s="27" t="s">
        <v>112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" customHeight="1" x14ac:dyDescent="0.3">
      <c r="A94" s="25" t="s">
        <v>40</v>
      </c>
      <c r="B94" s="40">
        <f t="shared" ref="B94:Q94" si="47">IF(B15=0,0,B15/B37*1000000)</f>
        <v>199339.42510423358</v>
      </c>
      <c r="C94" s="40">
        <f t="shared" si="47"/>
        <v>195409.17833898362</v>
      </c>
      <c r="D94" s="40">
        <f t="shared" si="47"/>
        <v>194713.29104949383</v>
      </c>
      <c r="E94" s="40">
        <f t="shared" si="47"/>
        <v>190634.67536905545</v>
      </c>
      <c r="F94" s="40">
        <f t="shared" si="47"/>
        <v>187366.48064159614</v>
      </c>
      <c r="G94" s="40">
        <f t="shared" si="47"/>
        <v>189751.18212281316</v>
      </c>
      <c r="H94" s="40">
        <f t="shared" si="47"/>
        <v>184257.34460913856</v>
      </c>
      <c r="I94" s="40">
        <f t="shared" si="47"/>
        <v>185218.1399073707</v>
      </c>
      <c r="J94" s="40">
        <f t="shared" si="47"/>
        <v>184720.34879941467</v>
      </c>
      <c r="K94" s="40">
        <f t="shared" si="47"/>
        <v>184250.43315253238</v>
      </c>
      <c r="L94" s="40">
        <f t="shared" si="47"/>
        <v>184187.60034724348</v>
      </c>
      <c r="M94" s="40">
        <f t="shared" si="47"/>
        <v>183622.55751480549</v>
      </c>
      <c r="N94" s="40">
        <f t="shared" si="47"/>
        <v>185743.62329791827</v>
      </c>
      <c r="O94" s="40">
        <f t="shared" si="47"/>
        <v>186604.31173823474</v>
      </c>
      <c r="P94" s="40">
        <f t="shared" si="47"/>
        <v>184351.33783372864</v>
      </c>
      <c r="Q94" s="40">
        <f t="shared" si="47"/>
        <v>188617.54493580008</v>
      </c>
    </row>
    <row r="95" spans="1:17" ht="11.4" customHeight="1" x14ac:dyDescent="0.3">
      <c r="A95" s="91" t="s">
        <v>22</v>
      </c>
      <c r="B95" s="121">
        <f t="shared" ref="B95:Q95" si="48">IF(B16=0,0,B16/B38*1000000)</f>
        <v>113715.10392979124</v>
      </c>
      <c r="C95" s="121">
        <f t="shared" si="48"/>
        <v>113257.41705432552</v>
      </c>
      <c r="D95" s="121">
        <f t="shared" si="48"/>
        <v>113346.93936682088</v>
      </c>
      <c r="E95" s="121">
        <f t="shared" si="48"/>
        <v>109739.73827907802</v>
      </c>
      <c r="F95" s="121">
        <f t="shared" si="48"/>
        <v>111274.96889690499</v>
      </c>
      <c r="G95" s="121">
        <f t="shared" si="48"/>
        <v>110726.42774712197</v>
      </c>
      <c r="H95" s="121">
        <f t="shared" si="48"/>
        <v>109920.63036763649</v>
      </c>
      <c r="I95" s="121">
        <f t="shared" si="48"/>
        <v>110148.10736597645</v>
      </c>
      <c r="J95" s="121">
        <f t="shared" si="48"/>
        <v>111592.98749178852</v>
      </c>
      <c r="K95" s="121">
        <f t="shared" si="48"/>
        <v>110966.68376752503</v>
      </c>
      <c r="L95" s="121">
        <f t="shared" si="48"/>
        <v>111614.40126786007</v>
      </c>
      <c r="M95" s="121">
        <f t="shared" si="48"/>
        <v>111172.91196976724</v>
      </c>
      <c r="N95" s="121">
        <f t="shared" si="48"/>
        <v>111364.49644669858</v>
      </c>
      <c r="O95" s="121">
        <f t="shared" si="48"/>
        <v>110852.00080327434</v>
      </c>
      <c r="P95" s="121">
        <f t="shared" si="48"/>
        <v>110479.26425256241</v>
      </c>
      <c r="Q95" s="121">
        <f t="shared" si="48"/>
        <v>111391.72613129774</v>
      </c>
    </row>
    <row r="96" spans="1:17" ht="11.4" customHeight="1" x14ac:dyDescent="0.3">
      <c r="A96" s="19" t="s">
        <v>21</v>
      </c>
      <c r="B96" s="38">
        <f t="shared" ref="B96:Q96" si="49">IF(B17=0,0,B17/B39*1000000)</f>
        <v>267385.08972497762</v>
      </c>
      <c r="C96" s="38">
        <f t="shared" si="49"/>
        <v>258658.67318878983</v>
      </c>
      <c r="D96" s="38">
        <f t="shared" si="49"/>
        <v>255617.09742044419</v>
      </c>
      <c r="E96" s="38">
        <f t="shared" si="49"/>
        <v>250310.82565825986</v>
      </c>
      <c r="F96" s="38">
        <f t="shared" si="49"/>
        <v>244004.66401908116</v>
      </c>
      <c r="G96" s="38">
        <f t="shared" si="49"/>
        <v>247868.1048955532</v>
      </c>
      <c r="H96" s="38">
        <f t="shared" si="49"/>
        <v>237912.61852201109</v>
      </c>
      <c r="I96" s="38">
        <f t="shared" si="49"/>
        <v>239383.53394411254</v>
      </c>
      <c r="J96" s="38">
        <f t="shared" si="49"/>
        <v>235894.13557341474</v>
      </c>
      <c r="K96" s="38">
        <f t="shared" si="49"/>
        <v>234653.81680591751</v>
      </c>
      <c r="L96" s="38">
        <f t="shared" si="49"/>
        <v>233962.94689022086</v>
      </c>
      <c r="M96" s="38">
        <f t="shared" si="49"/>
        <v>232972.77174846662</v>
      </c>
      <c r="N96" s="38">
        <f t="shared" si="49"/>
        <v>237003.98158067392</v>
      </c>
      <c r="O96" s="38">
        <f t="shared" si="49"/>
        <v>238652.84752212153</v>
      </c>
      <c r="P96" s="38">
        <f t="shared" si="49"/>
        <v>235359.64115885069</v>
      </c>
      <c r="Q96" s="38">
        <f t="shared" si="49"/>
        <v>242622.89143440354</v>
      </c>
    </row>
    <row r="97" spans="1:17" ht="11.4" customHeight="1" x14ac:dyDescent="0.3">
      <c r="A97" s="62" t="s">
        <v>18</v>
      </c>
      <c r="B97" s="42">
        <f t="shared" ref="B97:Q97" si="50">IF(B18=0,0,B18/B40*1000000)</f>
        <v>270815.21687079931</v>
      </c>
      <c r="C97" s="42">
        <f t="shared" si="50"/>
        <v>260411.22698698493</v>
      </c>
      <c r="D97" s="42">
        <f t="shared" si="50"/>
        <v>262871.79979558138</v>
      </c>
      <c r="E97" s="42">
        <f t="shared" si="50"/>
        <v>262311.34450916603</v>
      </c>
      <c r="F97" s="42">
        <f t="shared" si="50"/>
        <v>258201.38609339177</v>
      </c>
      <c r="G97" s="42">
        <f t="shared" si="50"/>
        <v>248343.99050606866</v>
      </c>
      <c r="H97" s="42">
        <f t="shared" si="50"/>
        <v>244127.52538802146</v>
      </c>
      <c r="I97" s="42">
        <f t="shared" si="50"/>
        <v>257098.89575437107</v>
      </c>
      <c r="J97" s="42">
        <f t="shared" si="50"/>
        <v>254726.82707077282</v>
      </c>
      <c r="K97" s="42">
        <f t="shared" si="50"/>
        <v>238516.25687204185</v>
      </c>
      <c r="L97" s="42">
        <f t="shared" si="50"/>
        <v>239665.42409422834</v>
      </c>
      <c r="M97" s="42">
        <f t="shared" si="50"/>
        <v>233328.97770690126</v>
      </c>
      <c r="N97" s="42">
        <f t="shared" si="50"/>
        <v>241520.46496566979</v>
      </c>
      <c r="O97" s="42">
        <f t="shared" si="50"/>
        <v>234707.12041524833</v>
      </c>
      <c r="P97" s="42">
        <f t="shared" si="50"/>
        <v>234379.38152220784</v>
      </c>
      <c r="Q97" s="42">
        <f t="shared" si="50"/>
        <v>236926.5026295904</v>
      </c>
    </row>
    <row r="98" spans="1:17" ht="11.4" customHeight="1" x14ac:dyDescent="0.3">
      <c r="A98" s="62" t="s">
        <v>17</v>
      </c>
      <c r="B98" s="42">
        <f t="shared" ref="B98:Q98" si="51">IF(B19=0,0,B19/B41*1000000)</f>
        <v>265630.69288968563</v>
      </c>
      <c r="C98" s="42">
        <f t="shared" si="51"/>
        <v>257801.55096965894</v>
      </c>
      <c r="D98" s="42">
        <f t="shared" si="51"/>
        <v>252053.8674153001</v>
      </c>
      <c r="E98" s="42">
        <f t="shared" si="51"/>
        <v>244521.6764870098</v>
      </c>
      <c r="F98" s="42">
        <f t="shared" si="51"/>
        <v>236386.98678448042</v>
      </c>
      <c r="G98" s="42">
        <f t="shared" si="51"/>
        <v>247616.96276286404</v>
      </c>
      <c r="H98" s="42">
        <f t="shared" si="51"/>
        <v>234581.74478915677</v>
      </c>
      <c r="I98" s="42">
        <f t="shared" si="51"/>
        <v>229784.36877279103</v>
      </c>
      <c r="J98" s="42">
        <f t="shared" si="51"/>
        <v>225844.92973105755</v>
      </c>
      <c r="K98" s="42">
        <f t="shared" si="51"/>
        <v>232595.62270473281</v>
      </c>
      <c r="L98" s="42">
        <f t="shared" si="51"/>
        <v>230958.71681762146</v>
      </c>
      <c r="M98" s="42">
        <f t="shared" si="51"/>
        <v>232781.90033600992</v>
      </c>
      <c r="N98" s="42">
        <f t="shared" si="51"/>
        <v>234547.34585101993</v>
      </c>
      <c r="O98" s="42">
        <f t="shared" si="51"/>
        <v>240735.46532999986</v>
      </c>
      <c r="P98" s="42">
        <f t="shared" si="51"/>
        <v>235864.64538320556</v>
      </c>
      <c r="Q98" s="42">
        <f t="shared" si="51"/>
        <v>245467.95709890925</v>
      </c>
    </row>
    <row r="99" spans="1:17" ht="11.4" customHeight="1" x14ac:dyDescent="0.3">
      <c r="A99" s="118" t="s">
        <v>20</v>
      </c>
      <c r="B99" s="120">
        <f t="shared" ref="B99:Q99" si="52">IF(B20=0,0,B20/B42*1000000)</f>
        <v>584819.03507289581</v>
      </c>
      <c r="C99" s="120">
        <f t="shared" si="52"/>
        <v>583888.96913762554</v>
      </c>
      <c r="D99" s="120">
        <f t="shared" si="52"/>
        <v>584946.60407182737</v>
      </c>
      <c r="E99" s="120">
        <f t="shared" si="52"/>
        <v>579576.22961069772</v>
      </c>
      <c r="F99" s="120">
        <f t="shared" si="52"/>
        <v>582690.65844869078</v>
      </c>
      <c r="G99" s="120">
        <f t="shared" si="52"/>
        <v>583985.91067227058</v>
      </c>
      <c r="H99" s="120">
        <f t="shared" si="52"/>
        <v>584421.57348230691</v>
      </c>
      <c r="I99" s="120">
        <f t="shared" si="52"/>
        <v>583502.64091040846</v>
      </c>
      <c r="J99" s="120">
        <f t="shared" si="52"/>
        <v>582350.00803398993</v>
      </c>
      <c r="K99" s="120">
        <f t="shared" si="52"/>
        <v>573499.40329723922</v>
      </c>
      <c r="L99" s="120">
        <f t="shared" si="52"/>
        <v>571869.61021775787</v>
      </c>
      <c r="M99" s="120">
        <f t="shared" si="52"/>
        <v>565452.16329982458</v>
      </c>
      <c r="N99" s="120">
        <f t="shared" si="52"/>
        <v>570692.99115210748</v>
      </c>
      <c r="O99" s="120">
        <f t="shared" si="52"/>
        <v>570273.7013240353</v>
      </c>
      <c r="P99" s="120">
        <f t="shared" si="52"/>
        <v>559250.99288704258</v>
      </c>
      <c r="Q99" s="120">
        <f t="shared" si="52"/>
        <v>569805.03011850175</v>
      </c>
    </row>
    <row r="100" spans="1:17" ht="11.4" customHeight="1" x14ac:dyDescent="0.3">
      <c r="A100" s="25" t="s">
        <v>19</v>
      </c>
      <c r="B100" s="40">
        <f t="shared" ref="B100:Q100" si="53">IF(B21=0,0,B21/B43*1000000)</f>
        <v>143126.63799787543</v>
      </c>
      <c r="C100" s="40">
        <f t="shared" si="53"/>
        <v>136125.19512856242</v>
      </c>
      <c r="D100" s="40">
        <f t="shared" si="53"/>
        <v>135279.31615692921</v>
      </c>
      <c r="E100" s="40">
        <f t="shared" si="53"/>
        <v>135820.3270541633</v>
      </c>
      <c r="F100" s="40">
        <f t="shared" si="53"/>
        <v>134781.74202423266</v>
      </c>
      <c r="G100" s="40">
        <f t="shared" si="53"/>
        <v>126228.95096836254</v>
      </c>
      <c r="H100" s="40">
        <f t="shared" si="53"/>
        <v>129684.12001819978</v>
      </c>
      <c r="I100" s="40">
        <f t="shared" si="53"/>
        <v>131339.22658270961</v>
      </c>
      <c r="J100" s="40">
        <f t="shared" si="53"/>
        <v>122653.24733754796</v>
      </c>
      <c r="K100" s="40">
        <f t="shared" si="53"/>
        <v>112321.98878068889</v>
      </c>
      <c r="L100" s="40">
        <f t="shared" si="53"/>
        <v>119673.10859941183</v>
      </c>
      <c r="M100" s="40">
        <f t="shared" si="53"/>
        <v>122415.6527757806</v>
      </c>
      <c r="N100" s="40">
        <f t="shared" si="53"/>
        <v>121639.70032038497</v>
      </c>
      <c r="O100" s="40">
        <f t="shared" si="53"/>
        <v>122180.15972595754</v>
      </c>
      <c r="P100" s="40">
        <f t="shared" si="53"/>
        <v>121694.76287436915</v>
      </c>
      <c r="Q100" s="40">
        <f t="shared" si="53"/>
        <v>126185.91514511818</v>
      </c>
    </row>
    <row r="101" spans="1:17" ht="11.4" customHeight="1" x14ac:dyDescent="0.3">
      <c r="A101" s="116" t="s">
        <v>18</v>
      </c>
      <c r="B101" s="42">
        <f t="shared" ref="B101:Q101" si="54">IF(B22=0,0,B22/B44*1000000)</f>
        <v>88464.212612307892</v>
      </c>
      <c r="C101" s="42">
        <f t="shared" si="54"/>
        <v>80750.159692915593</v>
      </c>
      <c r="D101" s="42">
        <f t="shared" si="54"/>
        <v>81765.332634743289</v>
      </c>
      <c r="E101" s="42">
        <f t="shared" si="54"/>
        <v>88968.443267956958</v>
      </c>
      <c r="F101" s="42">
        <f t="shared" si="54"/>
        <v>89766.706100448617</v>
      </c>
      <c r="G101" s="42">
        <f t="shared" si="54"/>
        <v>88193.549424432975</v>
      </c>
      <c r="H101" s="42">
        <f t="shared" si="54"/>
        <v>83730.569265930928</v>
      </c>
      <c r="I101" s="42">
        <f t="shared" si="54"/>
        <v>86324.188400038067</v>
      </c>
      <c r="J101" s="42">
        <f t="shared" si="54"/>
        <v>84726.209061625181</v>
      </c>
      <c r="K101" s="42">
        <f t="shared" si="54"/>
        <v>76120.916961712821</v>
      </c>
      <c r="L101" s="42">
        <f t="shared" si="54"/>
        <v>80140.116198606469</v>
      </c>
      <c r="M101" s="42">
        <f t="shared" si="54"/>
        <v>81900.687761013614</v>
      </c>
      <c r="N101" s="42">
        <f t="shared" si="54"/>
        <v>83586.512228493521</v>
      </c>
      <c r="O101" s="42">
        <f t="shared" si="54"/>
        <v>80461.501635405453</v>
      </c>
      <c r="P101" s="42">
        <f t="shared" si="54"/>
        <v>79738.431602252269</v>
      </c>
      <c r="Q101" s="42">
        <f t="shared" si="54"/>
        <v>80471.79707522667</v>
      </c>
    </row>
    <row r="102" spans="1:17" ht="11.4" customHeight="1" x14ac:dyDescent="0.3">
      <c r="A102" s="93" t="s">
        <v>17</v>
      </c>
      <c r="B102" s="36">
        <f t="shared" ref="B102:Q102" si="55">IF(B23=0,0,B23/B45*1000000)</f>
        <v>168538.69176660303</v>
      </c>
      <c r="C102" s="36">
        <f t="shared" si="55"/>
        <v>161624.403582839</v>
      </c>
      <c r="D102" s="36">
        <f t="shared" si="55"/>
        <v>159896.17166832081</v>
      </c>
      <c r="E102" s="36">
        <f t="shared" si="55"/>
        <v>157768.08045595925</v>
      </c>
      <c r="F102" s="36">
        <f t="shared" si="55"/>
        <v>156857.82386885662</v>
      </c>
      <c r="G102" s="36">
        <f t="shared" si="55"/>
        <v>145379.64265481659</v>
      </c>
      <c r="H102" s="36">
        <f t="shared" si="55"/>
        <v>152759.7438543654</v>
      </c>
      <c r="I102" s="36">
        <f t="shared" si="55"/>
        <v>153566.61254123473</v>
      </c>
      <c r="J102" s="36">
        <f t="shared" si="55"/>
        <v>141408.90512577974</v>
      </c>
      <c r="K102" s="36">
        <f t="shared" si="55"/>
        <v>130733.6208048159</v>
      </c>
      <c r="L102" s="36">
        <f t="shared" si="55"/>
        <v>139633.88779850793</v>
      </c>
      <c r="M102" s="36">
        <f t="shared" si="55"/>
        <v>142488.35747824798</v>
      </c>
      <c r="N102" s="36">
        <f t="shared" si="55"/>
        <v>140180.34078505216</v>
      </c>
      <c r="O102" s="36">
        <f t="shared" si="55"/>
        <v>140349.5134254701</v>
      </c>
      <c r="P102" s="36">
        <f t="shared" si="55"/>
        <v>139326.13767342569</v>
      </c>
      <c r="Q102" s="36">
        <f t="shared" si="55"/>
        <v>144399.39679506523</v>
      </c>
    </row>
    <row r="104" spans="1:17" ht="11.4" customHeight="1" x14ac:dyDescent="0.3">
      <c r="A104" s="27" t="s">
        <v>111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" customHeight="1" x14ac:dyDescent="0.3">
      <c r="A105" s="25" t="s">
        <v>64</v>
      </c>
      <c r="B105" s="40">
        <f t="shared" ref="B105:Q105" si="56">IF(B4=0,0,B4/B37*1000000)</f>
        <v>23232959.966748249</v>
      </c>
      <c r="C105" s="40">
        <f t="shared" si="56"/>
        <v>23051253.572608814</v>
      </c>
      <c r="D105" s="40">
        <f t="shared" si="56"/>
        <v>22082495.155852489</v>
      </c>
      <c r="E105" s="40">
        <f t="shared" si="56"/>
        <v>20953541.557721026</v>
      </c>
      <c r="F105" s="40">
        <f t="shared" si="56"/>
        <v>21370114.681688506</v>
      </c>
      <c r="G105" s="40">
        <f t="shared" si="56"/>
        <v>21388311.138942257</v>
      </c>
      <c r="H105" s="40">
        <f t="shared" si="56"/>
        <v>21668892.829174399</v>
      </c>
      <c r="I105" s="40">
        <f t="shared" si="56"/>
        <v>21637899.098516226</v>
      </c>
      <c r="J105" s="40">
        <f t="shared" si="56"/>
        <v>21877756.83812023</v>
      </c>
      <c r="K105" s="40">
        <f t="shared" si="56"/>
        <v>21257201.405963842</v>
      </c>
      <c r="L105" s="40">
        <f t="shared" si="56"/>
        <v>21071250.514900107</v>
      </c>
      <c r="M105" s="40">
        <f t="shared" si="56"/>
        <v>21115263.496972837</v>
      </c>
      <c r="N105" s="40">
        <f t="shared" si="56"/>
        <v>21038306.092153549</v>
      </c>
      <c r="O105" s="40">
        <f t="shared" si="56"/>
        <v>21173795.132729113</v>
      </c>
      <c r="P105" s="40">
        <f t="shared" si="56"/>
        <v>21372638.917538151</v>
      </c>
      <c r="Q105" s="40">
        <f t="shared" si="56"/>
        <v>21717468.930401362</v>
      </c>
    </row>
    <row r="106" spans="1:17" ht="11.4" customHeight="1" x14ac:dyDescent="0.3">
      <c r="A106" s="91" t="s">
        <v>22</v>
      </c>
      <c r="B106" s="121">
        <f t="shared" ref="B106:Q106" si="57">IF(B5=0,0,B5/B38*1000000)</f>
        <v>8561462.6049966961</v>
      </c>
      <c r="C106" s="121">
        <f t="shared" si="57"/>
        <v>8540000.5262496937</v>
      </c>
      <c r="D106" s="121">
        <f t="shared" si="57"/>
        <v>8461603.0552372746</v>
      </c>
      <c r="E106" s="121">
        <f t="shared" si="57"/>
        <v>8170198.5365072042</v>
      </c>
      <c r="F106" s="121">
        <f t="shared" si="57"/>
        <v>8297937.4239140572</v>
      </c>
      <c r="G106" s="121">
        <f t="shared" si="57"/>
        <v>8266692.0304296063</v>
      </c>
      <c r="H106" s="121">
        <f t="shared" si="57"/>
        <v>8257436.8572281804</v>
      </c>
      <c r="I106" s="121">
        <f t="shared" si="57"/>
        <v>8275608.9024925036</v>
      </c>
      <c r="J106" s="121">
        <f t="shared" si="57"/>
        <v>8367043.6605082322</v>
      </c>
      <c r="K106" s="121">
        <f t="shared" si="57"/>
        <v>8249810.8674541656</v>
      </c>
      <c r="L106" s="121">
        <f t="shared" si="57"/>
        <v>8330857.3988579847</v>
      </c>
      <c r="M106" s="121">
        <f t="shared" si="57"/>
        <v>8327289.872532011</v>
      </c>
      <c r="N106" s="121">
        <f t="shared" si="57"/>
        <v>8314908.7865167232</v>
      </c>
      <c r="O106" s="121">
        <f t="shared" si="57"/>
        <v>8333472.8190120393</v>
      </c>
      <c r="P106" s="121">
        <f t="shared" si="57"/>
        <v>8369512.1580276424</v>
      </c>
      <c r="Q106" s="121">
        <f t="shared" si="57"/>
        <v>8480112.925775446</v>
      </c>
    </row>
    <row r="107" spans="1:17" ht="11.4" customHeight="1" x14ac:dyDescent="0.3">
      <c r="A107" s="19" t="s">
        <v>21</v>
      </c>
      <c r="B107" s="38">
        <f t="shared" ref="B107:Q107" si="58">IF(B6=0,0,B6/B39*1000000)</f>
        <v>32168891.386061959</v>
      </c>
      <c r="C107" s="38">
        <f t="shared" si="58"/>
        <v>31337317.628835425</v>
      </c>
      <c r="D107" s="38">
        <f t="shared" si="58"/>
        <v>29207748.146253008</v>
      </c>
      <c r="E107" s="38">
        <f t="shared" si="58"/>
        <v>27210511.45682136</v>
      </c>
      <c r="F107" s="38">
        <f t="shared" si="58"/>
        <v>27900728.222190447</v>
      </c>
      <c r="G107" s="38">
        <f t="shared" si="58"/>
        <v>27642987.114417221</v>
      </c>
      <c r="H107" s="38">
        <f t="shared" si="58"/>
        <v>28080631.374021906</v>
      </c>
      <c r="I107" s="38">
        <f t="shared" si="58"/>
        <v>27819579.313683826</v>
      </c>
      <c r="J107" s="38">
        <f t="shared" si="58"/>
        <v>27758874.398657002</v>
      </c>
      <c r="K107" s="38">
        <f t="shared" si="58"/>
        <v>26235833.697435811</v>
      </c>
      <c r="L107" s="38">
        <f t="shared" si="58"/>
        <v>25792327.553456649</v>
      </c>
      <c r="M107" s="38">
        <f t="shared" si="58"/>
        <v>25746311.843483888</v>
      </c>
      <c r="N107" s="38">
        <f t="shared" si="58"/>
        <v>25652891.2077889</v>
      </c>
      <c r="O107" s="38">
        <f t="shared" si="58"/>
        <v>25768450.564896237</v>
      </c>
      <c r="P107" s="38">
        <f t="shared" si="58"/>
        <v>26299743.216026705</v>
      </c>
      <c r="Q107" s="38">
        <f t="shared" si="58"/>
        <v>26717545.440598547</v>
      </c>
    </row>
    <row r="108" spans="1:17" ht="11.4" customHeight="1" x14ac:dyDescent="0.3">
      <c r="A108" s="62" t="s">
        <v>18</v>
      </c>
      <c r="B108" s="42">
        <f t="shared" ref="B108:Q108" si="59">IF(B7=0,0,B7/B40*1000000)</f>
        <v>28867029.796228383</v>
      </c>
      <c r="C108" s="42">
        <f t="shared" si="59"/>
        <v>27679666.710157275</v>
      </c>
      <c r="D108" s="42">
        <f t="shared" si="59"/>
        <v>26958955.270120651</v>
      </c>
      <c r="E108" s="42">
        <f t="shared" si="59"/>
        <v>25952447.732478801</v>
      </c>
      <c r="F108" s="42">
        <f t="shared" si="59"/>
        <v>25782236.40390674</v>
      </c>
      <c r="G108" s="42">
        <f t="shared" si="59"/>
        <v>24084209.842437238</v>
      </c>
      <c r="H108" s="42">
        <f t="shared" si="59"/>
        <v>24532620.05913325</v>
      </c>
      <c r="I108" s="42">
        <f t="shared" si="59"/>
        <v>25611645.556308743</v>
      </c>
      <c r="J108" s="42">
        <f t="shared" si="59"/>
        <v>24890065.209255036</v>
      </c>
      <c r="K108" s="42">
        <f t="shared" si="59"/>
        <v>22162280.724957611</v>
      </c>
      <c r="L108" s="42">
        <f t="shared" si="59"/>
        <v>22149088.628353056</v>
      </c>
      <c r="M108" s="42">
        <f t="shared" si="59"/>
        <v>21452223.529647518</v>
      </c>
      <c r="N108" s="42">
        <f t="shared" si="59"/>
        <v>21955292.026363857</v>
      </c>
      <c r="O108" s="42">
        <f t="shared" si="59"/>
        <v>22022737.405644622</v>
      </c>
      <c r="P108" s="42">
        <f t="shared" si="59"/>
        <v>23269477.892225299</v>
      </c>
      <c r="Q108" s="42">
        <f t="shared" si="59"/>
        <v>23954464.444614395</v>
      </c>
    </row>
    <row r="109" spans="1:17" ht="11.4" customHeight="1" x14ac:dyDescent="0.3">
      <c r="A109" s="62" t="s">
        <v>17</v>
      </c>
      <c r="B109" s="42">
        <f t="shared" ref="B109:Q109" si="60">IF(B8=0,0,B8/B41*1000000)</f>
        <v>33857684.622438781</v>
      </c>
      <c r="C109" s="42">
        <f t="shared" si="60"/>
        <v>33126166.493533473</v>
      </c>
      <c r="D109" s="42">
        <f t="shared" si="60"/>
        <v>30312268.474895377</v>
      </c>
      <c r="E109" s="42">
        <f t="shared" si="60"/>
        <v>27817411.763186656</v>
      </c>
      <c r="F109" s="42">
        <f t="shared" si="60"/>
        <v>29037468.57755952</v>
      </c>
      <c r="G109" s="42">
        <f t="shared" si="60"/>
        <v>29521083.224283777</v>
      </c>
      <c r="H109" s="42">
        <f t="shared" si="60"/>
        <v>29982184.840135083</v>
      </c>
      <c r="I109" s="42">
        <f t="shared" si="60"/>
        <v>29015960.231634188</v>
      </c>
      <c r="J109" s="42">
        <f t="shared" si="60"/>
        <v>29289683.421402931</v>
      </c>
      <c r="K109" s="42">
        <f t="shared" si="60"/>
        <v>28406524.389144313</v>
      </c>
      <c r="L109" s="42">
        <f t="shared" si="60"/>
        <v>27711691.287654333</v>
      </c>
      <c r="M109" s="42">
        <f t="shared" si="60"/>
        <v>28047280.376625605</v>
      </c>
      <c r="N109" s="42">
        <f t="shared" si="60"/>
        <v>27664113.98637915</v>
      </c>
      <c r="O109" s="42">
        <f t="shared" si="60"/>
        <v>27745497.81559762</v>
      </c>
      <c r="P109" s="42">
        <f t="shared" si="60"/>
        <v>27860856.957970291</v>
      </c>
      <c r="Q109" s="42">
        <f t="shared" si="60"/>
        <v>28097568.318124138</v>
      </c>
    </row>
    <row r="110" spans="1:17" ht="11.4" customHeight="1" x14ac:dyDescent="0.3">
      <c r="A110" s="118" t="s">
        <v>20</v>
      </c>
      <c r="B110" s="120">
        <f t="shared" ref="B110:Q110" si="61">IF(B9=0,0,B9/B42*1000000)</f>
        <v>162419889.50276244</v>
      </c>
      <c r="C110" s="120">
        <f t="shared" si="61"/>
        <v>162611735.33083647</v>
      </c>
      <c r="D110" s="120">
        <f t="shared" si="61"/>
        <v>162109654.35041717</v>
      </c>
      <c r="E110" s="120">
        <f t="shared" si="61"/>
        <v>158967379.07761529</v>
      </c>
      <c r="F110" s="120">
        <f t="shared" si="61"/>
        <v>159729275.97061908</v>
      </c>
      <c r="G110" s="120">
        <f t="shared" si="61"/>
        <v>159587649.40239045</v>
      </c>
      <c r="H110" s="120">
        <f t="shared" si="61"/>
        <v>162144230.76923078</v>
      </c>
      <c r="I110" s="120">
        <f t="shared" si="61"/>
        <v>162743119.26605502</v>
      </c>
      <c r="J110" s="120">
        <f t="shared" si="61"/>
        <v>162807339.44954127</v>
      </c>
      <c r="K110" s="120">
        <f t="shared" si="61"/>
        <v>160400616.3328197</v>
      </c>
      <c r="L110" s="120">
        <f t="shared" si="61"/>
        <v>159923532.24084291</v>
      </c>
      <c r="M110" s="120">
        <f t="shared" si="61"/>
        <v>159908823.52941176</v>
      </c>
      <c r="N110" s="120">
        <f t="shared" si="61"/>
        <v>160532163.74269006</v>
      </c>
      <c r="O110" s="120">
        <f t="shared" si="61"/>
        <v>160442528.73563218</v>
      </c>
      <c r="P110" s="120">
        <f t="shared" si="61"/>
        <v>158653295.12893981</v>
      </c>
      <c r="Q110" s="120">
        <f t="shared" si="61"/>
        <v>161238297.87234044</v>
      </c>
    </row>
    <row r="111" spans="1:17" ht="11.4" customHeight="1" x14ac:dyDescent="0.3">
      <c r="A111" s="25" t="s">
        <v>63</v>
      </c>
      <c r="B111" s="40">
        <f t="shared" ref="B111:Q111" si="62">IF(B10=0,0,B10/B43*1000000)</f>
        <v>75625059.151771724</v>
      </c>
      <c r="C111" s="40">
        <f t="shared" si="62"/>
        <v>71549424.219094142</v>
      </c>
      <c r="D111" s="40">
        <f t="shared" si="62"/>
        <v>69672056.417514652</v>
      </c>
      <c r="E111" s="40">
        <f t="shared" si="62"/>
        <v>69739216.402232379</v>
      </c>
      <c r="F111" s="40">
        <f t="shared" si="62"/>
        <v>70039480.584672272</v>
      </c>
      <c r="G111" s="40">
        <f t="shared" si="62"/>
        <v>67894603.092636958</v>
      </c>
      <c r="H111" s="40">
        <f t="shared" si="62"/>
        <v>69715977.764987275</v>
      </c>
      <c r="I111" s="40">
        <f t="shared" si="62"/>
        <v>70394019.623111665</v>
      </c>
      <c r="J111" s="40">
        <f t="shared" si="62"/>
        <v>68364548.753184572</v>
      </c>
      <c r="K111" s="40">
        <f t="shared" si="62"/>
        <v>58334563.54300385</v>
      </c>
      <c r="L111" s="40">
        <f t="shared" si="62"/>
        <v>63462506.04741171</v>
      </c>
      <c r="M111" s="40">
        <f t="shared" si="62"/>
        <v>67752327.447833061</v>
      </c>
      <c r="N111" s="40">
        <f t="shared" si="62"/>
        <v>66830073.952341817</v>
      </c>
      <c r="O111" s="40">
        <f t="shared" si="62"/>
        <v>68743344.882954448</v>
      </c>
      <c r="P111" s="40">
        <f t="shared" si="62"/>
        <v>70509568.351497456</v>
      </c>
      <c r="Q111" s="40">
        <f t="shared" si="62"/>
        <v>72514762.070163265</v>
      </c>
    </row>
    <row r="112" spans="1:17" ht="11.4" customHeight="1" x14ac:dyDescent="0.3">
      <c r="A112" s="116" t="s">
        <v>18</v>
      </c>
      <c r="B112" s="42">
        <f t="shared" ref="B112:Q112" si="63">IF(B11=0,0,B11/B44*1000000)</f>
        <v>60762472.446029775</v>
      </c>
      <c r="C112" s="42">
        <f t="shared" si="63"/>
        <v>58420639.521468714</v>
      </c>
      <c r="D112" s="42">
        <f t="shared" si="63"/>
        <v>58364954.296405137</v>
      </c>
      <c r="E112" s="42">
        <f t="shared" si="63"/>
        <v>62100952.825475805</v>
      </c>
      <c r="F112" s="42">
        <f t="shared" si="63"/>
        <v>63018627.112672344</v>
      </c>
      <c r="G112" s="42">
        <f t="shared" si="63"/>
        <v>59210134.542070679</v>
      </c>
      <c r="H112" s="42">
        <f t="shared" si="63"/>
        <v>59158938.148195565</v>
      </c>
      <c r="I112" s="42">
        <f t="shared" si="63"/>
        <v>60006578.750908196</v>
      </c>
      <c r="J112" s="42">
        <f t="shared" si="63"/>
        <v>58814448.337079227</v>
      </c>
      <c r="K112" s="42">
        <f t="shared" si="63"/>
        <v>50120772.59191332</v>
      </c>
      <c r="L112" s="42">
        <f t="shared" si="63"/>
        <v>53944677.36488533</v>
      </c>
      <c r="M112" s="42">
        <f t="shared" si="63"/>
        <v>60275785.648530722</v>
      </c>
      <c r="N112" s="42">
        <f t="shared" si="63"/>
        <v>60810981.350802079</v>
      </c>
      <c r="O112" s="42">
        <f t="shared" si="63"/>
        <v>65068344.322372451</v>
      </c>
      <c r="P112" s="42">
        <f t="shared" si="63"/>
        <v>66867957.830271013</v>
      </c>
      <c r="Q112" s="42">
        <f t="shared" si="63"/>
        <v>68599477.308422983</v>
      </c>
    </row>
    <row r="113" spans="1:17" ht="11.4" customHeight="1" x14ac:dyDescent="0.3">
      <c r="A113" s="93" t="s">
        <v>17</v>
      </c>
      <c r="B113" s="36">
        <f t="shared" ref="B113:Q113" si="64">IF(B12=0,0,B12/B45*1000000)</f>
        <v>82534537.643525794</v>
      </c>
      <c r="C113" s="36">
        <f t="shared" si="64"/>
        <v>77594993.58302018</v>
      </c>
      <c r="D113" s="36">
        <f t="shared" si="64"/>
        <v>74873412.789209634</v>
      </c>
      <c r="E113" s="36">
        <f t="shared" si="64"/>
        <v>73317359.090487078</v>
      </c>
      <c r="F113" s="36">
        <f t="shared" si="64"/>
        <v>73482617.587370768</v>
      </c>
      <c r="G113" s="36">
        <f t="shared" si="64"/>
        <v>72267202.642572448</v>
      </c>
      <c r="H113" s="36">
        <f t="shared" si="64"/>
        <v>75017206.310608536</v>
      </c>
      <c r="I113" s="36">
        <f t="shared" si="64"/>
        <v>75523097.964684755</v>
      </c>
      <c r="J113" s="36">
        <f t="shared" si="64"/>
        <v>73087259.077798352</v>
      </c>
      <c r="K113" s="36">
        <f t="shared" si="64"/>
        <v>62512044.731152289</v>
      </c>
      <c r="L113" s="36">
        <f t="shared" si="64"/>
        <v>68268195.302112862</v>
      </c>
      <c r="M113" s="36">
        <f t="shared" si="64"/>
        <v>71456499.861121595</v>
      </c>
      <c r="N113" s="36">
        <f t="shared" si="64"/>
        <v>69762754.167707697</v>
      </c>
      <c r="O113" s="36">
        <f t="shared" si="64"/>
        <v>70343884.97909534</v>
      </c>
      <c r="P113" s="36">
        <f t="shared" si="64"/>
        <v>72039888.044025064</v>
      </c>
      <c r="Q113" s="36">
        <f t="shared" si="64"/>
        <v>74074695.197457731</v>
      </c>
    </row>
    <row r="115" spans="1:17" ht="11.4" customHeight="1" x14ac:dyDescent="0.3">
      <c r="A115" s="27" t="s">
        <v>45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" customHeight="1" x14ac:dyDescent="0.3">
      <c r="A116" s="25" t="s">
        <v>44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" customHeight="1" x14ac:dyDescent="0.3">
      <c r="A117" s="91" t="s">
        <v>22</v>
      </c>
      <c r="B117" s="119">
        <f t="shared" ref="B117:Q117" si="66">IF(B5=0,0,B5/B$4)</f>
        <v>0.17735181365482344</v>
      </c>
      <c r="C117" s="119">
        <f t="shared" si="66"/>
        <v>0.17799103979364855</v>
      </c>
      <c r="D117" s="119">
        <f t="shared" si="66"/>
        <v>0.18238368677241029</v>
      </c>
      <c r="E117" s="119">
        <f t="shared" si="66"/>
        <v>0.18466736446020968</v>
      </c>
      <c r="F117" s="119">
        <f t="shared" si="66"/>
        <v>0.18790860909700727</v>
      </c>
      <c r="G117" s="119">
        <f t="shared" si="66"/>
        <v>0.18573471145146081</v>
      </c>
      <c r="H117" s="119">
        <f t="shared" si="66"/>
        <v>0.18410843611263128</v>
      </c>
      <c r="I117" s="119">
        <f t="shared" si="66"/>
        <v>0.18498917018046099</v>
      </c>
      <c r="J117" s="119">
        <f t="shared" si="66"/>
        <v>0.18511690130075453</v>
      </c>
      <c r="K117" s="119">
        <f t="shared" si="66"/>
        <v>0.18759340183489814</v>
      </c>
      <c r="L117" s="119">
        <f t="shared" si="66"/>
        <v>0.19113542651660173</v>
      </c>
      <c r="M117" s="119">
        <f t="shared" si="66"/>
        <v>0.18995160396428137</v>
      </c>
      <c r="N117" s="119">
        <f t="shared" si="66"/>
        <v>0.19031112050808338</v>
      </c>
      <c r="O117" s="119">
        <f t="shared" si="66"/>
        <v>0.18890450995635139</v>
      </c>
      <c r="P117" s="119">
        <f t="shared" si="66"/>
        <v>0.18830537738583486</v>
      </c>
      <c r="Q117" s="119">
        <f t="shared" si="66"/>
        <v>0.18807768916471262</v>
      </c>
    </row>
    <row r="118" spans="1:17" ht="11.4" customHeight="1" x14ac:dyDescent="0.3">
      <c r="A118" s="19" t="s">
        <v>21</v>
      </c>
      <c r="B118" s="30">
        <f t="shared" ref="B118:Q118" si="67">IF(B6=0,0,B6/B$4)</f>
        <v>0.69245397974720646</v>
      </c>
      <c r="C118" s="30">
        <f t="shared" si="67"/>
        <v>0.67871429120219573</v>
      </c>
      <c r="D118" s="30">
        <f t="shared" si="67"/>
        <v>0.66575160013074219</v>
      </c>
      <c r="E118" s="30">
        <f t="shared" si="67"/>
        <v>0.65637576447584023</v>
      </c>
      <c r="F118" s="30">
        <f t="shared" si="67"/>
        <v>0.64450422059093426</v>
      </c>
      <c r="G118" s="30">
        <f t="shared" si="67"/>
        <v>0.64141600228630269</v>
      </c>
      <c r="H118" s="30">
        <f t="shared" si="67"/>
        <v>0.63920983353367078</v>
      </c>
      <c r="I118" s="30">
        <f t="shared" si="67"/>
        <v>0.63264811854242931</v>
      </c>
      <c r="J118" s="30">
        <f t="shared" si="67"/>
        <v>0.62173279298693918</v>
      </c>
      <c r="K118" s="30">
        <f t="shared" si="67"/>
        <v>0.60345202171241197</v>
      </c>
      <c r="L118" s="30">
        <f t="shared" si="67"/>
        <v>0.59834556411107764</v>
      </c>
      <c r="M118" s="30">
        <f t="shared" si="67"/>
        <v>0.59786758158823794</v>
      </c>
      <c r="N118" s="30">
        <f t="shared" si="67"/>
        <v>0.59844342321178579</v>
      </c>
      <c r="O118" s="30">
        <f t="shared" si="67"/>
        <v>0.59877303673160798</v>
      </c>
      <c r="P118" s="30">
        <f t="shared" si="67"/>
        <v>0.60446384831122479</v>
      </c>
      <c r="Q118" s="30">
        <f t="shared" si="67"/>
        <v>0.60306498338208614</v>
      </c>
    </row>
    <row r="119" spans="1:17" ht="11.4" customHeight="1" x14ac:dyDescent="0.3">
      <c r="A119" s="62" t="s">
        <v>18</v>
      </c>
      <c r="B119" s="115">
        <f t="shared" ref="B119:Q119" si="68">IF(B7=0,0,B7/B$4)</f>
        <v>0.21026930021422446</v>
      </c>
      <c r="C119" s="115">
        <f t="shared" si="68"/>
        <v>0.19689840125951116</v>
      </c>
      <c r="D119" s="115">
        <f t="shared" si="68"/>
        <v>0.20240293056647851</v>
      </c>
      <c r="E119" s="115">
        <f t="shared" si="68"/>
        <v>0.20372346484192577</v>
      </c>
      <c r="F119" s="115">
        <f t="shared" si="68"/>
        <v>0.20797451591013633</v>
      </c>
      <c r="G119" s="115">
        <f t="shared" si="68"/>
        <v>0.19304378139136094</v>
      </c>
      <c r="H119" s="115">
        <f t="shared" si="68"/>
        <v>0.19486203488653278</v>
      </c>
      <c r="I119" s="115">
        <f t="shared" si="68"/>
        <v>0.20468637087394559</v>
      </c>
      <c r="J119" s="115">
        <f t="shared" si="68"/>
        <v>0.19396973810022902</v>
      </c>
      <c r="K119" s="115">
        <f t="shared" si="68"/>
        <v>0.17720681953632778</v>
      </c>
      <c r="L119" s="115">
        <f t="shared" si="68"/>
        <v>0.17729506479469806</v>
      </c>
      <c r="M119" s="115">
        <f t="shared" si="68"/>
        <v>0.17380186393418165</v>
      </c>
      <c r="N119" s="115">
        <f t="shared" si="68"/>
        <v>0.18044284974099664</v>
      </c>
      <c r="O119" s="115">
        <f t="shared" si="68"/>
        <v>0.17678960079286268</v>
      </c>
      <c r="P119" s="115">
        <f t="shared" si="68"/>
        <v>0.18184311380766349</v>
      </c>
      <c r="Q119" s="115">
        <f t="shared" si="68"/>
        <v>0.18010032036588525</v>
      </c>
    </row>
    <row r="120" spans="1:17" ht="11.4" customHeight="1" x14ac:dyDescent="0.3">
      <c r="A120" s="62" t="s">
        <v>17</v>
      </c>
      <c r="B120" s="115">
        <f t="shared" ref="B120:Q120" si="69">IF(B8=0,0,B8/B$4)</f>
        <v>0.48218467953298205</v>
      </c>
      <c r="C120" s="115">
        <f t="shared" si="69"/>
        <v>0.48181588994268448</v>
      </c>
      <c r="D120" s="115">
        <f t="shared" si="69"/>
        <v>0.46334866956426368</v>
      </c>
      <c r="E120" s="115">
        <f t="shared" si="69"/>
        <v>0.45265229963391446</v>
      </c>
      <c r="F120" s="115">
        <f t="shared" si="69"/>
        <v>0.43652970468079783</v>
      </c>
      <c r="G120" s="115">
        <f t="shared" si="69"/>
        <v>0.44837222089494172</v>
      </c>
      <c r="H120" s="115">
        <f t="shared" si="69"/>
        <v>0.44434779864713808</v>
      </c>
      <c r="I120" s="115">
        <f t="shared" si="69"/>
        <v>0.42796174766848383</v>
      </c>
      <c r="J120" s="115">
        <f t="shared" si="69"/>
        <v>0.42776305488671013</v>
      </c>
      <c r="K120" s="115">
        <f t="shared" si="69"/>
        <v>0.42624520217608414</v>
      </c>
      <c r="L120" s="115">
        <f t="shared" si="69"/>
        <v>0.42105049931637956</v>
      </c>
      <c r="M120" s="115">
        <f t="shared" si="69"/>
        <v>0.42406571765405632</v>
      </c>
      <c r="N120" s="115">
        <f t="shared" si="69"/>
        <v>0.41800057347078912</v>
      </c>
      <c r="O120" s="115">
        <f t="shared" si="69"/>
        <v>0.42198343593874532</v>
      </c>
      <c r="P120" s="115">
        <f t="shared" si="69"/>
        <v>0.42262073450356141</v>
      </c>
      <c r="Q120" s="115">
        <f t="shared" si="69"/>
        <v>0.42296466301620095</v>
      </c>
    </row>
    <row r="121" spans="1:17" ht="11.4" customHeight="1" x14ac:dyDescent="0.3">
      <c r="A121" s="118" t="s">
        <v>20</v>
      </c>
      <c r="B121" s="117">
        <f t="shared" ref="B121:Q121" si="70">IF(B9=0,0,B9/B$4)</f>
        <v>0.13019420659797004</v>
      </c>
      <c r="C121" s="117">
        <f t="shared" si="70"/>
        <v>0.14329466900415574</v>
      </c>
      <c r="D121" s="117">
        <f t="shared" si="70"/>
        <v>0.15186471309684751</v>
      </c>
      <c r="E121" s="117">
        <f t="shared" si="70"/>
        <v>0.15895687106395004</v>
      </c>
      <c r="F121" s="117">
        <f t="shared" si="70"/>
        <v>0.1675871703120585</v>
      </c>
      <c r="G121" s="117">
        <f t="shared" si="70"/>
        <v>0.17284928626223653</v>
      </c>
      <c r="H121" s="117">
        <f t="shared" si="70"/>
        <v>0.17668173035369791</v>
      </c>
      <c r="I121" s="117">
        <f t="shared" si="70"/>
        <v>0.18236271127710968</v>
      </c>
      <c r="J121" s="117">
        <f t="shared" si="70"/>
        <v>0.19315030571230632</v>
      </c>
      <c r="K121" s="117">
        <f t="shared" si="70"/>
        <v>0.20895457645268989</v>
      </c>
      <c r="L121" s="117">
        <f t="shared" si="70"/>
        <v>0.21051900937232054</v>
      </c>
      <c r="M121" s="117">
        <f t="shared" si="70"/>
        <v>0.21218081444748071</v>
      </c>
      <c r="N121" s="117">
        <f t="shared" si="70"/>
        <v>0.21124545628013086</v>
      </c>
      <c r="O121" s="117">
        <f t="shared" si="70"/>
        <v>0.21232245331204053</v>
      </c>
      <c r="P121" s="117">
        <f t="shared" si="70"/>
        <v>0.20723077430294029</v>
      </c>
      <c r="Q121" s="117">
        <f t="shared" si="70"/>
        <v>0.20885732745320126</v>
      </c>
    </row>
    <row r="122" spans="1:17" ht="11.4" customHeight="1" x14ac:dyDescent="0.3">
      <c r="A122" s="25" t="s">
        <v>43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" customHeight="1" x14ac:dyDescent="0.3">
      <c r="A123" s="116" t="s">
        <v>18</v>
      </c>
      <c r="B123" s="115">
        <f t="shared" ref="B123:Q123" si="72">IF(B11=0,0,B11/B$10)</f>
        <v>0.25498542269985958</v>
      </c>
      <c r="C123" s="115">
        <f t="shared" si="72"/>
        <v>0.25744035730059806</v>
      </c>
      <c r="D123" s="115">
        <f t="shared" si="72"/>
        <v>0.2639390255584203</v>
      </c>
      <c r="E123" s="115">
        <f t="shared" si="72"/>
        <v>0.28406983848386869</v>
      </c>
      <c r="F123" s="115">
        <f t="shared" si="72"/>
        <v>0.29606221839771291</v>
      </c>
      <c r="G123" s="115">
        <f t="shared" si="72"/>
        <v>0.29204839956386286</v>
      </c>
      <c r="H123" s="115">
        <f t="shared" si="72"/>
        <v>0.28366700140578743</v>
      </c>
      <c r="I123" s="115">
        <f t="shared" si="72"/>
        <v>0.28177868008584656</v>
      </c>
      <c r="J123" s="115">
        <f t="shared" si="72"/>
        <v>0.28466552712480675</v>
      </c>
      <c r="K123" s="115">
        <f t="shared" si="72"/>
        <v>0.2896612575077086</v>
      </c>
      <c r="L123" s="115">
        <f t="shared" si="72"/>
        <v>0.28519202110543751</v>
      </c>
      <c r="M123" s="115">
        <f t="shared" si="72"/>
        <v>0.29474083345431834</v>
      </c>
      <c r="N123" s="115">
        <f t="shared" si="72"/>
        <v>0.29810257517397526</v>
      </c>
      <c r="O123" s="115">
        <f t="shared" si="72"/>
        <v>0.28716974345657592</v>
      </c>
      <c r="P123" s="115">
        <f t="shared" si="72"/>
        <v>0.28060765510142355</v>
      </c>
      <c r="Q123" s="115">
        <f t="shared" si="72"/>
        <v>0.2695249377891169</v>
      </c>
    </row>
    <row r="124" spans="1:17" ht="11.4" customHeight="1" x14ac:dyDescent="0.3">
      <c r="A124" s="93" t="s">
        <v>17</v>
      </c>
      <c r="B124" s="28">
        <f t="shared" ref="B124:Q124" si="73">IF(B12=0,0,B12/B$10)</f>
        <v>0.74501457730014042</v>
      </c>
      <c r="C124" s="28">
        <f t="shared" si="73"/>
        <v>0.74255964269940189</v>
      </c>
      <c r="D124" s="28">
        <f t="shared" si="73"/>
        <v>0.73606097444157959</v>
      </c>
      <c r="E124" s="28">
        <f t="shared" si="73"/>
        <v>0.71593016151613131</v>
      </c>
      <c r="F124" s="28">
        <f t="shared" si="73"/>
        <v>0.70393778160228715</v>
      </c>
      <c r="G124" s="28">
        <f t="shared" si="73"/>
        <v>0.70795160043613714</v>
      </c>
      <c r="H124" s="28">
        <f t="shared" si="73"/>
        <v>0.71633299859421262</v>
      </c>
      <c r="I124" s="28">
        <f t="shared" si="73"/>
        <v>0.7182213199141535</v>
      </c>
      <c r="J124" s="28">
        <f t="shared" si="73"/>
        <v>0.71533447287519325</v>
      </c>
      <c r="K124" s="28">
        <f t="shared" si="73"/>
        <v>0.71033874249229134</v>
      </c>
      <c r="L124" s="28">
        <f t="shared" si="73"/>
        <v>0.71480797889456249</v>
      </c>
      <c r="M124" s="28">
        <f t="shared" si="73"/>
        <v>0.70525916654568166</v>
      </c>
      <c r="N124" s="28">
        <f t="shared" si="73"/>
        <v>0.7018974248260248</v>
      </c>
      <c r="O124" s="28">
        <f t="shared" si="73"/>
        <v>0.71283025654342413</v>
      </c>
      <c r="P124" s="28">
        <f t="shared" si="73"/>
        <v>0.71939234489857651</v>
      </c>
      <c r="Q124" s="28">
        <f t="shared" si="73"/>
        <v>0.7304750622108831</v>
      </c>
    </row>
    <row r="125" spans="1:17" ht="11.4" customHeight="1" x14ac:dyDescent="0.3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" customHeight="1" x14ac:dyDescent="0.3">
      <c r="A126" s="27" t="s">
        <v>62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" customHeight="1" x14ac:dyDescent="0.3">
      <c r="A127" s="25" t="s">
        <v>40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" customHeight="1" x14ac:dyDescent="0.3">
      <c r="A128" s="91" t="s">
        <v>22</v>
      </c>
      <c r="B128" s="119">
        <f t="shared" ref="B128:Q128" si="75">IF(B16=0,0,B16/B$15)</f>
        <v>0.27454729253538568</v>
      </c>
      <c r="C128" s="119">
        <f t="shared" si="75"/>
        <v>0.27845593902210253</v>
      </c>
      <c r="D128" s="119">
        <f t="shared" si="75"/>
        <v>0.27707394386619139</v>
      </c>
      <c r="E128" s="119">
        <f t="shared" si="75"/>
        <v>0.27263210681271388</v>
      </c>
      <c r="F128" s="119">
        <f t="shared" si="75"/>
        <v>0.28740145168153147</v>
      </c>
      <c r="G128" s="119">
        <f t="shared" si="75"/>
        <v>0.28041717437443409</v>
      </c>
      <c r="H128" s="119">
        <f t="shared" si="75"/>
        <v>0.28821697211017389</v>
      </c>
      <c r="I128" s="119">
        <f t="shared" si="75"/>
        <v>0.28764376074722281</v>
      </c>
      <c r="J128" s="119">
        <f t="shared" si="75"/>
        <v>0.29241455920522647</v>
      </c>
      <c r="K128" s="119">
        <f t="shared" si="75"/>
        <v>0.29111443732590725</v>
      </c>
      <c r="L128" s="119">
        <f t="shared" si="75"/>
        <v>0.29295549190448555</v>
      </c>
      <c r="M128" s="119">
        <f t="shared" si="75"/>
        <v>0.29161424648545792</v>
      </c>
      <c r="N128" s="119">
        <f t="shared" si="75"/>
        <v>0.28870233135937834</v>
      </c>
      <c r="O128" s="119">
        <f t="shared" si="75"/>
        <v>0.2851260330435349</v>
      </c>
      <c r="P128" s="119">
        <f t="shared" si="75"/>
        <v>0.28817427283728325</v>
      </c>
      <c r="Q128" s="119">
        <f t="shared" si="75"/>
        <v>0.28445639351856783</v>
      </c>
    </row>
    <row r="129" spans="1:17" ht="11.4" customHeight="1" x14ac:dyDescent="0.3">
      <c r="A129" s="19" t="s">
        <v>21</v>
      </c>
      <c r="B129" s="30">
        <f t="shared" ref="B129:Q129" si="76">IF(B17=0,0,B17/B$15)</f>
        <v>0.67081590296081217</v>
      </c>
      <c r="C129" s="30">
        <f t="shared" si="76"/>
        <v>0.66084834911975898</v>
      </c>
      <c r="D129" s="30">
        <f t="shared" si="76"/>
        <v>0.66077954326396859</v>
      </c>
      <c r="E129" s="30">
        <f t="shared" si="76"/>
        <v>0.66366819197109894</v>
      </c>
      <c r="F129" s="30">
        <f t="shared" si="76"/>
        <v>0.64287021991481119</v>
      </c>
      <c r="G129" s="30">
        <f t="shared" si="76"/>
        <v>0.64828723271728184</v>
      </c>
      <c r="H129" s="30">
        <f t="shared" si="76"/>
        <v>0.63689225787782711</v>
      </c>
      <c r="I129" s="30">
        <f t="shared" si="76"/>
        <v>0.63597128839982708</v>
      </c>
      <c r="J129" s="30">
        <f t="shared" si="76"/>
        <v>0.62575901951839374</v>
      </c>
      <c r="K129" s="30">
        <f t="shared" si="76"/>
        <v>0.6226916898084176</v>
      </c>
      <c r="L129" s="30">
        <f t="shared" si="76"/>
        <v>0.62092413886999631</v>
      </c>
      <c r="M129" s="30">
        <f t="shared" si="76"/>
        <v>0.62210776185239869</v>
      </c>
      <c r="N129" s="30">
        <f t="shared" si="76"/>
        <v>0.62623779909648825</v>
      </c>
      <c r="O129" s="30">
        <f t="shared" si="76"/>
        <v>0.62924182609102908</v>
      </c>
      <c r="P129" s="30">
        <f t="shared" si="76"/>
        <v>0.62713735757909239</v>
      </c>
      <c r="Q129" s="30">
        <f t="shared" si="76"/>
        <v>0.63056004812336752</v>
      </c>
    </row>
    <row r="130" spans="1:17" ht="11.4" customHeight="1" x14ac:dyDescent="0.3">
      <c r="A130" s="62" t="s">
        <v>18</v>
      </c>
      <c r="B130" s="115">
        <f t="shared" ref="B130:Q130" si="77">IF(B18=0,0,B18/B$15)</f>
        <v>0.22991016591559246</v>
      </c>
      <c r="C130" s="115">
        <f t="shared" si="77"/>
        <v>0.21851971566183986</v>
      </c>
      <c r="D130" s="115">
        <f t="shared" si="77"/>
        <v>0.22382587107143531</v>
      </c>
      <c r="E130" s="115">
        <f t="shared" si="77"/>
        <v>0.22632646532359885</v>
      </c>
      <c r="F130" s="115">
        <f t="shared" si="77"/>
        <v>0.237554388912284</v>
      </c>
      <c r="G130" s="115">
        <f t="shared" si="77"/>
        <v>0.22437221323238254</v>
      </c>
      <c r="H130" s="115">
        <f t="shared" si="77"/>
        <v>0.2280404886589017</v>
      </c>
      <c r="I130" s="115">
        <f t="shared" si="77"/>
        <v>0.24003978397198034</v>
      </c>
      <c r="J130" s="115">
        <f t="shared" si="77"/>
        <v>0.23510977291962207</v>
      </c>
      <c r="K130" s="115">
        <f t="shared" si="77"/>
        <v>0.22002981539560737</v>
      </c>
      <c r="L130" s="115">
        <f t="shared" si="77"/>
        <v>0.21947046833562292</v>
      </c>
      <c r="M130" s="115">
        <f t="shared" si="77"/>
        <v>0.21738084255103363</v>
      </c>
      <c r="N130" s="115">
        <f t="shared" si="77"/>
        <v>0.22482844245343384</v>
      </c>
      <c r="O130" s="115">
        <f t="shared" si="77"/>
        <v>0.21379065222287585</v>
      </c>
      <c r="P130" s="115">
        <f t="shared" si="77"/>
        <v>0.21234472624577641</v>
      </c>
      <c r="Q130" s="115">
        <f t="shared" si="77"/>
        <v>0.20510147540040446</v>
      </c>
    </row>
    <row r="131" spans="1:17" ht="11.4" customHeight="1" x14ac:dyDescent="0.3">
      <c r="A131" s="62" t="s">
        <v>17</v>
      </c>
      <c r="B131" s="115">
        <f t="shared" ref="B131:Q131" si="78">IF(B19=0,0,B19/B$15)</f>
        <v>0.44090573704521974</v>
      </c>
      <c r="C131" s="115">
        <f t="shared" si="78"/>
        <v>0.44232863345791917</v>
      </c>
      <c r="D131" s="115">
        <f t="shared" si="78"/>
        <v>0.43695367219253323</v>
      </c>
      <c r="E131" s="115">
        <f t="shared" si="78"/>
        <v>0.4373417266475001</v>
      </c>
      <c r="F131" s="115">
        <f t="shared" si="78"/>
        <v>0.40531583100252716</v>
      </c>
      <c r="G131" s="115">
        <f t="shared" si="78"/>
        <v>0.42391501948489929</v>
      </c>
      <c r="H131" s="115">
        <f t="shared" si="78"/>
        <v>0.40885176921892546</v>
      </c>
      <c r="I131" s="115">
        <f t="shared" si="78"/>
        <v>0.3959315044278468</v>
      </c>
      <c r="J131" s="115">
        <f t="shared" si="78"/>
        <v>0.3906492465987717</v>
      </c>
      <c r="K131" s="115">
        <f t="shared" si="78"/>
        <v>0.40266187441281021</v>
      </c>
      <c r="L131" s="115">
        <f t="shared" si="78"/>
        <v>0.40145367053437342</v>
      </c>
      <c r="M131" s="115">
        <f t="shared" si="78"/>
        <v>0.40472691930136512</v>
      </c>
      <c r="N131" s="115">
        <f t="shared" si="78"/>
        <v>0.40140935664305444</v>
      </c>
      <c r="O131" s="115">
        <f t="shared" si="78"/>
        <v>0.41545117386815322</v>
      </c>
      <c r="P131" s="115">
        <f t="shared" si="78"/>
        <v>0.41479263133331595</v>
      </c>
      <c r="Q131" s="115">
        <f t="shared" si="78"/>
        <v>0.425458572722963</v>
      </c>
    </row>
    <row r="132" spans="1:17" ht="11.4" customHeight="1" x14ac:dyDescent="0.3">
      <c r="A132" s="118" t="s">
        <v>20</v>
      </c>
      <c r="B132" s="117">
        <f t="shared" ref="B132:Q132" si="79">IF(B20=0,0,B20/B$15)</f>
        <v>5.4636804503802115E-2</v>
      </c>
      <c r="C132" s="117">
        <f t="shared" si="79"/>
        <v>6.0695711858138449E-2</v>
      </c>
      <c r="D132" s="117">
        <f t="shared" si="79"/>
        <v>6.2146512869840062E-2</v>
      </c>
      <c r="E132" s="117">
        <f t="shared" si="79"/>
        <v>6.3699701216187302E-2</v>
      </c>
      <c r="F132" s="117">
        <f t="shared" si="79"/>
        <v>6.9728328403657433E-2</v>
      </c>
      <c r="G132" s="117">
        <f t="shared" si="79"/>
        <v>7.1295592908284092E-2</v>
      </c>
      <c r="H132" s="117">
        <f t="shared" si="79"/>
        <v>7.4890770011999064E-2</v>
      </c>
      <c r="I132" s="117">
        <f t="shared" si="79"/>
        <v>7.6384950852950106E-2</v>
      </c>
      <c r="J132" s="117">
        <f t="shared" si="79"/>
        <v>8.1826421276379846E-2</v>
      </c>
      <c r="K132" s="117">
        <f t="shared" si="79"/>
        <v>8.6193872865675064E-2</v>
      </c>
      <c r="L132" s="117">
        <f t="shared" si="79"/>
        <v>8.612036922551812E-2</v>
      </c>
      <c r="M132" s="117">
        <f t="shared" si="79"/>
        <v>8.6277991662143338E-2</v>
      </c>
      <c r="N132" s="117">
        <f t="shared" si="79"/>
        <v>8.5059869544133387E-2</v>
      </c>
      <c r="O132" s="117">
        <f t="shared" si="79"/>
        <v>8.5632140865435954E-2</v>
      </c>
      <c r="P132" s="117">
        <f t="shared" si="79"/>
        <v>8.4688369583624468E-2</v>
      </c>
      <c r="Q132" s="117">
        <f t="shared" si="79"/>
        <v>8.4983558358064815E-2</v>
      </c>
    </row>
    <row r="133" spans="1:17" ht="11.4" customHeight="1" x14ac:dyDescent="0.3">
      <c r="A133" s="25" t="s">
        <v>19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" customHeight="1" x14ac:dyDescent="0.3">
      <c r="A134" s="116" t="s">
        <v>18</v>
      </c>
      <c r="B134" s="115">
        <f t="shared" ref="B134:Q134" si="81">IF(B22=0,0,B22/B$21)</f>
        <v>0.19615202208291022</v>
      </c>
      <c r="C134" s="115">
        <f t="shared" si="81"/>
        <v>0.18703433526018864</v>
      </c>
      <c r="D134" s="115">
        <f t="shared" si="81"/>
        <v>0.19043549410158533</v>
      </c>
      <c r="E134" s="115">
        <f t="shared" si="81"/>
        <v>0.20896576614707227</v>
      </c>
      <c r="F134" s="115">
        <f t="shared" si="81"/>
        <v>0.21914985733005699</v>
      </c>
      <c r="G134" s="115">
        <f t="shared" si="81"/>
        <v>0.23397630865759866</v>
      </c>
      <c r="H134" s="115">
        <f t="shared" si="81"/>
        <v>0.21583308325690528</v>
      </c>
      <c r="I134" s="115">
        <f t="shared" si="81"/>
        <v>0.21726165245115273</v>
      </c>
      <c r="J134" s="115">
        <f t="shared" si="81"/>
        <v>0.22857068258768029</v>
      </c>
      <c r="K134" s="115">
        <f t="shared" si="81"/>
        <v>0.22847455201521219</v>
      </c>
      <c r="L134" s="115">
        <f t="shared" si="81"/>
        <v>0.22467739729158334</v>
      </c>
      <c r="M134" s="115">
        <f t="shared" si="81"/>
        <v>0.22165230006247946</v>
      </c>
      <c r="N134" s="115">
        <f t="shared" si="81"/>
        <v>0.2251212647197248</v>
      </c>
      <c r="O134" s="115">
        <f t="shared" si="81"/>
        <v>0.19979611029577621</v>
      </c>
      <c r="P134" s="115">
        <f t="shared" si="81"/>
        <v>0.19387656255553767</v>
      </c>
      <c r="Q134" s="115">
        <f t="shared" si="81"/>
        <v>0.18169266391712555</v>
      </c>
    </row>
    <row r="135" spans="1:17" ht="11.4" customHeight="1" x14ac:dyDescent="0.3">
      <c r="A135" s="93" t="s">
        <v>17</v>
      </c>
      <c r="B135" s="28">
        <f t="shared" ref="B135:Q135" si="82">IF(B23=0,0,B23/B$21)</f>
        <v>0.80384797791708984</v>
      </c>
      <c r="C135" s="28">
        <f t="shared" si="82"/>
        <v>0.81296566473981147</v>
      </c>
      <c r="D135" s="28">
        <f t="shared" si="82"/>
        <v>0.80956450589841467</v>
      </c>
      <c r="E135" s="28">
        <f t="shared" si="82"/>
        <v>0.7910342338529277</v>
      </c>
      <c r="F135" s="28">
        <f t="shared" si="82"/>
        <v>0.78085014266994301</v>
      </c>
      <c r="G135" s="28">
        <f t="shared" si="82"/>
        <v>0.76602369134240134</v>
      </c>
      <c r="H135" s="28">
        <f t="shared" si="82"/>
        <v>0.78416691674309469</v>
      </c>
      <c r="I135" s="28">
        <f t="shared" si="82"/>
        <v>0.78273834754884719</v>
      </c>
      <c r="J135" s="28">
        <f t="shared" si="82"/>
        <v>0.77142931741231968</v>
      </c>
      <c r="K135" s="28">
        <f t="shared" si="82"/>
        <v>0.77152544798478784</v>
      </c>
      <c r="L135" s="28">
        <f t="shared" si="82"/>
        <v>0.77532260270841669</v>
      </c>
      <c r="M135" s="28">
        <f t="shared" si="82"/>
        <v>0.77834769993752051</v>
      </c>
      <c r="N135" s="28">
        <f t="shared" si="82"/>
        <v>0.77487873528027529</v>
      </c>
      <c r="O135" s="28">
        <f t="shared" si="82"/>
        <v>0.80020388970422374</v>
      </c>
      <c r="P135" s="28">
        <f t="shared" si="82"/>
        <v>0.80612343744446235</v>
      </c>
      <c r="Q135" s="28">
        <f t="shared" si="82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7" sqref="A7"/>
    </sheetView>
  </sheetViews>
  <sheetFormatPr defaultColWidth="9.109375" defaultRowHeight="11.4" customHeight="1" x14ac:dyDescent="0.3"/>
  <cols>
    <col min="1" max="1" width="50.6640625" style="13" customWidth="1"/>
    <col min="2" max="17" width="10.6640625" style="10" customWidth="1"/>
    <col min="18" max="16384" width="9.109375" style="13"/>
  </cols>
  <sheetData>
    <row r="1" spans="1:17" ht="13.5" customHeight="1" x14ac:dyDescent="0.3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" customHeight="1" x14ac:dyDescent="0.3">
      <c r="A3" s="27" t="s">
        <v>48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" customHeight="1" x14ac:dyDescent="0.3">
      <c r="A4" s="97" t="s">
        <v>93</v>
      </c>
      <c r="B4" s="166">
        <v>9450.2360174528058</v>
      </c>
      <c r="C4" s="166">
        <v>9184.9482673562907</v>
      </c>
      <c r="D4" s="166">
        <v>9187.9420712225983</v>
      </c>
      <c r="E4" s="166">
        <v>9025.1892214448562</v>
      </c>
      <c r="F4" s="166">
        <v>8735.1106826839823</v>
      </c>
      <c r="G4" s="166">
        <v>8553.1400765643484</v>
      </c>
      <c r="H4" s="166">
        <v>8225.5473870522728</v>
      </c>
      <c r="I4" s="166">
        <v>8353.8680736153692</v>
      </c>
      <c r="J4" s="166">
        <v>8205.0836330967086</v>
      </c>
      <c r="K4" s="166">
        <v>7835.52412</v>
      </c>
      <c r="L4" s="166">
        <v>7909.4871610637565</v>
      </c>
      <c r="M4" s="166">
        <v>7903.1087643887322</v>
      </c>
      <c r="N4" s="166">
        <v>7910.8902992150952</v>
      </c>
      <c r="O4" s="166">
        <v>7572.174321893961</v>
      </c>
      <c r="P4" s="166">
        <v>7260.6853919500818</v>
      </c>
      <c r="Q4" s="166">
        <v>7232.0881688056925</v>
      </c>
    </row>
    <row r="5" spans="1:17" ht="11.4" customHeight="1" x14ac:dyDescent="0.3">
      <c r="A5" s="91" t="s">
        <v>122</v>
      </c>
      <c r="B5" s="123">
        <v>9.7688217828087485</v>
      </c>
      <c r="C5" s="123">
        <v>31.598589999999998</v>
      </c>
      <c r="D5" s="123">
        <v>30.070160000000001</v>
      </c>
      <c r="E5" s="123">
        <v>6.0720899999999993</v>
      </c>
      <c r="F5" s="123">
        <v>5.5992699999999997</v>
      </c>
      <c r="G5" s="123">
        <v>8.1684379058083483</v>
      </c>
      <c r="H5" s="123">
        <v>14.50095</v>
      </c>
      <c r="I5" s="123">
        <v>14.300140000000001</v>
      </c>
      <c r="J5" s="123">
        <v>14.40042</v>
      </c>
      <c r="K5" s="123">
        <v>13.70055</v>
      </c>
      <c r="L5" s="123">
        <v>13.781521648275483</v>
      </c>
      <c r="M5" s="123">
        <v>11.034686459537703</v>
      </c>
      <c r="N5" s="123">
        <v>11.751184773737744</v>
      </c>
      <c r="O5" s="123">
        <v>10.437692032285884</v>
      </c>
      <c r="P5" s="123">
        <v>10.34219611670814</v>
      </c>
      <c r="Q5" s="123">
        <v>10.342095535743494</v>
      </c>
    </row>
    <row r="6" spans="1:17" ht="11.4" customHeight="1" x14ac:dyDescent="0.3">
      <c r="A6" s="95" t="s">
        <v>121</v>
      </c>
      <c r="B6" s="75">
        <v>3537.3094697298488</v>
      </c>
      <c r="C6" s="75">
        <v>3216.3798499999998</v>
      </c>
      <c r="D6" s="75">
        <v>3200.8226000000004</v>
      </c>
      <c r="E6" s="75">
        <v>3248.68876</v>
      </c>
      <c r="F6" s="75">
        <v>3320.57638</v>
      </c>
      <c r="G6" s="75">
        <v>3133.7089079101884</v>
      </c>
      <c r="H6" s="75">
        <v>2975.2962100000004</v>
      </c>
      <c r="I6" s="75">
        <v>3161.0284899999997</v>
      </c>
      <c r="J6" s="75">
        <v>3082.4337999999998</v>
      </c>
      <c r="K6" s="75">
        <v>2779.2112200000001</v>
      </c>
      <c r="L6" s="75">
        <v>2795.5172731831949</v>
      </c>
      <c r="M6" s="75">
        <v>2703.2115195184833</v>
      </c>
      <c r="N6" s="75">
        <v>2747.1413180474224</v>
      </c>
      <c r="O6" s="75">
        <v>2393.9752820866165</v>
      </c>
      <c r="P6" s="75">
        <v>2246.3694339541248</v>
      </c>
      <c r="Q6" s="75">
        <v>2110.1186550745665</v>
      </c>
    </row>
    <row r="7" spans="1:17" ht="11.4" customHeight="1" x14ac:dyDescent="0.3">
      <c r="A7" s="95" t="s">
        <v>26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" customHeight="1" x14ac:dyDescent="0.3">
      <c r="A8" s="95" t="s">
        <v>88</v>
      </c>
      <c r="B8" s="75">
        <v>0.31050282486270631</v>
      </c>
      <c r="C8" s="75">
        <v>1.3998900000000001</v>
      </c>
      <c r="D8" s="75">
        <v>3.6999300000000002</v>
      </c>
      <c r="E8" s="75">
        <v>3.0997300000000001</v>
      </c>
      <c r="F8" s="75">
        <v>4.5011599999999996</v>
      </c>
      <c r="G8" s="75">
        <v>11.321160550084556</v>
      </c>
      <c r="H8" s="75">
        <v>15.601839999999999</v>
      </c>
      <c r="I8" s="75">
        <v>23.499940000000002</v>
      </c>
      <c r="J8" s="75">
        <v>24.001000000000001</v>
      </c>
      <c r="K8" s="75">
        <v>25.79935</v>
      </c>
      <c r="L8" s="75">
        <v>26.559785612396922</v>
      </c>
      <c r="M8" s="75">
        <v>26.491554551811454</v>
      </c>
      <c r="N8" s="75">
        <v>30.787889706842009</v>
      </c>
      <c r="O8" s="75">
        <v>27.585123862868389</v>
      </c>
      <c r="P8" s="75">
        <v>30.861777178765891</v>
      </c>
      <c r="Q8" s="75">
        <v>26.778552800371401</v>
      </c>
    </row>
    <row r="9" spans="1:17" ht="11.4" customHeight="1" x14ac:dyDescent="0.3">
      <c r="A9" s="17" t="s">
        <v>120</v>
      </c>
      <c r="B9" s="75">
        <v>0.31050282486270631</v>
      </c>
      <c r="C9" s="75">
        <v>1.3998900000000001</v>
      </c>
      <c r="D9" s="75">
        <v>3.6999300000000002</v>
      </c>
      <c r="E9" s="75">
        <v>3.0997300000000001</v>
      </c>
      <c r="F9" s="75">
        <v>9.9989999999999996E-2</v>
      </c>
      <c r="G9" s="75">
        <v>0.66876921144766555</v>
      </c>
      <c r="H9" s="75">
        <v>0.6</v>
      </c>
      <c r="I9" s="75">
        <v>1.39994</v>
      </c>
      <c r="J9" s="75">
        <v>0.10009</v>
      </c>
      <c r="K9" s="75">
        <v>9.9930000000000005E-2</v>
      </c>
      <c r="L9" s="75">
        <v>0</v>
      </c>
      <c r="M9" s="75">
        <v>2.3887383851482653E-2</v>
      </c>
      <c r="N9" s="75">
        <v>2.3884614257912704E-2</v>
      </c>
      <c r="O9" s="75">
        <v>0.31049802504130009</v>
      </c>
      <c r="P9" s="75">
        <v>0.31050145336041679</v>
      </c>
      <c r="Q9" s="75">
        <v>4.7763597013756882E-2</v>
      </c>
    </row>
    <row r="10" spans="1:17" ht="11.4" customHeight="1" x14ac:dyDescent="0.3">
      <c r="A10" s="17" t="s">
        <v>87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" customHeight="1" x14ac:dyDescent="0.3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" customHeight="1" x14ac:dyDescent="0.3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4.4011699999999996</v>
      </c>
      <c r="G12" s="75">
        <v>10.652391338636891</v>
      </c>
      <c r="H12" s="75">
        <v>15.00184</v>
      </c>
      <c r="I12" s="75">
        <v>22.1</v>
      </c>
      <c r="J12" s="75">
        <v>23.90091</v>
      </c>
      <c r="K12" s="75">
        <v>25.69942</v>
      </c>
      <c r="L12" s="75">
        <v>26.559785612396922</v>
      </c>
      <c r="M12" s="75">
        <v>26.46766716795997</v>
      </c>
      <c r="N12" s="75">
        <v>30.764005092584096</v>
      </c>
      <c r="O12" s="75">
        <v>27.274625837827088</v>
      </c>
      <c r="P12" s="75">
        <v>30.551275725405475</v>
      </c>
      <c r="Q12" s="75">
        <v>26.730789203357645</v>
      </c>
    </row>
    <row r="13" spans="1:17" ht="11.4" customHeight="1" x14ac:dyDescent="0.3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" customHeight="1" x14ac:dyDescent="0.3">
      <c r="A14" s="93" t="s">
        <v>83</v>
      </c>
      <c r="B14" s="74">
        <v>5902.8472231152846</v>
      </c>
      <c r="C14" s="74">
        <v>5935.569937356292</v>
      </c>
      <c r="D14" s="74">
        <v>5953.3493812225961</v>
      </c>
      <c r="E14" s="74">
        <v>5767.3286414448576</v>
      </c>
      <c r="F14" s="74">
        <v>5404.4338726839815</v>
      </c>
      <c r="G14" s="74">
        <v>5399.941570198268</v>
      </c>
      <c r="H14" s="74">
        <v>5220.1483870522752</v>
      </c>
      <c r="I14" s="74">
        <v>5155.0395036153695</v>
      </c>
      <c r="J14" s="74">
        <v>5084.2484130967086</v>
      </c>
      <c r="K14" s="74">
        <v>5016.8130000000001</v>
      </c>
      <c r="L14" s="74">
        <v>5073.6285806198912</v>
      </c>
      <c r="M14" s="74">
        <v>5162.3710038589015</v>
      </c>
      <c r="N14" s="74">
        <v>5121.2099066870915</v>
      </c>
      <c r="O14" s="74">
        <v>5140.176223912189</v>
      </c>
      <c r="P14" s="74">
        <v>4973.1119847004838</v>
      </c>
      <c r="Q14" s="74">
        <v>5084.8488653950117</v>
      </c>
    </row>
    <row r="16" spans="1:17" ht="11.4" customHeight="1" x14ac:dyDescent="0.3">
      <c r="A16" s="27" t="s">
        <v>82</v>
      </c>
      <c r="B16" s="68">
        <f t="shared" ref="B16" si="0">SUM(B17,B23)</f>
        <v>9450.2360174528058</v>
      </c>
      <c r="C16" s="68">
        <f t="shared" ref="C16:Q16" si="1">SUM(C17,C23)</f>
        <v>9184.9482673562925</v>
      </c>
      <c r="D16" s="68">
        <f t="shared" si="1"/>
        <v>9187.9420712225965</v>
      </c>
      <c r="E16" s="68">
        <f t="shared" si="1"/>
        <v>9025.189221444858</v>
      </c>
      <c r="F16" s="68">
        <f t="shared" si="1"/>
        <v>8735.1106826839859</v>
      </c>
      <c r="G16" s="68">
        <f t="shared" si="1"/>
        <v>8553.1400765643502</v>
      </c>
      <c r="H16" s="68">
        <f t="shared" si="1"/>
        <v>8225.547387052271</v>
      </c>
      <c r="I16" s="68">
        <f t="shared" si="1"/>
        <v>8353.8680736153692</v>
      </c>
      <c r="J16" s="68">
        <f t="shared" si="1"/>
        <v>8205.0836330967104</v>
      </c>
      <c r="K16" s="68">
        <f t="shared" si="1"/>
        <v>7835.52412</v>
      </c>
      <c r="L16" s="68">
        <f t="shared" si="1"/>
        <v>7909.4871610637565</v>
      </c>
      <c r="M16" s="68">
        <f t="shared" si="1"/>
        <v>7903.1087643887331</v>
      </c>
      <c r="N16" s="68">
        <f t="shared" si="1"/>
        <v>7910.8902992150943</v>
      </c>
      <c r="O16" s="68">
        <f t="shared" si="1"/>
        <v>7572.17432189396</v>
      </c>
      <c r="P16" s="68">
        <f t="shared" si="1"/>
        <v>7260.6853919500827</v>
      </c>
      <c r="Q16" s="68">
        <f t="shared" si="1"/>
        <v>7232.0881688056943</v>
      </c>
    </row>
    <row r="17" spans="1:17" ht="11.4" customHeight="1" x14ac:dyDescent="0.3">
      <c r="A17" s="25" t="s">
        <v>40</v>
      </c>
      <c r="B17" s="79">
        <f t="shared" ref="B17" si="2">SUM(B18,B19,B22)</f>
        <v>7022.2461916772772</v>
      </c>
      <c r="C17" s="79">
        <f t="shared" ref="C17:Q17" si="3">SUM(C18,C19,C22)</f>
        <v>6878.437435546808</v>
      </c>
      <c r="D17" s="79">
        <f t="shared" si="3"/>
        <v>6877.9734161583074</v>
      </c>
      <c r="E17" s="79">
        <f t="shared" si="3"/>
        <v>6725.8410953506063</v>
      </c>
      <c r="F17" s="79">
        <f t="shared" si="3"/>
        <v>6371.7766147277334</v>
      </c>
      <c r="G17" s="79">
        <f t="shared" si="3"/>
        <v>6307.0932515541754</v>
      </c>
      <c r="H17" s="79">
        <f t="shared" si="3"/>
        <v>5996.5364655926933</v>
      </c>
      <c r="I17" s="79">
        <f t="shared" si="3"/>
        <v>6082.9568864288394</v>
      </c>
      <c r="J17" s="79">
        <f t="shared" si="3"/>
        <v>6079.0401396042962</v>
      </c>
      <c r="K17" s="79">
        <f t="shared" si="3"/>
        <v>6010.9159719984928</v>
      </c>
      <c r="L17" s="79">
        <f t="shared" si="3"/>
        <v>6033.012463867618</v>
      </c>
      <c r="M17" s="79">
        <f t="shared" si="3"/>
        <v>6001.4509922851248</v>
      </c>
      <c r="N17" s="79">
        <f t="shared" si="3"/>
        <v>6096.2343649670283</v>
      </c>
      <c r="O17" s="79">
        <f t="shared" si="3"/>
        <v>5933.4592870950974</v>
      </c>
      <c r="P17" s="79">
        <f t="shared" si="3"/>
        <v>5709.5477902252615</v>
      </c>
      <c r="Q17" s="79">
        <f t="shared" si="3"/>
        <v>5710.1253495797901</v>
      </c>
    </row>
    <row r="18" spans="1:17" ht="11.4" customHeight="1" x14ac:dyDescent="0.3">
      <c r="A18" s="91" t="s">
        <v>22</v>
      </c>
      <c r="B18" s="123">
        <v>565.46195408289873</v>
      </c>
      <c r="C18" s="123">
        <v>557.46534546678845</v>
      </c>
      <c r="D18" s="123">
        <v>559.33513759153857</v>
      </c>
      <c r="E18" s="123">
        <v>540.91068302317115</v>
      </c>
      <c r="F18" s="123">
        <v>552.23612564787686</v>
      </c>
      <c r="G18" s="123">
        <v>543.12736428657911</v>
      </c>
      <c r="H18" s="123">
        <v>541.89599729266695</v>
      </c>
      <c r="I18" s="123">
        <v>545.44814765651245</v>
      </c>
      <c r="J18" s="123">
        <v>559.60638252517049</v>
      </c>
      <c r="K18" s="123">
        <v>556.51532055499263</v>
      </c>
      <c r="L18" s="123">
        <v>566.44493778568267</v>
      </c>
      <c r="M18" s="123">
        <v>563.40569882307443</v>
      </c>
      <c r="N18" s="123">
        <v>566.63742815017599</v>
      </c>
      <c r="O18" s="123">
        <v>557.39434947565337</v>
      </c>
      <c r="P18" s="123">
        <v>551.06666607946238</v>
      </c>
      <c r="Q18" s="123">
        <v>547.92160063433357</v>
      </c>
    </row>
    <row r="19" spans="1:17" ht="11.4" customHeight="1" x14ac:dyDescent="0.3">
      <c r="A19" s="19" t="s">
        <v>21</v>
      </c>
      <c r="B19" s="76">
        <f t="shared" ref="B19" si="4">SUM(B20:B21)</f>
        <v>5913.863528240523</v>
      </c>
      <c r="C19" s="76">
        <f t="shared" ref="C19:Q19" si="5">SUM(C20:C21)</f>
        <v>5721.9440223395086</v>
      </c>
      <c r="D19" s="76">
        <f t="shared" si="5"/>
        <v>5694.8905610879601</v>
      </c>
      <c r="E19" s="76">
        <f t="shared" si="5"/>
        <v>5545.6764836160637</v>
      </c>
      <c r="F19" s="76">
        <f t="shared" si="5"/>
        <v>5141.7000116754571</v>
      </c>
      <c r="G19" s="76">
        <f t="shared" si="5"/>
        <v>5066.8814738103665</v>
      </c>
      <c r="H19" s="76">
        <f t="shared" si="5"/>
        <v>4740.9776387942957</v>
      </c>
      <c r="I19" s="76">
        <f t="shared" si="5"/>
        <v>4801.180871602196</v>
      </c>
      <c r="J19" s="76">
        <f t="shared" si="5"/>
        <v>4716.3701155327781</v>
      </c>
      <c r="K19" s="76">
        <f t="shared" si="5"/>
        <v>4597.1416933753544</v>
      </c>
      <c r="L19" s="76">
        <f t="shared" si="5"/>
        <v>4600.8216055458606</v>
      </c>
      <c r="M19" s="76">
        <f t="shared" si="5"/>
        <v>4560.8861529357127</v>
      </c>
      <c r="N19" s="76">
        <f t="shared" si="5"/>
        <v>4660.1697206399385</v>
      </c>
      <c r="O19" s="76">
        <f t="shared" si="5"/>
        <v>4506.0833376274495</v>
      </c>
      <c r="P19" s="76">
        <f t="shared" si="5"/>
        <v>4312.2008093431286</v>
      </c>
      <c r="Q19" s="76">
        <f t="shared" si="5"/>
        <v>4311.3495911108403</v>
      </c>
    </row>
    <row r="20" spans="1:17" ht="11.4" customHeight="1" x14ac:dyDescent="0.3">
      <c r="A20" s="62" t="s">
        <v>119</v>
      </c>
      <c r="B20" s="77">
        <v>2680.6841849550933</v>
      </c>
      <c r="C20" s="77">
        <v>2467.8285753945202</v>
      </c>
      <c r="D20" s="77">
        <v>2449.0214294386387</v>
      </c>
      <c r="E20" s="77">
        <v>2389.8362155782052</v>
      </c>
      <c r="F20" s="77">
        <v>2394.713967207435</v>
      </c>
      <c r="G20" s="77">
        <v>2178.7614034613098</v>
      </c>
      <c r="H20" s="77">
        <v>2115.516319526083</v>
      </c>
      <c r="I20" s="77">
        <v>2261.9494227857303</v>
      </c>
      <c r="J20" s="77">
        <v>2205.355899319989</v>
      </c>
      <c r="K20" s="77">
        <v>2016.792793710571</v>
      </c>
      <c r="L20" s="77">
        <v>2036.5584330493084</v>
      </c>
      <c r="M20" s="77">
        <v>1920.9216983222595</v>
      </c>
      <c r="N20" s="77">
        <v>2005.3795741073509</v>
      </c>
      <c r="O20" s="77">
        <v>1803.4734739512442</v>
      </c>
      <c r="P20" s="77">
        <v>1704.5961208286453</v>
      </c>
      <c r="Q20" s="77">
        <v>1602.2788630107148</v>
      </c>
    </row>
    <row r="21" spans="1:17" ht="11.4" customHeight="1" x14ac:dyDescent="0.3">
      <c r="A21" s="62" t="s">
        <v>17</v>
      </c>
      <c r="B21" s="77">
        <v>3233.1793432854301</v>
      </c>
      <c r="C21" s="77">
        <v>3254.1154469449884</v>
      </c>
      <c r="D21" s="77">
        <v>3245.8691316493214</v>
      </c>
      <c r="E21" s="77">
        <v>3155.8402680378586</v>
      </c>
      <c r="F21" s="77">
        <v>2746.9860444680221</v>
      </c>
      <c r="G21" s="77">
        <v>2888.1200703490572</v>
      </c>
      <c r="H21" s="77">
        <v>2625.4613192682127</v>
      </c>
      <c r="I21" s="77">
        <v>2539.2314488164657</v>
      </c>
      <c r="J21" s="77">
        <v>2511.0142162127895</v>
      </c>
      <c r="K21" s="77">
        <v>2580.3488996647834</v>
      </c>
      <c r="L21" s="77">
        <v>2564.2631724965522</v>
      </c>
      <c r="M21" s="77">
        <v>2639.9644546134532</v>
      </c>
      <c r="N21" s="77">
        <v>2654.7901465325876</v>
      </c>
      <c r="O21" s="77">
        <v>2702.6098636762054</v>
      </c>
      <c r="P21" s="77">
        <v>2607.6046885144838</v>
      </c>
      <c r="Q21" s="77">
        <v>2709.0707281001251</v>
      </c>
    </row>
    <row r="22" spans="1:17" ht="11.4" customHeight="1" x14ac:dyDescent="0.3">
      <c r="A22" s="118" t="s">
        <v>20</v>
      </c>
      <c r="B22" s="122">
        <v>542.9207093538555</v>
      </c>
      <c r="C22" s="122">
        <v>599.02806774051089</v>
      </c>
      <c r="D22" s="122">
        <v>623.74771747880902</v>
      </c>
      <c r="E22" s="122">
        <v>639.2539287113716</v>
      </c>
      <c r="F22" s="122">
        <v>677.84047740439905</v>
      </c>
      <c r="G22" s="122">
        <v>697.0844134572294</v>
      </c>
      <c r="H22" s="122">
        <v>713.66282950573111</v>
      </c>
      <c r="I22" s="122">
        <v>736.32786717013073</v>
      </c>
      <c r="J22" s="122">
        <v>803.0636415463473</v>
      </c>
      <c r="K22" s="122">
        <v>857.25895806814572</v>
      </c>
      <c r="L22" s="122">
        <v>865.74592053607432</v>
      </c>
      <c r="M22" s="122">
        <v>877.15914052633775</v>
      </c>
      <c r="N22" s="122">
        <v>869.42721617691404</v>
      </c>
      <c r="O22" s="122">
        <v>869.98159999199447</v>
      </c>
      <c r="P22" s="122">
        <v>846.28031480267032</v>
      </c>
      <c r="Q22" s="122">
        <v>850.85415783461553</v>
      </c>
    </row>
    <row r="23" spans="1:17" ht="11.4" customHeight="1" x14ac:dyDescent="0.3">
      <c r="A23" s="25" t="s">
        <v>19</v>
      </c>
      <c r="B23" s="79">
        <f t="shared" ref="B23" si="6">SUM(B24:B25)</f>
        <v>2427.9898257755281</v>
      </c>
      <c r="C23" s="79">
        <f t="shared" ref="C23:Q23" si="7">SUM(C24:C25)</f>
        <v>2306.5108318094854</v>
      </c>
      <c r="D23" s="79">
        <f t="shared" si="7"/>
        <v>2309.9686550642896</v>
      </c>
      <c r="E23" s="79">
        <f t="shared" si="7"/>
        <v>2299.3481260942517</v>
      </c>
      <c r="F23" s="79">
        <f t="shared" si="7"/>
        <v>2363.3340679562516</v>
      </c>
      <c r="G23" s="79">
        <f t="shared" si="7"/>
        <v>2246.0468250101749</v>
      </c>
      <c r="H23" s="79">
        <f t="shared" si="7"/>
        <v>2229.0109214595777</v>
      </c>
      <c r="I23" s="79">
        <f t="shared" si="7"/>
        <v>2270.9111871865302</v>
      </c>
      <c r="J23" s="79">
        <f t="shared" si="7"/>
        <v>2126.0434934924142</v>
      </c>
      <c r="K23" s="79">
        <f t="shared" si="7"/>
        <v>1824.6081480015073</v>
      </c>
      <c r="L23" s="79">
        <f t="shared" si="7"/>
        <v>1876.474697196139</v>
      </c>
      <c r="M23" s="79">
        <f t="shared" si="7"/>
        <v>1901.6577721036087</v>
      </c>
      <c r="N23" s="79">
        <f t="shared" si="7"/>
        <v>1814.6559342480657</v>
      </c>
      <c r="O23" s="79">
        <f t="shared" si="7"/>
        <v>1638.7150347988629</v>
      </c>
      <c r="P23" s="79">
        <f t="shared" si="7"/>
        <v>1551.1376017248208</v>
      </c>
      <c r="Q23" s="79">
        <f t="shared" si="7"/>
        <v>1521.9628192259047</v>
      </c>
    </row>
    <row r="24" spans="1:17" ht="11.4" customHeight="1" x14ac:dyDescent="0.3">
      <c r="A24" s="116" t="s">
        <v>119</v>
      </c>
      <c r="B24" s="77">
        <v>866.70460938242672</v>
      </c>
      <c r="C24" s="77">
        <v>781.54975460547985</v>
      </c>
      <c r="D24" s="77">
        <v>785.5712605613611</v>
      </c>
      <c r="E24" s="77">
        <v>868.02436442179498</v>
      </c>
      <c r="F24" s="77">
        <v>935.96284279256474</v>
      </c>
      <c r="G24" s="77">
        <v>974.43710290477281</v>
      </c>
      <c r="H24" s="77">
        <v>889.88268047391591</v>
      </c>
      <c r="I24" s="77">
        <v>936.87914721426932</v>
      </c>
      <c r="J24" s="77">
        <v>915.4793206800116</v>
      </c>
      <c r="K24" s="77">
        <v>801.91832628942871</v>
      </c>
      <c r="L24" s="77">
        <v>799.30014739455851</v>
      </c>
      <c r="M24" s="77">
        <v>819.81606220757249</v>
      </c>
      <c r="N24" s="77">
        <v>784.30081842065101</v>
      </c>
      <c r="O24" s="77">
        <v>628.52462403052652</v>
      </c>
      <c r="P24" s="77">
        <v>582.97728642095342</v>
      </c>
      <c r="Q24" s="77">
        <v>544.96044039996718</v>
      </c>
    </row>
    <row r="25" spans="1:17" ht="11.4" customHeight="1" x14ac:dyDescent="0.3">
      <c r="A25" s="93" t="s">
        <v>17</v>
      </c>
      <c r="B25" s="74">
        <v>1561.2852163931013</v>
      </c>
      <c r="C25" s="74">
        <v>1524.9610772040053</v>
      </c>
      <c r="D25" s="74">
        <v>1524.3973945029286</v>
      </c>
      <c r="E25" s="74">
        <v>1431.3237616724566</v>
      </c>
      <c r="F25" s="74">
        <v>1427.3712251636866</v>
      </c>
      <c r="G25" s="74">
        <v>1271.6097221054022</v>
      </c>
      <c r="H25" s="74">
        <v>1339.1282409856617</v>
      </c>
      <c r="I25" s="74">
        <v>1334.0320399722609</v>
      </c>
      <c r="J25" s="74">
        <v>1210.5641728124026</v>
      </c>
      <c r="K25" s="74">
        <v>1022.6898217120787</v>
      </c>
      <c r="L25" s="74">
        <v>1077.1745498015805</v>
      </c>
      <c r="M25" s="74">
        <v>1081.8417098960363</v>
      </c>
      <c r="N25" s="74">
        <v>1030.3551158274147</v>
      </c>
      <c r="O25" s="74">
        <v>1010.1904107683364</v>
      </c>
      <c r="P25" s="74">
        <v>968.16031530386749</v>
      </c>
      <c r="Q25" s="74">
        <v>977.00237882593763</v>
      </c>
    </row>
    <row r="27" spans="1:17" ht="11.4" customHeight="1" x14ac:dyDescent="0.3">
      <c r="A27" s="35" t="s">
        <v>46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" customHeight="1" x14ac:dyDescent="0.3">
      <c r="A29" s="27" t="s">
        <v>118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" customHeight="1" x14ac:dyDescent="0.3">
      <c r="A30" s="25" t="s">
        <v>40</v>
      </c>
      <c r="B30" s="79">
        <f>IF(B17=0,"",B17/TrRail_act!B15*100)</f>
        <v>181.23049307559438</v>
      </c>
      <c r="C30" s="79">
        <f>IF(C17=0,"",C17/TrRail_act!C15*100)</f>
        <v>178.53156405042486</v>
      </c>
      <c r="D30" s="79">
        <f>IF(D17=0,"",D17/TrRail_act!D15*100)</f>
        <v>174.192346118312</v>
      </c>
      <c r="E30" s="79">
        <f>IF(E17=0,"",E17/TrRail_act!E15*100)</f>
        <v>166.30360635720288</v>
      </c>
      <c r="F30" s="79">
        <f>IF(F17=0,"",F17/TrRail_act!F15*100)</f>
        <v>160.01799889337158</v>
      </c>
      <c r="G30" s="79">
        <f>IF(G17=0,"",G17/TrRail_act!G15*100)</f>
        <v>153.38604542475071</v>
      </c>
      <c r="H30" s="79">
        <f>IF(H17=0,"",H17/TrRail_act!H15*100)</f>
        <v>147.77439572146588</v>
      </c>
      <c r="I30" s="79">
        <f>IF(I17=0,"",I17/TrRail_act!I15*100)</f>
        <v>146.11110110264548</v>
      </c>
      <c r="J30" s="79">
        <f>IF(J17=0,"",J17/TrRail_act!J15*100)</f>
        <v>142.48045563194373</v>
      </c>
      <c r="K30" s="79">
        <f>IF(K17=0,"",K17/TrRail_act!K15*100)</f>
        <v>139.20004786733179</v>
      </c>
      <c r="L30" s="79">
        <f>IF(L17=0,"",L17/TrRail_act!L15*100)</f>
        <v>137.2413868231211</v>
      </c>
      <c r="M30" s="79">
        <f>IF(M17=0,"",M17/TrRail_act!M15*100)</f>
        <v>134.66399944516198</v>
      </c>
      <c r="N30" s="79">
        <f>IF(N17=0,"",N17/TrRail_act!N15*100)</f>
        <v>132.83965116104886</v>
      </c>
      <c r="O30" s="79">
        <f>IF(O17=0,"",O17/TrRail_act!O15*100)</f>
        <v>128.01244271864377</v>
      </c>
      <c r="P30" s="79">
        <f>IF(P17=0,"",P17/TrRail_act!P15*100)</f>
        <v>123.86919007546409</v>
      </c>
      <c r="Q30" s="79">
        <f>IF(Q17=0,"",Q17/TrRail_act!Q15*100)</f>
        <v>120.79950587248018</v>
      </c>
    </row>
    <row r="31" spans="1:17" ht="11.4" customHeight="1" x14ac:dyDescent="0.3">
      <c r="A31" s="91" t="s">
        <v>22</v>
      </c>
      <c r="B31" s="123">
        <f>IF(B18=0,"",B18/TrRail_act!B16*100)</f>
        <v>53.1546723174813</v>
      </c>
      <c r="C31" s="123">
        <f>IF(C18=0,"",C18/TrRail_act!C16*100)</f>
        <v>51.962089670969611</v>
      </c>
      <c r="D31" s="123">
        <f>IF(D18=0,"",D18/TrRail_act!D16*100)</f>
        <v>51.126373899207323</v>
      </c>
      <c r="E31" s="123">
        <f>IF(E18=0,"",E18/TrRail_act!E16*100)</f>
        <v>49.057297959893162</v>
      </c>
      <c r="F31" s="123">
        <f>IF(F18=0,"",F18/TrRail_act!F16*100)</f>
        <v>48.255203273345153</v>
      </c>
      <c r="G31" s="123">
        <f>IF(G18=0,"",G18/TrRail_act!G16*100)</f>
        <v>47.103553760157411</v>
      </c>
      <c r="H31" s="123">
        <f>IF(H18=0,"",H18/TrRail_act!H16*100)</f>
        <v>46.333499692625921</v>
      </c>
      <c r="I31" s="123">
        <f>IF(I18=0,"",I18/TrRail_act!I16*100)</f>
        <v>45.547756294720223</v>
      </c>
      <c r="J31" s="123">
        <f>IF(J18=0,"",J18/TrRail_act!J16*100)</f>
        <v>44.854286345200691</v>
      </c>
      <c r="K31" s="123">
        <f>IF(K18=0,"",K18/TrRail_act!K16*100)</f>
        <v>44.270263644662911</v>
      </c>
      <c r="L31" s="123">
        <f>IF(L18=0,"",L18/TrRail_act!L16*100)</f>
        <v>43.985236497043161</v>
      </c>
      <c r="M31" s="123">
        <f>IF(M18=0,"",M18/TrRail_act!M16*100)</f>
        <v>43.351860751029243</v>
      </c>
      <c r="N31" s="123">
        <f>IF(N18=0,"",N18/TrRail_act!N16*100)</f>
        <v>42.768206502135278</v>
      </c>
      <c r="O31" s="123">
        <f>IF(O18=0,"",O18/TrRail_act!O16*100)</f>
        <v>42.176438905696855</v>
      </c>
      <c r="P31" s="123">
        <f>IF(P18=0,"",P18/TrRail_act!P16*100)</f>
        <v>41.486855717713048</v>
      </c>
      <c r="Q31" s="123">
        <f>IF(Q18=0,"",Q18/TrRail_act!Q16*100)</f>
        <v>40.749495670388001</v>
      </c>
    </row>
    <row r="32" spans="1:17" ht="11.4" customHeight="1" x14ac:dyDescent="0.3">
      <c r="A32" s="19" t="s">
        <v>21</v>
      </c>
      <c r="B32" s="76">
        <f>IF(B19=0,"",B19/TrRail_act!B17*100)</f>
        <v>227.52188084920365</v>
      </c>
      <c r="C32" s="76">
        <f>IF(C19=0,"",C19/TrRail_act!C17*100)</f>
        <v>224.73308505702602</v>
      </c>
      <c r="D32" s="76">
        <f>IF(D19=0,"",D19/TrRail_act!D17*100)</f>
        <v>218.2716687818027</v>
      </c>
      <c r="E32" s="76">
        <f>IF(E19=0,"",E19/TrRail_act!E17*100)</f>
        <v>206.61345113537939</v>
      </c>
      <c r="F32" s="76">
        <f>IF(F19=0,"",F19/TrRail_act!F17*100)</f>
        <v>200.85919589236596</v>
      </c>
      <c r="G32" s="76">
        <f>IF(G19=0,"",G19/TrRail_act!G17*100)</f>
        <v>190.07713399571909</v>
      </c>
      <c r="H32" s="76">
        <f>IF(H19=0,"",H19/TrRail_act!H17*100)</f>
        <v>183.44279145163182</v>
      </c>
      <c r="I32" s="76">
        <f>IF(I19=0,"",I19/TrRail_act!I17*100)</f>
        <v>181.33391289133692</v>
      </c>
      <c r="J32" s="76">
        <f>IF(J19=0,"",J19/TrRail_act!J17*100)</f>
        <v>176.65301129903318</v>
      </c>
      <c r="K32" s="76">
        <f>IF(K19=0,"",K19/TrRail_act!K17*100)</f>
        <v>170.9674946766838</v>
      </c>
      <c r="L32" s="76">
        <f>IF(L19=0,"",L19/TrRail_act!L17*100)</f>
        <v>168.55736200948445</v>
      </c>
      <c r="M32" s="76">
        <f>IF(M19=0,"",M19/TrRail_act!M17*100)</f>
        <v>164.50490675701752</v>
      </c>
      <c r="N32" s="76">
        <f>IF(N19=0,"",N19/TrRail_act!N17*100)</f>
        <v>162.15432165789085</v>
      </c>
      <c r="O32" s="76">
        <f>IF(O19=0,"",O19/TrRail_act!O17*100)</f>
        <v>154.49906476119017</v>
      </c>
      <c r="P32" s="76">
        <f>IF(P19=0,"",P19/TrRail_act!P17*100)</f>
        <v>149.17563337721415</v>
      </c>
      <c r="Q32" s="76">
        <f>IF(Q19=0,"",Q19/TrRail_act!Q17*100)</f>
        <v>144.64595883175875</v>
      </c>
    </row>
    <row r="33" spans="1:17" ht="11.4" customHeight="1" x14ac:dyDescent="0.3">
      <c r="A33" s="62" t="s">
        <v>18</v>
      </c>
      <c r="B33" s="77">
        <f>IF(B20=0,"",B20/TrRail_act!B18*100)</f>
        <v>300.91421090394226</v>
      </c>
      <c r="C33" s="77">
        <f>IF(C20=0,"",C20/TrRail_act!C18*100)</f>
        <v>293.12278631266742</v>
      </c>
      <c r="D33" s="77">
        <f>IF(D20=0,"",D20/TrRail_act!D18*100)</f>
        <v>277.10915726516993</v>
      </c>
      <c r="E33" s="77">
        <f>IF(E20=0,"",E20/TrRail_act!E18*100)</f>
        <v>261.08857145159823</v>
      </c>
      <c r="F33" s="77">
        <f>IF(F20=0,"",F20/TrRail_act!F18*100)</f>
        <v>253.16221220864915</v>
      </c>
      <c r="G33" s="77">
        <f>IF(G20=0,"",G20/TrRail_act!G18*100)</f>
        <v>236.15502973289497</v>
      </c>
      <c r="H33" s="77">
        <f>IF(H20=0,"",H20/TrRail_act!H18*100)</f>
        <v>228.61416191446065</v>
      </c>
      <c r="I33" s="77">
        <f>IF(I20=0,"",I20/TrRail_act!I18*100)</f>
        <v>226.34355769369958</v>
      </c>
      <c r="J33" s="77">
        <f>IF(J20=0,"",J20/TrRail_act!J18*100)</f>
        <v>219.85092030166999</v>
      </c>
      <c r="K33" s="77">
        <f>IF(K20=0,"",K20/TrRail_act!K18*100)</f>
        <v>212.26504114192059</v>
      </c>
      <c r="L33" s="77">
        <f>IF(L20=0,"",L20/TrRail_act!L18*100)</f>
        <v>211.09194446768376</v>
      </c>
      <c r="M33" s="77">
        <f>IF(M20=0,"",M20/TrRail_act!M18*100)</f>
        <v>198.28215904006566</v>
      </c>
      <c r="N33" s="77">
        <f>IF(N20=0,"",N20/TrRail_act!N18*100)</f>
        <v>194.36202132027341</v>
      </c>
      <c r="O33" s="77">
        <f>IF(O20=0,"",O20/TrRail_act!O18*100)</f>
        <v>181.99743397460014</v>
      </c>
      <c r="P33" s="77">
        <f>IF(P20=0,"",P20/TrRail_act!P18*100)</f>
        <v>174.15726741876128</v>
      </c>
      <c r="Q33" s="77">
        <f>IF(Q20=0,"",Q20/TrRail_act!Q18*100)</f>
        <v>165.26802412055545</v>
      </c>
    </row>
    <row r="34" spans="1:17" ht="11.4" customHeight="1" x14ac:dyDescent="0.3">
      <c r="A34" s="62" t="s">
        <v>17</v>
      </c>
      <c r="B34" s="77">
        <f>IF(B21=0,"",B21/TrRail_act!B19*100)</f>
        <v>189.2514720926801</v>
      </c>
      <c r="C34" s="77">
        <f>IF(C21=0,"",C21/TrRail_act!C19*100)</f>
        <v>190.94712380068177</v>
      </c>
      <c r="D34" s="77">
        <f>IF(D21=0,"",D21/TrRail_act!D19*100)</f>
        <v>188.13265645730522</v>
      </c>
      <c r="E34" s="77">
        <f>IF(E21=0,"",E21/TrRail_act!E19*100)</f>
        <v>178.42231208318248</v>
      </c>
      <c r="F34" s="77">
        <f>IF(F21=0,"",F21/TrRail_act!F19*100)</f>
        <v>170.20455541471236</v>
      </c>
      <c r="G34" s="77">
        <f>IF(G21=0,"",G21/TrRail_act!G19*100)</f>
        <v>165.68875667376531</v>
      </c>
      <c r="H34" s="77">
        <f>IF(H21=0,"",H21/TrRail_act!H19*100)</f>
        <v>158.24808234369593</v>
      </c>
      <c r="I34" s="77">
        <f>IF(I21=0,"",I21/TrRail_act!I19*100)</f>
        <v>154.04609847346811</v>
      </c>
      <c r="J34" s="77">
        <f>IF(J21=0,"",J21/TrRail_act!J19*100)</f>
        <v>150.65462357746742</v>
      </c>
      <c r="K34" s="77">
        <f>IF(K21=0,"",K21/TrRail_act!K19*100)</f>
        <v>148.40093920557439</v>
      </c>
      <c r="L34" s="77">
        <f>IF(L21=0,"",L21/TrRail_act!L19*100)</f>
        <v>145.30415642754201</v>
      </c>
      <c r="M34" s="77">
        <f>IF(M21=0,"",M21/TrRail_act!M19*100)</f>
        <v>146.36297645739126</v>
      </c>
      <c r="N34" s="77">
        <f>IF(N21=0,"",N21/TrRail_act!N19*100)</f>
        <v>144.11486435510415</v>
      </c>
      <c r="O34" s="77">
        <f>IF(O21=0,"",O21/TrRail_act!O19*100)</f>
        <v>140.34843850476736</v>
      </c>
      <c r="P34" s="77">
        <f>IF(P21=0,"",P21/TrRail_act!P19*100)</f>
        <v>136.38678940794472</v>
      </c>
      <c r="Q34" s="77">
        <f>IF(Q21=0,"",Q21/TrRail_act!Q19*100)</f>
        <v>134.70464776716821</v>
      </c>
    </row>
    <row r="35" spans="1:17" ht="11.4" customHeight="1" x14ac:dyDescent="0.3">
      <c r="A35" s="118" t="s">
        <v>20</v>
      </c>
      <c r="B35" s="122">
        <f>IF(B22=0,"",B22/TrRail_act!B20*100)</f>
        <v>256.45214589825321</v>
      </c>
      <c r="C35" s="122">
        <f>IF(C22=0,"",C22/TrRail_act!C20*100)</f>
        <v>256.1618086193273</v>
      </c>
      <c r="D35" s="122">
        <f>IF(D22=0,"",D22/TrRail_act!D20*100)</f>
        <v>254.19135735681334</v>
      </c>
      <c r="E35" s="122">
        <f>IF(E22=0,"",E22/TrRail_act!E20*100)</f>
        <v>248.13674171387262</v>
      </c>
      <c r="F35" s="122">
        <f>IF(F22=0,"",F22/TrRail_act!F20*100)</f>
        <v>244.13302851089762</v>
      </c>
      <c r="G35" s="122">
        <f>IF(G22=0,"",G22/TrRail_act!G20*100)</f>
        <v>237.78216975100861</v>
      </c>
      <c r="H35" s="122">
        <f>IF(H22=0,"",H22/TrRail_act!H20*100)</f>
        <v>234.83536210043786</v>
      </c>
      <c r="I35" s="122">
        <f>IF(I22=0,"",I22/TrRail_act!I20*100)</f>
        <v>231.54313485645866</v>
      </c>
      <c r="J35" s="122">
        <f>IF(J22=0,"",J22/TrRail_act!J20*100)</f>
        <v>230.02587456217353</v>
      </c>
      <c r="K35" s="122">
        <f>IF(K22=0,"",K22/TrRail_act!K20*100)</f>
        <v>230.32143879354621</v>
      </c>
      <c r="L35" s="122">
        <f>IF(L22=0,"",L22/TrRail_act!L20*100)</f>
        <v>228.68382416109898</v>
      </c>
      <c r="M35" s="122">
        <f>IF(M22=0,"",M22/TrRail_act!M20*100)</f>
        <v>228.1253828813731</v>
      </c>
      <c r="N35" s="122">
        <f>IF(N22=0,"",N22/TrRail_act!N20*100)</f>
        <v>222.7278836463741</v>
      </c>
      <c r="O35" s="122">
        <f>IF(O22=0,"",O22/TrRail_act!O20*100)</f>
        <v>219.18835820497375</v>
      </c>
      <c r="P35" s="122">
        <f>IF(P22=0,"",P22/TrRail_act!P20*100)</f>
        <v>216.79639312460526</v>
      </c>
      <c r="Q35" s="122">
        <f>IF(Q22=0,"",Q22/TrRail_act!Q20*100)</f>
        <v>211.80671746805592</v>
      </c>
    </row>
    <row r="36" spans="1:17" ht="11.4" customHeight="1" x14ac:dyDescent="0.3">
      <c r="A36" s="25" t="s">
        <v>19</v>
      </c>
      <c r="B36" s="79">
        <f>IF(B23=0,"",B23/TrRail_act!B21*100)</f>
        <v>316.40262817010222</v>
      </c>
      <c r="C36" s="79">
        <f>IF(C23=0,"",C23/TrRail_act!C21*100)</f>
        <v>312.41892858275293</v>
      </c>
      <c r="D36" s="79">
        <f>IF(D23=0,"",D23/TrRail_act!D21*100)</f>
        <v>308.22291458876492</v>
      </c>
      <c r="E36" s="79">
        <f>IF(E23=0,"",E23/TrRail_act!E21*100)</f>
        <v>299.36935949371968</v>
      </c>
      <c r="F36" s="79">
        <f>IF(F23=0,"",F23/TrRail_act!F21*100)</f>
        <v>292.87667950709431</v>
      </c>
      <c r="G36" s="79">
        <f>IF(G23=0,"",G23/TrRail_act!G21*100)</f>
        <v>290.38656078054237</v>
      </c>
      <c r="H36" s="79">
        <f>IF(H23=0,"",H23/TrRail_act!H21*100)</f>
        <v>273.47656413146109</v>
      </c>
      <c r="I36" s="79">
        <f>IF(I23=0,"",I23/TrRail_act!I21*100)</f>
        <v>269.2793345115864</v>
      </c>
      <c r="J36" s="79">
        <f>IF(J23=0,"",J23/TrRail_act!J21*100)</f>
        <v>267.64104938229553</v>
      </c>
      <c r="K36" s="79">
        <f>IF(K23=0,"",K23/TrRail_act!K21*100)</f>
        <v>260.66179448191178</v>
      </c>
      <c r="L36" s="79">
        <f>IF(L23=0,"",L23/TrRail_act!L21*100)</f>
        <v>252.86248929276209</v>
      </c>
      <c r="M36" s="79">
        <f>IF(M23=0,"",M23/TrRail_act!M21*100)</f>
        <v>249.34884638751805</v>
      </c>
      <c r="N36" s="79">
        <f>IF(N23=0,"",N23/TrRail_act!N21*100)</f>
        <v>245.16494311440002</v>
      </c>
      <c r="O36" s="79">
        <f>IF(O23=0,"",O23/TrRail_act!O21*100)</f>
        <v>226.69288047454464</v>
      </c>
      <c r="P36" s="79">
        <f>IF(P23=0,"",P23/TrRail_act!P21*100)</f>
        <v>218.76139608687328</v>
      </c>
      <c r="Q36" s="79">
        <f>IF(Q23=0,"",Q23/TrRail_act!Q21*100)</f>
        <v>209.46983986878408</v>
      </c>
    </row>
    <row r="37" spans="1:17" ht="11.4" customHeight="1" x14ac:dyDescent="0.3">
      <c r="A37" s="116" t="s">
        <v>18</v>
      </c>
      <c r="B37" s="77">
        <f>IF(B24=0,"",B24/TrRail_act!B22*100)</f>
        <v>575.79983550645306</v>
      </c>
      <c r="C37" s="77">
        <f>IF(C24=0,"",C24/TrRail_act!C22*100)</f>
        <v>566.00091177313357</v>
      </c>
      <c r="D37" s="77">
        <f>IF(D24=0,"",D24/TrRail_act!D22*100)</f>
        <v>550.42294006710813</v>
      </c>
      <c r="E37" s="77">
        <f>IF(E24=0,"",E24/TrRail_act!E22*100)</f>
        <v>540.82827736569084</v>
      </c>
      <c r="F37" s="77">
        <f>IF(F24=0,"",F24/TrRail_act!F22*100)</f>
        <v>529.26977346705632</v>
      </c>
      <c r="G37" s="77">
        <f>IF(G24=0,"",G24/TrRail_act!G22*100)</f>
        <v>538.44287434432431</v>
      </c>
      <c r="H37" s="77">
        <f>IF(H24=0,"",H24/TrRail_act!H22*100)</f>
        <v>505.85105257191907</v>
      </c>
      <c r="I37" s="77">
        <f>IF(I24=0,"",I24/TrRail_act!I22*100)</f>
        <v>511.33246788522581</v>
      </c>
      <c r="J37" s="77">
        <f>IF(J24=0,"",J24/TrRail_act!J22*100)</f>
        <v>504.20667705440098</v>
      </c>
      <c r="K37" s="77">
        <f>IF(K24=0,"",K24/TrRail_act!K22*100)</f>
        <v>501.41817854477841</v>
      </c>
      <c r="L37" s="77">
        <f>IF(L24=0,"",L24/TrRail_act!L22*100)</f>
        <v>479.39357053709557</v>
      </c>
      <c r="M37" s="77">
        <f>IF(M24=0,"",M24/TrRail_act!M22*100)</f>
        <v>484.97480963402433</v>
      </c>
      <c r="N37" s="77">
        <f>IF(N24=0,"",N24/TrRail_act!N22*100)</f>
        <v>470.68485470377527</v>
      </c>
      <c r="O37" s="77">
        <f>IF(O24=0,"",O24/TrRail_act!O22*100)</f>
        <v>435.18078431535878</v>
      </c>
      <c r="P37" s="77">
        <f>IF(P24=0,"",P24/TrRail_act!P22*100)</f>
        <v>424.07891858369123</v>
      </c>
      <c r="Q37" s="77">
        <f>IF(Q24=0,"",Q24/TrRail_act!Q22*100)</f>
        <v>412.80508897249177</v>
      </c>
    </row>
    <row r="38" spans="1:17" ht="11.4" customHeight="1" x14ac:dyDescent="0.3">
      <c r="A38" s="93" t="s">
        <v>17</v>
      </c>
      <c r="B38" s="74">
        <f>IF(B25=0,"",B25/TrRail_act!B23*100)</f>
        <v>253.10547729149033</v>
      </c>
      <c r="C38" s="74">
        <f>IF(C25=0,"",C25/TrRail_act!C23*100)</f>
        <v>254.07878001675829</v>
      </c>
      <c r="D38" s="74">
        <f>IF(D25=0,"",D25/TrRail_act!D23*100)</f>
        <v>251.24971333385156</v>
      </c>
      <c r="E38" s="74">
        <f>IF(E25=0,"",E25/TrRail_act!E23*100)</f>
        <v>235.58369054688043</v>
      </c>
      <c r="F38" s="74">
        <f>IF(F25=0,"",F25/TrRail_act!F23*100)</f>
        <v>226.53166657285948</v>
      </c>
      <c r="G38" s="74">
        <f>IF(G25=0,"",G25/TrRail_act!G23*100)</f>
        <v>214.61958223558923</v>
      </c>
      <c r="H38" s="74">
        <f>IF(H25=0,"",H25/TrRail_act!H23*100)</f>
        <v>209.51811186895449</v>
      </c>
      <c r="I38" s="74">
        <f>IF(I25=0,"",I25/TrRail_act!I23*100)</f>
        <v>202.09358348454307</v>
      </c>
      <c r="J38" s="74">
        <f>IF(J25=0,"",J25/TrRail_act!J23*100)</f>
        <v>197.54782661604779</v>
      </c>
      <c r="K38" s="74">
        <f>IF(K25=0,"",K25/TrRail_act!K23*100)</f>
        <v>189.36575734244681</v>
      </c>
      <c r="L38" s="74">
        <f>IF(L25=0,"",L25/TrRail_act!L23*100)</f>
        <v>187.217023054799</v>
      </c>
      <c r="M38" s="74">
        <f>IF(M25=0,"",M25/TrRail_act!M23*100)</f>
        <v>182.24896710192667</v>
      </c>
      <c r="N38" s="74">
        <f>IF(N25=0,"",N25/TrRail_act!N23*100)</f>
        <v>179.6458813503456</v>
      </c>
      <c r="O38" s="74">
        <f>IF(O25=0,"",O25/TrRail_act!O23*100)</f>
        <v>174.63730717995429</v>
      </c>
      <c r="P38" s="74">
        <f>IF(P25=0,"",P25/TrRail_act!P23*100)</f>
        <v>169.38154475753541</v>
      </c>
      <c r="Q38" s="74">
        <f>IF(Q25=0,"",Q25/TrRail_act!Q23*100)</f>
        <v>164.32234888483012</v>
      </c>
    </row>
    <row r="40" spans="1:17" ht="11.4" customHeight="1" x14ac:dyDescent="0.3">
      <c r="A40" s="27" t="s">
        <v>74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" customHeight="1" x14ac:dyDescent="0.3">
      <c r="A41" s="25" t="s">
        <v>38</v>
      </c>
      <c r="B41" s="79">
        <f>IF(B17=0,"",B17/TrRail_act!B4*1000)</f>
        <v>15.549625339496561</v>
      </c>
      <c r="C41" s="79">
        <f>IF(C17=0,"",C17/TrRail_act!C4*1000)</f>
        <v>15.134407388638543</v>
      </c>
      <c r="D41" s="79">
        <f>IF(D17=0,"",D17/TrRail_act!D4*1000)</f>
        <v>15.359480325455859</v>
      </c>
      <c r="E41" s="79">
        <f>IF(E17=0,"",E17/TrRail_act!E4*1000)</f>
        <v>15.130250856770536</v>
      </c>
      <c r="F41" s="79">
        <f>IF(F17=0,"",F17/TrRail_act!F4*1000)</f>
        <v>14.029877583040141</v>
      </c>
      <c r="G41" s="79">
        <f>IF(G17=0,"",G17/TrRail_act!G4*1000)</f>
        <v>13.60798580655459</v>
      </c>
      <c r="H41" s="79">
        <f>IF(H17=0,"",H17/TrRail_act!H4*1000)</f>
        <v>12.565717118780347</v>
      </c>
      <c r="I41" s="79">
        <f>IF(I17=0,"",I17/TrRail_act!I4*1000)</f>
        <v>12.506956540852681</v>
      </c>
      <c r="J41" s="79">
        <f>IF(J17=0,"",J17/TrRail_act!J4*1000)</f>
        <v>12.030044787577749</v>
      </c>
      <c r="K41" s="79">
        <f>IF(K17=0,"",K17/TrRail_act!K4*1000)</f>
        <v>12.065402507412619</v>
      </c>
      <c r="L41" s="79">
        <f>IF(L17=0,"",L17/TrRail_act!L4*1000)</f>
        <v>11.996517097741084</v>
      </c>
      <c r="M41" s="79">
        <f>IF(M17=0,"",M17/TrRail_act!M4*1000)</f>
        <v>11.710650916971979</v>
      </c>
      <c r="N41" s="79">
        <f>IF(N17=0,"",N17/TrRail_act!N4*1000)</f>
        <v>11.728186678245544</v>
      </c>
      <c r="O41" s="79">
        <f>IF(O17=0,"",O17/TrRail_act!O4*1000)</f>
        <v>11.281715732914909</v>
      </c>
      <c r="P41" s="79">
        <f>IF(P17=0,"",P17/TrRail_act!P4*1000)</f>
        <v>10.684432088568022</v>
      </c>
      <c r="Q41" s="79">
        <f>IF(Q17=0,"",Q17/TrRail_act!Q4*1000)</f>
        <v>10.49151091231877</v>
      </c>
    </row>
    <row r="42" spans="1:17" ht="11.4" customHeight="1" x14ac:dyDescent="0.3">
      <c r="A42" s="91" t="s">
        <v>22</v>
      </c>
      <c r="B42" s="123">
        <f>IF(B18=0,"",B18/TrRail_act!B5*1000)</f>
        <v>7.0601127001461874</v>
      </c>
      <c r="C42" s="123">
        <f>IF(C18=0,"",C18/TrRail_act!C5*1000)</f>
        <v>6.8912080775522861</v>
      </c>
      <c r="D42" s="123">
        <f>IF(D18=0,"",D18/TrRail_act!D5*1000)</f>
        <v>6.8486053583098103</v>
      </c>
      <c r="E42" s="123">
        <f>IF(E18=0,"",E18/TrRail_act!E5*1000)</f>
        <v>6.5892340495056176</v>
      </c>
      <c r="F42" s="123">
        <f>IF(F18=0,"",F18/TrRail_act!F5*1000)</f>
        <v>6.4710011284015252</v>
      </c>
      <c r="G42" s="123">
        <f>IF(G18=0,"",G18/TrRail_act!G5*1000)</f>
        <v>6.3091841607962973</v>
      </c>
      <c r="H42" s="123">
        <f>IF(H18=0,"",H18/TrRail_act!H5*1000)</f>
        <v>6.1677825473093968</v>
      </c>
      <c r="I42" s="123">
        <f>IF(I18=0,"",I18/TrRail_act!I5*1000)</f>
        <v>6.0623927613581632</v>
      </c>
      <c r="J42" s="123">
        <f>IF(J18=0,"",J18/TrRail_act!J5*1000)</f>
        <v>5.9823087080306223</v>
      </c>
      <c r="K42" s="123">
        <f>IF(K18=0,"",K18/TrRail_act!K5*1000)</f>
        <v>5.954711477741113</v>
      </c>
      <c r="L42" s="123">
        <f>IF(L18=0,"",L18/TrRail_act!L5*1000)</f>
        <v>5.8930138894415487</v>
      </c>
      <c r="M42" s="123">
        <f>IF(M18=0,"",M18/TrRail_act!M5*1000)</f>
        <v>5.7876604186643243</v>
      </c>
      <c r="N42" s="123">
        <f>IF(N18=0,"",N18/TrRail_act!N5*1000)</f>
        <v>5.7280962465421945</v>
      </c>
      <c r="O42" s="123">
        <f>IF(O18=0,"",O18/TrRail_act!O5*1000)</f>
        <v>5.6103172602749742</v>
      </c>
      <c r="P42" s="123">
        <f>IF(P18=0,"",P18/TrRail_act!P5*1000)</f>
        <v>5.4763494087871436</v>
      </c>
      <c r="Q42" s="123">
        <f>IF(Q18=0,"",Q18/TrRail_act!Q5*1000)</f>
        <v>5.3527078016939136</v>
      </c>
    </row>
    <row r="43" spans="1:17" ht="11.4" customHeight="1" x14ac:dyDescent="0.3">
      <c r="A43" s="19" t="s">
        <v>21</v>
      </c>
      <c r="B43" s="76">
        <f>IF(B19=0,"",B19/TrRail_act!B6*1000)</f>
        <v>18.911425263358254</v>
      </c>
      <c r="C43" s="76">
        <f>IF(C19=0,"",C19/TrRail_act!C6*1000)</f>
        <v>18.549501361592458</v>
      </c>
      <c r="D43" s="76">
        <f>IF(D19=0,"",D19/TrRail_act!D6*1000)</f>
        <v>19.102455329230395</v>
      </c>
      <c r="E43" s="76">
        <f>IF(E19=0,"",E19/TrRail_act!E6*1000)</f>
        <v>19.006472417053498</v>
      </c>
      <c r="F43" s="76">
        <f>IF(F19=0,"",F19/TrRail_act!F6*1000)</f>
        <v>17.566057852884175</v>
      </c>
      <c r="G43" s="76">
        <f>IF(G19=0,"",G19/TrRail_act!G6*1000)</f>
        <v>17.04376549194448</v>
      </c>
      <c r="H43" s="76">
        <f>IF(H19=0,"",H19/TrRail_act!H6*1000)</f>
        <v>15.542155830449197</v>
      </c>
      <c r="I43" s="76">
        <f>IF(I19=0,"",I19/TrRail_act!I6*1000)</f>
        <v>15.603525992390011</v>
      </c>
      <c r="J43" s="76">
        <f>IF(J19=0,"",J19/TrRail_act!J6*1000)</f>
        <v>15.011923321661126</v>
      </c>
      <c r="K43" s="76">
        <f>IF(K19=0,"",K19/TrRail_act!K6*1000)</f>
        <v>15.291366624095589</v>
      </c>
      <c r="L43" s="76">
        <f>IF(L19=0,"",L19/TrRail_act!L6*1000)</f>
        <v>15.289886906889707</v>
      </c>
      <c r="M43" s="76">
        <f>IF(M19=0,"",M19/TrRail_act!M6*1000)</f>
        <v>14.885690939498627</v>
      </c>
      <c r="N43" s="76">
        <f>IF(N19=0,"",N19/TrRail_act!N6*1000)</f>
        <v>14.981243070085096</v>
      </c>
      <c r="O43" s="76">
        <f>IF(O19=0,"",O19/TrRail_act!O6*1000)</f>
        <v>14.308831511581872</v>
      </c>
      <c r="P43" s="76">
        <f>IF(P19=0,"",P19/TrRail_act!P6*1000)</f>
        <v>13.34991115803362</v>
      </c>
      <c r="Q43" s="76">
        <f>IF(Q19=0,"",Q19/TrRail_act!Q6*1000)</f>
        <v>13.135346150749092</v>
      </c>
    </row>
    <row r="44" spans="1:17" ht="11.4" customHeight="1" x14ac:dyDescent="0.3">
      <c r="A44" s="62" t="s">
        <v>18</v>
      </c>
      <c r="B44" s="77">
        <f>IF(B20=0,"",B20/TrRail_act!B7*1000)</f>
        <v>28.23018088826856</v>
      </c>
      <c r="C44" s="77">
        <f>IF(C20=0,"",C20/TrRail_act!C7*1000)</f>
        <v>27.577089435659538</v>
      </c>
      <c r="D44" s="77">
        <f>IF(D20=0,"",D20/TrRail_act!D7*1000)</f>
        <v>27.020402749385184</v>
      </c>
      <c r="E44" s="77">
        <f>IF(E20=0,"",E20/TrRail_act!E7*1000)</f>
        <v>26.389223444128998</v>
      </c>
      <c r="F44" s="77">
        <f>IF(F20=0,"",F20/TrRail_act!F7*1000)</f>
        <v>25.353438342081784</v>
      </c>
      <c r="G44" s="77">
        <f>IF(G20=0,"",G20/TrRail_act!G7*1000)</f>
        <v>24.351092622771919</v>
      </c>
      <c r="H44" s="77">
        <f>IF(H20=0,"",H20/TrRail_act!H7*1000)</f>
        <v>22.749714250784173</v>
      </c>
      <c r="I44" s="77">
        <f>IF(I20=0,"",I20/TrRail_act!I7*1000)</f>
        <v>22.721179166807474</v>
      </c>
      <c r="J44" s="77">
        <f>IF(J20=0,"",J20/TrRail_act!J7*1000)</f>
        <v>22.499710983565521</v>
      </c>
      <c r="K44" s="77">
        <f>IF(K20=0,"",K20/TrRail_act!K7*1000)</f>
        <v>22.844518443874055</v>
      </c>
      <c r="L44" s="77">
        <f>IF(L20=0,"",L20/TrRail_act!L7*1000)</f>
        <v>22.84131922654398</v>
      </c>
      <c r="M44" s="77">
        <f>IF(M20=0,"",M20/TrRail_act!M7*1000)</f>
        <v>21.566516590877566</v>
      </c>
      <c r="N44" s="77">
        <f>IF(N20=0,"",N20/TrRail_act!N7*1000)</f>
        <v>21.380907028962106</v>
      </c>
      <c r="O44" s="77">
        <f>IF(O20=0,"",O20/TrRail_act!O7*1000)</f>
        <v>19.396359709667234</v>
      </c>
      <c r="P44" s="77">
        <f>IF(P20=0,"",P20/TrRail_act!P7*1000)</f>
        <v>17.541808550352243</v>
      </c>
      <c r="Q44" s="77">
        <f>IF(Q20=0,"",Q20/TrRail_act!Q7*1000)</f>
        <v>16.346170060249204</v>
      </c>
    </row>
    <row r="45" spans="1:17" ht="11.4" customHeight="1" x14ac:dyDescent="0.3">
      <c r="A45" s="62" t="s">
        <v>17</v>
      </c>
      <c r="B45" s="77">
        <f>IF(B21=0,"",B21/TrRail_act!B8*1000)</f>
        <v>14.847736997660819</v>
      </c>
      <c r="C45" s="77">
        <f>IF(C21=0,"",C21/TrRail_act!C8*1000)</f>
        <v>14.860296218888079</v>
      </c>
      <c r="D45" s="77">
        <f>IF(D21=0,"",D21/TrRail_act!D8*1000)</f>
        <v>15.643686874326379</v>
      </c>
      <c r="E45" s="77">
        <f>IF(E21=0,"",E21/TrRail_act!E8*1000)</f>
        <v>15.683746296988478</v>
      </c>
      <c r="F45" s="77">
        <f>IF(F21=0,"",F21/TrRail_act!F8*1000)</f>
        <v>13.855939915702352</v>
      </c>
      <c r="G45" s="77">
        <f>IF(G21=0,"",G21/TrRail_act!G8*1000)</f>
        <v>13.897642704981864</v>
      </c>
      <c r="H45" s="77">
        <f>IF(H21=0,"",H21/TrRail_act!H8*1000)</f>
        <v>12.381389636431543</v>
      </c>
      <c r="I45" s="77">
        <f>IF(I21=0,"",I21/TrRail_act!I8*1000)</f>
        <v>12.199281091185684</v>
      </c>
      <c r="J45" s="77">
        <f>IF(J21=0,"",J21/TrRail_act!J8*1000)</f>
        <v>11.616575838661738</v>
      </c>
      <c r="K45" s="77">
        <f>IF(K21=0,"",K21/TrRail_act!K8*1000)</f>
        <v>12.151225680280254</v>
      </c>
      <c r="L45" s="77">
        <f>IF(L21=0,"",L21/TrRail_act!L8*1000)</f>
        <v>12.110145558572542</v>
      </c>
      <c r="M45" s="77">
        <f>IF(M21=0,"",M21/TrRail_act!M8*1000)</f>
        <v>12.147577712019611</v>
      </c>
      <c r="N45" s="77">
        <f>IF(N21=0,"",N21/TrRail_act!N8*1000)</f>
        <v>12.218630587197643</v>
      </c>
      <c r="O45" s="77">
        <f>IF(O21=0,"",O21/TrRail_act!O8*1000)</f>
        <v>12.17741590954269</v>
      </c>
      <c r="P45" s="77">
        <f>IF(P21=0,"",P21/TrRail_act!P8*1000)</f>
        <v>11.546242733016912</v>
      </c>
      <c r="Q45" s="77">
        <f>IF(Q21=0,"",Q21/TrRail_act!Q8*1000)</f>
        <v>11.768162399237285</v>
      </c>
    </row>
    <row r="46" spans="1:17" ht="11.4" customHeight="1" x14ac:dyDescent="0.3">
      <c r="A46" s="118" t="s">
        <v>20</v>
      </c>
      <c r="B46" s="122">
        <f>IF(B22=0,"",B22/TrRail_act!B9*1000)</f>
        <v>9.2339735586409866</v>
      </c>
      <c r="C46" s="122">
        <f>IF(C22=0,"",C22/TrRail_act!C9*1000)</f>
        <v>9.1979864837470586</v>
      </c>
      <c r="D46" s="122">
        <f>IF(D22=0,"",D22/TrRail_act!D9*1000)</f>
        <v>9.1720861330609367</v>
      </c>
      <c r="E46" s="122">
        <f>IF(E22=0,"",E22/TrRail_act!E9*1000)</f>
        <v>9.0467716096767887</v>
      </c>
      <c r="F46" s="122">
        <f>IF(F22=0,"",F22/TrRail_act!F9*1000)</f>
        <v>8.9059462811472603</v>
      </c>
      <c r="G46" s="122">
        <f>IF(G22=0,"",G22/TrRail_act!G9*1000)</f>
        <v>8.7012646319227773</v>
      </c>
      <c r="H46" s="122">
        <f>IF(H22=0,"",H22/TrRail_act!H9*1000)</f>
        <v>8.4642451462459949</v>
      </c>
      <c r="I46" s="122">
        <f>IF(I22=0,"",I22/TrRail_act!I9*1000)</f>
        <v>8.3017967999338254</v>
      </c>
      <c r="J46" s="122">
        <f>IF(J22=0,"",J22/TrRail_act!J9*1000)</f>
        <v>8.2278581759407743</v>
      </c>
      <c r="K46" s="122">
        <f>IF(K22=0,"",K22/TrRail_act!K9*1000)</f>
        <v>8.2349563695306998</v>
      </c>
      <c r="L46" s="122">
        <f>IF(L22=0,"",L22/TrRail_act!L9*1000)</f>
        <v>8.1774913018532427</v>
      </c>
      <c r="M46" s="122">
        <f>IF(M22=0,"",M22/TrRail_act!M9*1000)</f>
        <v>8.0667212982245182</v>
      </c>
      <c r="N46" s="122">
        <f>IF(N22=0,"",N22/TrRail_act!N9*1000)</f>
        <v>7.9179922059024621</v>
      </c>
      <c r="O46" s="122">
        <f>IF(O22=0,"",O22/TrRail_act!O9*1000)</f>
        <v>7.7907869756062125</v>
      </c>
      <c r="P46" s="122">
        <f>IF(P22=0,"",P22/TrRail_act!P9*1000)</f>
        <v>7.6420472711095382</v>
      </c>
      <c r="Q46" s="122">
        <f>IF(Q22=0,"",Q22/TrRail_act!Q9*1000)</f>
        <v>7.4851033916111609</v>
      </c>
    </row>
    <row r="47" spans="1:17" ht="11.4" customHeight="1" x14ac:dyDescent="0.3">
      <c r="A47" s="25" t="s">
        <v>37</v>
      </c>
      <c r="B47" s="79">
        <f>IF(B23=0,"",B23/TrRail_act!B10*1000)</f>
        <v>5.9881797028145085</v>
      </c>
      <c r="C47" s="79">
        <f>IF(C23=0,"",C23/TrRail_act!C10*1000)</f>
        <v>5.9438755908023566</v>
      </c>
      <c r="D47" s="79">
        <f>IF(D23=0,"",D23/TrRail_act!D10*1000)</f>
        <v>5.9846353406875812</v>
      </c>
      <c r="E47" s="79">
        <f>IF(E23=0,"",E23/TrRail_act!E10*1000)</f>
        <v>5.830355775997913</v>
      </c>
      <c r="F47" s="79">
        <f>IF(F23=0,"",F23/TrRail_act!F10*1000)</f>
        <v>5.6360253863558478</v>
      </c>
      <c r="G47" s="79">
        <f>IF(G23=0,"",G23/TrRail_act!G10*1000)</f>
        <v>5.3988372084045215</v>
      </c>
      <c r="H47" s="79">
        <f>IF(H23=0,"",H23/TrRail_act!H10*1000)</f>
        <v>5.0871505646157358</v>
      </c>
      <c r="I47" s="79">
        <f>IF(I23=0,"",I23/TrRail_act!I10*1000)</f>
        <v>5.0241397946604653</v>
      </c>
      <c r="J47" s="79">
        <f>IF(J23=0,"",J23/TrRail_act!J10*1000)</f>
        <v>4.8017641345198543</v>
      </c>
      <c r="K47" s="79">
        <f>IF(K23=0,"",K23/TrRail_act!K10*1000)</f>
        <v>5.0189886367741385</v>
      </c>
      <c r="L47" s="79">
        <f>IF(L23=0,"",L23/TrRail_act!L10*1000)</f>
        <v>4.7683021088456545</v>
      </c>
      <c r="M47" s="79">
        <f>IF(M23=0,"",M23/TrRail_act!M10*1000)</f>
        <v>4.505262468351134</v>
      </c>
      <c r="N47" s="79">
        <f>IF(N23=0,"",N23/TrRail_act!N10*1000)</f>
        <v>4.462330870794263</v>
      </c>
      <c r="O47" s="79">
        <f>IF(O23=0,"",O23/TrRail_act!O10*1000)</f>
        <v>4.0290987283606974</v>
      </c>
      <c r="P47" s="79">
        <f>IF(P23=0,"",P23/TrRail_act!P10*1000)</f>
        <v>3.7756742588671082</v>
      </c>
      <c r="Q47" s="79">
        <f>IF(Q23=0,"",Q23/TrRail_act!Q10*1000)</f>
        <v>3.6450706979592482</v>
      </c>
    </row>
    <row r="48" spans="1:17" ht="11.4" customHeight="1" x14ac:dyDescent="0.3">
      <c r="A48" s="116" t="s">
        <v>18</v>
      </c>
      <c r="B48" s="77">
        <f>IF(B24=0,"",B24/TrRail_act!B11*1000)</f>
        <v>8.3830820274172435</v>
      </c>
      <c r="C48" s="77">
        <f>IF(C24=0,"",C24/TrRail_act!C11*1000)</f>
        <v>7.8233761880029711</v>
      </c>
      <c r="D48" s="77">
        <f>IF(D24=0,"",D24/TrRail_act!D11*1000)</f>
        <v>7.7110511482320288</v>
      </c>
      <c r="E48" s="77">
        <f>IF(E24=0,"",E24/TrRail_act!E11*1000)</f>
        <v>7.7481339211879776</v>
      </c>
      <c r="F48" s="77">
        <f>IF(F24=0,"",F24/TrRail_act!F11*1000)</f>
        <v>7.5391683982138629</v>
      </c>
      <c r="G48" s="77">
        <f>IF(G24=0,"",G24/TrRail_act!G11*1000)</f>
        <v>8.0201115261744196</v>
      </c>
      <c r="H48" s="77">
        <f>IF(H24=0,"",H24/TrRail_act!H11*1000)</f>
        <v>7.1595599788345803</v>
      </c>
      <c r="I48" s="77">
        <f>IF(I24=0,"",I24/TrRail_act!I11*1000)</f>
        <v>7.3559201693551959</v>
      </c>
      <c r="J48" s="77">
        <f>IF(J24=0,"",J24/TrRail_act!J11*1000)</f>
        <v>7.2634397734283001</v>
      </c>
      <c r="K48" s="77">
        <f>IF(K24=0,"",K24/TrRail_act!K11*1000)</f>
        <v>7.615287945154023</v>
      </c>
      <c r="L48" s="77">
        <f>IF(L24=0,"",L24/TrRail_act!L11*1000)</f>
        <v>7.121862308646576</v>
      </c>
      <c r="M48" s="77">
        <f>IF(M24=0,"",M24/TrRail_act!M11*1000)</f>
        <v>6.5896727895676044</v>
      </c>
      <c r="N48" s="77">
        <f>IF(N24=0,"",N24/TrRail_act!N11*1000)</f>
        <v>6.4697040714579561</v>
      </c>
      <c r="O48" s="77">
        <f>IF(O24=0,"",O24/TrRail_act!O11*1000)</f>
        <v>5.3813109513604083</v>
      </c>
      <c r="P48" s="77">
        <f>IF(P24=0,"",P24/TrRail_act!P11*1000)</f>
        <v>5.0570391171920317</v>
      </c>
      <c r="Q48" s="77">
        <f>IF(Q24=0,"",Q24/TrRail_act!Q11*1000)</f>
        <v>4.8424811171755744</v>
      </c>
    </row>
    <row r="49" spans="1:17" ht="11.4" customHeight="1" x14ac:dyDescent="0.3">
      <c r="A49" s="93" t="s">
        <v>17</v>
      </c>
      <c r="B49" s="74">
        <f>IF(B25=0,"",B25/TrRail_act!B12*1000)</f>
        <v>5.168510933678883</v>
      </c>
      <c r="C49" s="74">
        <f>IF(C25=0,"",C25/TrRail_act!C12*1000)</f>
        <v>5.2922655685675668</v>
      </c>
      <c r="D49" s="74">
        <f>IF(D25=0,"",D25/TrRail_act!D12*1000)</f>
        <v>5.3655718095750506</v>
      </c>
      <c r="E49" s="74">
        <f>IF(E25=0,"",E25/TrRail_act!E12*1000)</f>
        <v>5.0694115425571207</v>
      </c>
      <c r="F49" s="74">
        <f>IF(F25=0,"",F25/TrRail_act!F12*1000)</f>
        <v>4.8356013194215794</v>
      </c>
      <c r="G49" s="74">
        <f>IF(G25=0,"",G25/TrRail_act!G12*1000)</f>
        <v>4.317493556026391</v>
      </c>
      <c r="H49" s="74">
        <f>IF(H25=0,"",H25/TrRail_act!H12*1000)</f>
        <v>4.2664789421018012</v>
      </c>
      <c r="I49" s="74">
        <f>IF(I25=0,"",I25/TrRail_act!I12*1000)</f>
        <v>4.1093159402111192</v>
      </c>
      <c r="J49" s="74">
        <f>IF(J25=0,"",J25/TrRail_act!J12*1000)</f>
        <v>3.822146599042251</v>
      </c>
      <c r="K49" s="74">
        <f>IF(K25=0,"",K25/TrRail_act!K12*1000)</f>
        <v>3.9602721715943279</v>
      </c>
      <c r="L49" s="74">
        <f>IF(L25=0,"",L25/TrRail_act!L12*1000)</f>
        <v>3.8292854638264329</v>
      </c>
      <c r="M49" s="74">
        <f>IF(M25=0,"",M25/TrRail_act!M12*1000)</f>
        <v>3.6341488912738886</v>
      </c>
      <c r="N49" s="74">
        <f>IF(N25=0,"",N25/TrRail_act!N12*1000)</f>
        <v>3.6097801998733732</v>
      </c>
      <c r="O49" s="74">
        <f>IF(O25=0,"",O25/TrRail_act!O12*1000)</f>
        <v>3.4843485110219392</v>
      </c>
      <c r="P49" s="74">
        <f>IF(P25=0,"",P25/TrRail_act!P12*1000)</f>
        <v>3.2758624513413865</v>
      </c>
      <c r="Q49" s="74">
        <f>IF(Q25=0,"",Q25/TrRail_act!Q12*1000)</f>
        <v>3.2032596280911987</v>
      </c>
    </row>
    <row r="51" spans="1:17" ht="11.4" customHeight="1" x14ac:dyDescent="0.3">
      <c r="A51" s="27" t="s">
        <v>73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" customHeight="1" x14ac:dyDescent="0.3">
      <c r="A52" s="25" t="s">
        <v>40</v>
      </c>
      <c r="B52" s="40">
        <f>IF(B17=0,"",1000000*B17/TrRail_act!B37)</f>
        <v>361263.82301045774</v>
      </c>
      <c r="C52" s="40">
        <f>IF(C17=0,"",1000000*C17/TrRail_act!C37)</f>
        <v>348867.06238667149</v>
      </c>
      <c r="D52" s="40">
        <f>IF(D17=0,"",1000000*D17/TrRail_act!D37)</f>
        <v>339175.64988329052</v>
      </c>
      <c r="E52" s="40">
        <f>IF(E17=0,"",1000000*E17/TrRail_act!E37)</f>
        <v>317032.34010608558</v>
      </c>
      <c r="F52" s="40">
        <f>IF(F17=0,"",1000000*F17/TrRail_act!F37)</f>
        <v>299820.09291961853</v>
      </c>
      <c r="G52" s="40">
        <f>IF(G17=0,"",1000000*G17/TrRail_act!G37)</f>
        <v>291051.83440489962</v>
      </c>
      <c r="H52" s="40">
        <f>IF(H17=0,"",1000000*H17/TrRail_act!H37)</f>
        <v>272285.17756857345</v>
      </c>
      <c r="I52" s="40">
        <f>IF(I17=0,"",1000000*I17/TrRail_act!I37)</f>
        <v>270624.26366049779</v>
      </c>
      <c r="J52" s="40">
        <f>IF(J17=0,"",1000000*J17/TrRail_act!J37)</f>
        <v>263190.3946143217</v>
      </c>
      <c r="K52" s="40">
        <f>IF(K17=0,"",1000000*K17/TrRail_act!K37)</f>
        <v>256476.69114409119</v>
      </c>
      <c r="L52" s="40">
        <f>IF(L17=0,"",1000000*L17/TrRail_act!L37)</f>
        <v>252781.61707278478</v>
      </c>
      <c r="M52" s="40">
        <f>IF(M17=0,"",1000000*M17/TrRail_act!M37)</f>
        <v>247273.47983292988</v>
      </c>
      <c r="N52" s="40">
        <f>IF(N17=0,"",1000000*N17/TrRail_act!N37)</f>
        <v>246741.18124284732</v>
      </c>
      <c r="O52" s="40">
        <f>IF(O17=0,"",1000000*O17/TrRail_act!O37)</f>
        <v>238876.73767442722</v>
      </c>
      <c r="P52" s="40">
        <f>IF(P17=0,"",1000000*P17/TrRail_act!P37)</f>
        <v>228354.50906792231</v>
      </c>
      <c r="Q52" s="40">
        <f>IF(Q17=0,"",1000000*Q17/TrRail_act!Q37)</f>
        <v>227849.06227124974</v>
      </c>
    </row>
    <row r="53" spans="1:17" ht="11.4" customHeight="1" x14ac:dyDescent="0.3">
      <c r="A53" s="91" t="s">
        <v>22</v>
      </c>
      <c r="B53" s="121">
        <f>IF(B18=0,"",1000000*B18/TrRail_act!B38)</f>
        <v>60444.890869363844</v>
      </c>
      <c r="C53" s="121">
        <f>IF(C18=0,"",1000000*C18/TrRail_act!C38)</f>
        <v>58850.92060879265</v>
      </c>
      <c r="D53" s="121">
        <f>IF(D18=0,"",1000000*D18/TrRail_act!D38)</f>
        <v>57950.180023988658</v>
      </c>
      <c r="E53" s="121">
        <f>IF(E18=0,"",1000000*E18/TrRail_act!E38)</f>
        <v>53835.350387974242</v>
      </c>
      <c r="F53" s="121">
        <f>IF(F18=0,"",1000000*F18/TrRail_act!F38)</f>
        <v>53695.962433553097</v>
      </c>
      <c r="G53" s="121">
        <f>IF(G18=0,"",1000000*G18/TrRail_act!G38)</f>
        <v>52156.082420567451</v>
      </c>
      <c r="H53" s="121">
        <f>IF(H18=0,"",1000000*H18/TrRail_act!H38)</f>
        <v>50930.074933521326</v>
      </c>
      <c r="I53" s="121">
        <f>IF(I18=0,"",1000000*I18/TrRail_act!I38)</f>
        <v>50169.99150630174</v>
      </c>
      <c r="J53" s="121">
        <f>IF(J18=0,"",1000000*J18/TrRail_act!J38)</f>
        <v>50054.238150730809</v>
      </c>
      <c r="K53" s="121">
        <f>IF(K18=0,"",1000000*K18/TrRail_act!K38)</f>
        <v>49125.243461622689</v>
      </c>
      <c r="L53" s="121">
        <f>IF(L18=0,"",1000000*L18/TrRail_act!L38)</f>
        <v>49093.858362426996</v>
      </c>
      <c r="M53" s="121">
        <f>IF(M18=0,"",1000000*M18/TrRail_act!M38)</f>
        <v>48195.525989997812</v>
      </c>
      <c r="N53" s="121">
        <f>IF(N18=0,"",1000000*N18/TrRail_act!N38)</f>
        <v>47628.59781038716</v>
      </c>
      <c r="O53" s="121">
        <f>IF(O18=0,"",1000000*O18/TrRail_act!O38)</f>
        <v>46753.4263945356</v>
      </c>
      <c r="P53" s="121">
        <f>IF(P18=0,"",1000000*P18/TrRail_act!P38)</f>
        <v>45834.372958451502</v>
      </c>
      <c r="Q53" s="121">
        <f>IF(Q18=0,"",1000000*Q18/TrRail_act!Q38)</f>
        <v>45391.566617043623</v>
      </c>
    </row>
    <row r="54" spans="1:17" ht="11.4" customHeight="1" x14ac:dyDescent="0.3">
      <c r="A54" s="19" t="s">
        <v>21</v>
      </c>
      <c r="B54" s="38">
        <f>IF(B19=0,"",1000000*B19/TrRail_act!B39)</f>
        <v>608359.58525259991</v>
      </c>
      <c r="C54" s="38">
        <f>IF(C19=0,"",1000000*C19/TrRail_act!C39)</f>
        <v>581291.61602473806</v>
      </c>
      <c r="D54" s="38">
        <f>IF(D19=0,"",1000000*D19/TrRail_act!D39)</f>
        <v>557939.70423120994</v>
      </c>
      <c r="E54" s="38">
        <f>IF(E19=0,"",1000000*E19/TrRail_act!E39)</f>
        <v>517175.8354579935</v>
      </c>
      <c r="F54" s="38">
        <f>IF(F19=0,"",1000000*F19/TrRail_act!F39)</f>
        <v>490105.80608859565</v>
      </c>
      <c r="G54" s="38">
        <f>IF(G19=0,"",1000000*G19/TrRail_act!G39)</f>
        <v>471140.58987497014</v>
      </c>
      <c r="H54" s="38">
        <f>IF(H19=0,"",1000000*H19/TrRail_act!H39)</f>
        <v>436433.54863244918</v>
      </c>
      <c r="I54" s="38">
        <f>IF(I19=0,"",1000000*I19/TrRail_act!I39)</f>
        <v>434083.52891842101</v>
      </c>
      <c r="J54" s="38">
        <f>IF(J19=0,"",1000000*J19/TrRail_act!J39)</f>
        <v>416714.09396826098</v>
      </c>
      <c r="K54" s="38">
        <f>IF(K19=0,"",1000000*K19/TrRail_act!K39)</f>
        <v>401181.75175629242</v>
      </c>
      <c r="L54" s="38">
        <f>IF(L19=0,"",1000000*L19/TrRail_act!L39)</f>
        <v>394361.77135780745</v>
      </c>
      <c r="M54" s="38">
        <f>IF(M19=0,"",1000000*M19/TrRail_act!M39)</f>
        <v>383251.64093405427</v>
      </c>
      <c r="N54" s="38">
        <f>IF(N19=0,"",1000000*N19/TrRail_act!N39)</f>
        <v>384312.19863433437</v>
      </c>
      <c r="O54" s="38">
        <f>IF(O19=0,"",1000000*O19/TrRail_act!O39)</f>
        <v>368716.41744762694</v>
      </c>
      <c r="P54" s="38">
        <f>IF(P19=0,"",1000000*P19/TrRail_act!P39)</f>
        <v>351099.23541305389</v>
      </c>
      <c r="Q54" s="38">
        <f>IF(Q19=0,"",1000000*Q19/TrRail_act!Q39)</f>
        <v>350944.20766063</v>
      </c>
    </row>
    <row r="55" spans="1:17" ht="11.4" customHeight="1" x14ac:dyDescent="0.3">
      <c r="A55" s="62" t="s">
        <v>18</v>
      </c>
      <c r="B55" s="42">
        <f>IF(B20=0,"",1000000*B20/TrRail_act!B40)</f>
        <v>814921.4728545656</v>
      </c>
      <c r="C55" s="42">
        <f>IF(C20=0,"",1000000*C20/TrRail_act!C40)</f>
        <v>763324.64441525529</v>
      </c>
      <c r="D55" s="42">
        <f>IF(D20=0,"",1000000*D20/TrRail_act!D40)</f>
        <v>728441.82910132024</v>
      </c>
      <c r="E55" s="42">
        <f>IF(E20=0,"",1000000*E20/TrRail_act!E40)</f>
        <v>684864.94213446195</v>
      </c>
      <c r="F55" s="42">
        <f>IF(F20=0,"",1000000*F20/TrRail_act!F40)</f>
        <v>653668.340987426</v>
      </c>
      <c r="G55" s="42">
        <f>IF(G20=0,"",1000000*G20/TrRail_act!G40)</f>
        <v>586476.82461946434</v>
      </c>
      <c r="H55" s="42">
        <f>IF(H20=0,"",1000000*H20/TrRail_act!H40)</f>
        <v>558110.09616833739</v>
      </c>
      <c r="I55" s="42">
        <f>IF(I20=0,"",1000000*I20/TrRail_act!I40)</f>
        <v>581926.78744165949</v>
      </c>
      <c r="J55" s="42">
        <f>IF(J20=0,"",1000000*J20/TrRail_act!J40)</f>
        <v>560019.27357033757</v>
      </c>
      <c r="K55" s="42">
        <f>IF(K20=0,"",1000000*K20/TrRail_act!K40)</f>
        <v>506286.63077960868</v>
      </c>
      <c r="L55" s="42">
        <f>IF(L20=0,"",1000000*L20/TrRail_act!L40)</f>
        <v>505914.40393722727</v>
      </c>
      <c r="M55" s="42">
        <f>IF(M20=0,"",1000000*M20/TrRail_act!M40)</f>
        <v>462649.73466335726</v>
      </c>
      <c r="N55" s="42">
        <f>IF(N20=0,"",1000000*N20/TrRail_act!N40)</f>
        <v>469424.05760939862</v>
      </c>
      <c r="O55" s="42">
        <f>IF(O20=0,"",1000000*O20/TrRail_act!O40)</f>
        <v>427160.93651142681</v>
      </c>
      <c r="P55" s="42">
        <f>IF(P20=0,"",1000000*P20/TrRail_act!P40)</f>
        <v>408188.72625207022</v>
      </c>
      <c r="Q55" s="42">
        <f>IF(Q20=0,"",1000000*Q20/TrRail_act!Q40)</f>
        <v>391563.74951385992</v>
      </c>
    </row>
    <row r="56" spans="1:17" ht="11.4" customHeight="1" x14ac:dyDescent="0.3">
      <c r="A56" s="62" t="s">
        <v>17</v>
      </c>
      <c r="B56" s="42">
        <f>IF(B21=0,"",1000000*B21/TrRail_act!B41)</f>
        <v>502709.99662371608</v>
      </c>
      <c r="C56" s="42">
        <f>IF(C21=0,"",1000000*C21/TrRail_act!C41)</f>
        <v>492264.64669011242</v>
      </c>
      <c r="D56" s="42">
        <f>IF(D21=0,"",1000000*D21/TrRail_act!D41)</f>
        <v>474195.63647177815</v>
      </c>
      <c r="E56" s="42">
        <f>IF(E21=0,"",1000000*E21/TrRail_act!E41)</f>
        <v>436281.22873268247</v>
      </c>
      <c r="F56" s="42">
        <f>IF(F21=0,"",1000000*F21/TrRail_act!F41)</f>
        <v>402341.4199147597</v>
      </c>
      <c r="G56" s="42">
        <f>IF(G21=0,"",1000000*G21/TrRail_act!G41)</f>
        <v>410273.46691512992</v>
      </c>
      <c r="H56" s="42">
        <f>IF(H21=0,"",1000000*H21/TrRail_act!H41)</f>
        <v>371221.11265722342</v>
      </c>
      <c r="I56" s="42">
        <f>IF(I21=0,"",1000000*I21/TrRail_act!I41)</f>
        <v>353973.85499637079</v>
      </c>
      <c r="J56" s="42">
        <f>IF(J21=0,"",1000000*J21/TrRail_act!J41)</f>
        <v>340245.82875512051</v>
      </c>
      <c r="K56" s="42">
        <f>IF(K21=0,"",1000000*K21/TrRail_act!K41)</f>
        <v>345174.08864487772</v>
      </c>
      <c r="L56" s="42">
        <f>IF(L21=0,"",1000000*L21/TrRail_act!L41)</f>
        <v>335592.61516772048</v>
      </c>
      <c r="M56" s="42">
        <f>IF(M21=0,"",1000000*M21/TrRail_act!M41)</f>
        <v>340706.51798586221</v>
      </c>
      <c r="N56" s="42">
        <f>IF(N21=0,"",1000000*N21/TrRail_act!N41)</f>
        <v>338017.58932169434</v>
      </c>
      <c r="O56" s="42">
        <f>IF(O21=0,"",1000000*O21/TrRail_act!O41)</f>
        <v>337868.4665178404</v>
      </c>
      <c r="P56" s="42">
        <f>IF(P21=0,"",1000000*P21/TrRail_act!P41)</f>
        <v>321688.21718658821</v>
      </c>
      <c r="Q56" s="42">
        <f>IF(Q21=0,"",1000000*Q21/TrRail_act!Q41)</f>
        <v>330656.74699134933</v>
      </c>
    </row>
    <row r="57" spans="1:17" ht="11.4" customHeight="1" x14ac:dyDescent="0.3">
      <c r="A57" s="118" t="s">
        <v>20</v>
      </c>
      <c r="B57" s="120">
        <f>IF(B22=0,"",1000000*B22/TrRail_act!B42)</f>
        <v>1499780.9650658991</v>
      </c>
      <c r="C57" s="120">
        <f>IF(C22=0,"",1000000*C22/TrRail_act!C42)</f>
        <v>1495700.5436716878</v>
      </c>
      <c r="D57" s="120">
        <f>IF(D22=0,"",1000000*D22/TrRail_act!D42)</f>
        <v>1486883.7127027628</v>
      </c>
      <c r="E57" s="120">
        <f>IF(E22=0,"",1000000*E22/TrRail_act!E42)</f>
        <v>1438141.5719040979</v>
      </c>
      <c r="F57" s="120">
        <f>IF(F22=0,"",1000000*F22/TrRail_act!F42)</f>
        <v>1422540.3513208793</v>
      </c>
      <c r="G57" s="120">
        <f>IF(G22=0,"",1000000*G22/TrRail_act!G42)</f>
        <v>1388614.369436712</v>
      </c>
      <c r="H57" s="120">
        <f>IF(H22=0,"",1000000*H22/TrRail_act!H42)</f>
        <v>1372428.5182802521</v>
      </c>
      <c r="I57" s="120">
        <f>IF(I22=0,"",1000000*I22/TrRail_act!I42)</f>
        <v>1351060.3067341847</v>
      </c>
      <c r="J57" s="120">
        <f>IF(J22=0,"",1000000*J22/TrRail_act!J42)</f>
        <v>1339555.6989930731</v>
      </c>
      <c r="K57" s="120">
        <f>IF(K22=0,"",1000000*K22/TrRail_act!K42)</f>
        <v>1320892.0771466037</v>
      </c>
      <c r="L57" s="120">
        <f>IF(L22=0,"",1000000*L22/TrRail_act!L42)</f>
        <v>1307773.2938611393</v>
      </c>
      <c r="M57" s="120">
        <f>IF(M22=0,"",1000000*M22/TrRail_act!M42)</f>
        <v>1289939.9125387319</v>
      </c>
      <c r="N57" s="120">
        <f>IF(N22=0,"",1000000*N22/TrRail_act!N42)</f>
        <v>1271092.4213112779</v>
      </c>
      <c r="O57" s="120">
        <f>IF(O22=0,"",1000000*O22/TrRail_act!O42)</f>
        <v>1249973.5632068887</v>
      </c>
      <c r="P57" s="120">
        <f>IF(P22=0,"",1000000*P22/TrRail_act!P42)</f>
        <v>1212435.9810926509</v>
      </c>
      <c r="Q57" s="120">
        <f>IF(Q22=0,"",1000000*Q22/TrRail_act!Q42)</f>
        <v>1206885.3302618661</v>
      </c>
    </row>
    <row r="58" spans="1:17" ht="11.4" customHeight="1" x14ac:dyDescent="0.3">
      <c r="A58" s="25" t="s">
        <v>19</v>
      </c>
      <c r="B58" s="40">
        <f>IF(B23=0,"",1000000*B23/TrRail_act!B43)</f>
        <v>452856.44423678599</v>
      </c>
      <c r="C58" s="40">
        <f>IF(C23=0,"",1000000*C23/TrRail_act!C43)</f>
        <v>425280.87615183654</v>
      </c>
      <c r="D58" s="40">
        <f>IF(D23=0,"",1000000*D23/TrRail_act!D43)</f>
        <v>416961.85109463712</v>
      </c>
      <c r="E58" s="40">
        <f>IF(E23=0,"",1000000*E23/TrRail_act!E43)</f>
        <v>406604.44316432392</v>
      </c>
      <c r="F58" s="40">
        <f>IF(F23=0,"",1000000*F23/TrRail_act!F43)</f>
        <v>394744.29062239046</v>
      </c>
      <c r="G58" s="40">
        <f>IF(G23=0,"",1000000*G23/TrRail_act!G43)</f>
        <v>366551.90942638513</v>
      </c>
      <c r="H58" s="40">
        <f>IF(H23=0,"",1000000*H23/TrRail_act!H43)</f>
        <v>354655.675649893</v>
      </c>
      <c r="I58" s="40">
        <f>IF(I23=0,"",1000000*I23/TrRail_act!I43)</f>
        <v>353669.39529458497</v>
      </c>
      <c r="J58" s="40">
        <f>IF(J23=0,"",1000000*J23/TrRail_act!J43)</f>
        <v>328270.43827567581</v>
      </c>
      <c r="K58" s="40">
        <f>IF(K23=0,"",1000000*K23/TrRail_act!K43)</f>
        <v>292780.51155351527</v>
      </c>
      <c r="L58" s="40">
        <f>IF(L23=0,"",1000000*L23/TrRail_act!L43)</f>
        <v>302608.40141850332</v>
      </c>
      <c r="M58" s="40">
        <f>IF(M23=0,"",1000000*M23/TrRail_act!M43)</f>
        <v>305242.01799415873</v>
      </c>
      <c r="N58" s="40">
        <f>IF(N23=0,"",1000000*N23/TrRail_act!N43)</f>
        <v>298217.90209499846</v>
      </c>
      <c r="O58" s="40">
        <f>IF(O23=0,"",1000000*O23/TrRail_act!O43)</f>
        <v>276973.72345117264</v>
      </c>
      <c r="P58" s="40">
        <f>IF(P23=0,"",1000000*P23/TrRail_act!P43)</f>
        <v>266221.16222857992</v>
      </c>
      <c r="Q58" s="40">
        <f>IF(Q23=0,"",1000000*Q23/TrRail_act!Q43)</f>
        <v>264321.43439143884</v>
      </c>
    </row>
    <row r="59" spans="1:17" ht="11.4" customHeight="1" x14ac:dyDescent="0.3">
      <c r="A59" s="116" t="s">
        <v>18</v>
      </c>
      <c r="B59" s="42">
        <f>IF(B24=0,"",1000000*B24/TrRail_act!B44)</f>
        <v>509376.79070374771</v>
      </c>
      <c r="C59" s="42">
        <f>IF(C24=0,"",1000000*C24/TrRail_act!C44)</f>
        <v>457046.64012016362</v>
      </c>
      <c r="D59" s="42">
        <f>IF(D24=0,"",1000000*D24/TrRail_act!D44)</f>
        <v>450055.14784380468</v>
      </c>
      <c r="E59" s="42">
        <f>IF(E24=0,"",1000000*E24/TrRail_act!E44)</f>
        <v>481166.49912516354</v>
      </c>
      <c r="F59" s="42">
        <f>IF(F24=0,"",1000000*F24/TrRail_act!F44)</f>
        <v>475108.04202668264</v>
      </c>
      <c r="G59" s="42">
        <f>IF(G24=0,"",1000000*G24/TrRail_act!G44)</f>
        <v>474871.88250719919</v>
      </c>
      <c r="H59" s="42">
        <f>IF(H24=0,"",1000000*H24/TrRail_act!H44)</f>
        <v>423551.96595617133</v>
      </c>
      <c r="I59" s="42">
        <f>IF(I24=0,"",1000000*I24/TrRail_act!I44)</f>
        <v>441403.6029278065</v>
      </c>
      <c r="J59" s="42">
        <f>IF(J24=0,"",1000000*J24/TrRail_act!J44)</f>
        <v>427195.20330378518</v>
      </c>
      <c r="K59" s="42">
        <f>IF(K24=0,"",1000000*K24/TrRail_act!K44)</f>
        <v>381684.11532100366</v>
      </c>
      <c r="L59" s="42">
        <f>IF(L24=0,"",1000000*L24/TrRail_act!L44)</f>
        <v>384186.56447707693</v>
      </c>
      <c r="M59" s="42">
        <f>IF(M24=0,"",1000000*M24/TrRail_act!M44)</f>
        <v>397197.70455793239</v>
      </c>
      <c r="N59" s="42">
        <f>IF(N24=0,"",1000000*N24/TrRail_act!N44)</f>
        <v>393429.05363463802</v>
      </c>
      <c r="O59" s="42">
        <f>IF(O24=0,"",1000000*O24/TrRail_act!O44)</f>
        <v>350152.99388887273</v>
      </c>
      <c r="P59" s="42">
        <f>IF(P24=0,"",1000000*P24/TrRail_act!P44)</f>
        <v>338153.87843442772</v>
      </c>
      <c r="Q59" s="42">
        <f>IF(Q24=0,"",1000000*Q24/TrRail_act!Q44)</f>
        <v>332191.67351415253</v>
      </c>
    </row>
    <row r="60" spans="1:17" ht="11.4" customHeight="1" x14ac:dyDescent="0.3">
      <c r="A60" s="93" t="s">
        <v>17</v>
      </c>
      <c r="B60" s="36">
        <f>IF(B25=0,"",1000000*B25/TrRail_act!B45)</f>
        <v>426580.66021669441</v>
      </c>
      <c r="C60" s="36">
        <f>IF(C25=0,"",1000000*C25/TrRail_act!C45)</f>
        <v>410653.31283263909</v>
      </c>
      <c r="D60" s="36">
        <f>IF(D25=0,"",1000000*D25/TrRail_act!D45)</f>
        <v>401738.67294845922</v>
      </c>
      <c r="E60" s="36">
        <f>IF(E25=0,"",1000000*E25/TrRail_act!E45)</f>
        <v>371675.86644312035</v>
      </c>
      <c r="F60" s="36">
        <f>IF(F25=0,"",1000000*F25/TrRail_act!F45)</f>
        <v>355332.64256004145</v>
      </c>
      <c r="G60" s="36">
        <f>IF(G25=0,"",1000000*G25/TrRail_act!G45)</f>
        <v>312013.1817213599</v>
      </c>
      <c r="H60" s="36">
        <f>IF(H25=0,"",1000000*H25/TrRail_act!H45)</f>
        <v>320059.33101951762</v>
      </c>
      <c r="I60" s="36">
        <f>IF(I25=0,"",1000000*I25/TrRail_act!I45)</f>
        <v>310348.27032040502</v>
      </c>
      <c r="J60" s="36">
        <f>IF(J25=0,"",1000000*J25/TrRail_act!J45)</f>
        <v>279350.21871752682</v>
      </c>
      <c r="K60" s="36">
        <f>IF(K25=0,"",1000000*K25/TrRail_act!K45)</f>
        <v>247564.71113824224</v>
      </c>
      <c r="L60" s="36">
        <f>IF(L25=0,"",1000000*L25/TrRail_act!L45)</f>
        <v>261418.40791204476</v>
      </c>
      <c r="M60" s="36">
        <f>IF(M25=0,"",1000000*M25/TrRail_act!M45)</f>
        <v>259683.5597446078</v>
      </c>
      <c r="N60" s="36">
        <f>IF(N25=0,"",1000000*N25/TrRail_act!N45)</f>
        <v>251828.20868322492</v>
      </c>
      <c r="O60" s="36">
        <f>IF(O25=0,"",1000000*O25/TrRail_act!O45)</f>
        <v>245102.61088640941</v>
      </c>
      <c r="P60" s="36">
        <f>IF(P25=0,"",1000000*P25/TrRail_act!P45)</f>
        <v>235992.76424225897</v>
      </c>
      <c r="Q60" s="36">
        <f>IF(Q25=0,"",1000000*Q25/TrRail_act!Q45)</f>
        <v>237280.48058917731</v>
      </c>
    </row>
    <row r="62" spans="1:17" ht="11.4" customHeight="1" x14ac:dyDescent="0.3">
      <c r="A62" s="27" t="s">
        <v>42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" customHeight="1" x14ac:dyDescent="0.3">
      <c r="A63" s="25" t="s">
        <v>40</v>
      </c>
      <c r="B63" s="32">
        <f t="shared" ref="B63:Q63" si="9">IF(B17=0,0,B17/B$16)</f>
        <v>0.74307627647695906</v>
      </c>
      <c r="C63" s="32">
        <f t="shared" si="9"/>
        <v>0.74888145641419401</v>
      </c>
      <c r="D63" s="32">
        <f t="shared" si="9"/>
        <v>0.74858693740578708</v>
      </c>
      <c r="E63" s="32">
        <f t="shared" si="9"/>
        <v>0.74522992596867177</v>
      </c>
      <c r="F63" s="32">
        <f t="shared" si="9"/>
        <v>0.72944429054102322</v>
      </c>
      <c r="G63" s="32">
        <f t="shared" si="9"/>
        <v>0.7374009071633989</v>
      </c>
      <c r="H63" s="32">
        <f t="shared" si="9"/>
        <v>0.72901366722800287</v>
      </c>
      <c r="I63" s="32">
        <f t="shared" si="9"/>
        <v>0.72816051592208952</v>
      </c>
      <c r="J63" s="32">
        <f t="shared" si="9"/>
        <v>0.74088704167296626</v>
      </c>
      <c r="K63" s="32">
        <f t="shared" si="9"/>
        <v>0.76713642635031454</v>
      </c>
      <c r="L63" s="32">
        <f t="shared" si="9"/>
        <v>0.76275646461207869</v>
      </c>
      <c r="M63" s="32">
        <f t="shared" si="9"/>
        <v>0.75937851435469994</v>
      </c>
      <c r="N63" s="32">
        <f t="shared" si="9"/>
        <v>0.77061293159025179</v>
      </c>
      <c r="O63" s="32">
        <f t="shared" si="9"/>
        <v>0.78358725444807431</v>
      </c>
      <c r="P63" s="32">
        <f t="shared" si="9"/>
        <v>0.7863648515270244</v>
      </c>
      <c r="Q63" s="32">
        <f t="shared" si="9"/>
        <v>0.78955416697066616</v>
      </c>
    </row>
    <row r="64" spans="1:17" ht="11.4" customHeight="1" x14ac:dyDescent="0.3">
      <c r="A64" s="91" t="s">
        <v>22</v>
      </c>
      <c r="B64" s="119">
        <f t="shared" ref="B64:Q64" si="10">IF(B18=0,0,B18/B$16)</f>
        <v>5.9835749397009454E-2</v>
      </c>
      <c r="C64" s="119">
        <f t="shared" si="10"/>
        <v>6.0693357136048835E-2</v>
      </c>
      <c r="D64" s="119">
        <f t="shared" si="10"/>
        <v>6.0877085777828639E-2</v>
      </c>
      <c r="E64" s="119">
        <f t="shared" si="10"/>
        <v>5.9933445133527719E-2</v>
      </c>
      <c r="F64" s="119">
        <f t="shared" si="10"/>
        <v>6.322027799173742E-2</v>
      </c>
      <c r="G64" s="119">
        <f t="shared" si="10"/>
        <v>6.3500347173636382E-2</v>
      </c>
      <c r="H64" s="119">
        <f t="shared" si="10"/>
        <v>6.5879627433143059E-2</v>
      </c>
      <c r="I64" s="119">
        <f t="shared" si="10"/>
        <v>6.5292885026427591E-2</v>
      </c>
      <c r="J64" s="119">
        <f t="shared" si="10"/>
        <v>6.8202398360437844E-2</v>
      </c>
      <c r="K64" s="119">
        <f t="shared" si="10"/>
        <v>7.1024645196930691E-2</v>
      </c>
      <c r="L64" s="119">
        <f t="shared" si="10"/>
        <v>7.1615886877487614E-2</v>
      </c>
      <c r="M64" s="119">
        <f t="shared" si="10"/>
        <v>7.1289123763773873E-2</v>
      </c>
      <c r="N64" s="119">
        <f t="shared" si="10"/>
        <v>7.1627516843002725E-2</v>
      </c>
      <c r="O64" s="119">
        <f t="shared" si="10"/>
        <v>7.3610871300733252E-2</v>
      </c>
      <c r="P64" s="119">
        <f t="shared" si="10"/>
        <v>7.5897334250349099E-2</v>
      </c>
      <c r="Q64" s="119">
        <f t="shared" si="10"/>
        <v>7.576257200481798E-2</v>
      </c>
    </row>
    <row r="65" spans="1:17" ht="11.4" customHeight="1" x14ac:dyDescent="0.3">
      <c r="A65" s="19" t="s">
        <v>21</v>
      </c>
      <c r="B65" s="30">
        <f t="shared" ref="B65:Q65" si="11">IF(B19=0,0,B19/B$16)</f>
        <v>0.62579003501274799</v>
      </c>
      <c r="C65" s="30">
        <f t="shared" si="11"/>
        <v>0.62296965162836548</v>
      </c>
      <c r="D65" s="30">
        <f t="shared" si="11"/>
        <v>0.61982221012525029</v>
      </c>
      <c r="E65" s="30">
        <f t="shared" si="11"/>
        <v>0.61446650563723548</v>
      </c>
      <c r="F65" s="30">
        <f t="shared" si="11"/>
        <v>0.58862448324416616</v>
      </c>
      <c r="G65" s="30">
        <f t="shared" si="11"/>
        <v>0.59240015110867283</v>
      </c>
      <c r="H65" s="30">
        <f t="shared" si="11"/>
        <v>0.57637229666405032</v>
      </c>
      <c r="I65" s="30">
        <f t="shared" si="11"/>
        <v>0.57472548396665679</v>
      </c>
      <c r="J65" s="30">
        <f t="shared" si="11"/>
        <v>0.57481073032679808</v>
      </c>
      <c r="K65" s="30">
        <f t="shared" si="11"/>
        <v>0.58670506566896441</v>
      </c>
      <c r="L65" s="30">
        <f t="shared" si="11"/>
        <v>0.58168393371879379</v>
      </c>
      <c r="M65" s="30">
        <f t="shared" si="11"/>
        <v>0.57710026382111612</v>
      </c>
      <c r="N65" s="30">
        <f t="shared" si="11"/>
        <v>0.58908283952595231</v>
      </c>
      <c r="O65" s="30">
        <f t="shared" si="11"/>
        <v>0.59508446927835434</v>
      </c>
      <c r="P65" s="30">
        <f t="shared" si="11"/>
        <v>0.59391098450899182</v>
      </c>
      <c r="Q65" s="30">
        <f t="shared" si="11"/>
        <v>0.59614173534375148</v>
      </c>
    </row>
    <row r="66" spans="1:17" ht="11.4" customHeight="1" x14ac:dyDescent="0.3">
      <c r="A66" s="62" t="s">
        <v>18</v>
      </c>
      <c r="B66" s="115">
        <f t="shared" ref="B66:Q66" si="12">IF(B20=0,0,B20/B$16)</f>
        <v>0.28366319952267588</v>
      </c>
      <c r="C66" s="115">
        <f t="shared" si="12"/>
        <v>0.26868181546163855</v>
      </c>
      <c r="D66" s="115">
        <f t="shared" si="12"/>
        <v>0.26654733023504562</v>
      </c>
      <c r="E66" s="115">
        <f t="shared" si="12"/>
        <v>0.26479624492522408</v>
      </c>
      <c r="F66" s="115">
        <f t="shared" si="12"/>
        <v>0.2741480965953399</v>
      </c>
      <c r="G66" s="115">
        <f t="shared" si="12"/>
        <v>0.25473234203554407</v>
      </c>
      <c r="H66" s="115">
        <f t="shared" si="12"/>
        <v>0.25718851524168351</v>
      </c>
      <c r="I66" s="115">
        <f t="shared" si="12"/>
        <v>0.27076671583189232</v>
      </c>
      <c r="J66" s="115">
        <f t="shared" si="12"/>
        <v>0.26877921029644125</v>
      </c>
      <c r="K66" s="115">
        <f t="shared" si="12"/>
        <v>0.25739092405608865</v>
      </c>
      <c r="L66" s="115">
        <f t="shared" si="12"/>
        <v>0.25748299372362965</v>
      </c>
      <c r="M66" s="115">
        <f t="shared" si="12"/>
        <v>0.24305899812209322</v>
      </c>
      <c r="N66" s="115">
        <f t="shared" si="12"/>
        <v>0.25349606659396118</v>
      </c>
      <c r="O66" s="115">
        <f t="shared" si="12"/>
        <v>0.23817115101757952</v>
      </c>
      <c r="P66" s="115">
        <f t="shared" si="12"/>
        <v>0.23477069020488478</v>
      </c>
      <c r="Q66" s="115">
        <f t="shared" si="12"/>
        <v>0.22155134528390502</v>
      </c>
    </row>
    <row r="67" spans="1:17" ht="11.4" customHeight="1" x14ac:dyDescent="0.3">
      <c r="A67" s="62" t="s">
        <v>17</v>
      </c>
      <c r="B67" s="115">
        <f t="shared" ref="B67:Q67" si="13">IF(B21=0,0,B21/B$16)</f>
        <v>0.34212683549007211</v>
      </c>
      <c r="C67" s="115">
        <f t="shared" si="13"/>
        <v>0.35428783616672693</v>
      </c>
      <c r="D67" s="115">
        <f t="shared" si="13"/>
        <v>0.35327487989020467</v>
      </c>
      <c r="E67" s="115">
        <f t="shared" si="13"/>
        <v>0.3496702607120114</v>
      </c>
      <c r="F67" s="115">
        <f t="shared" si="13"/>
        <v>0.31447638664882627</v>
      </c>
      <c r="G67" s="115">
        <f t="shared" si="13"/>
        <v>0.33766780907312877</v>
      </c>
      <c r="H67" s="115">
        <f t="shared" si="13"/>
        <v>0.31918378142236681</v>
      </c>
      <c r="I67" s="115">
        <f t="shared" si="13"/>
        <v>0.30395876813476447</v>
      </c>
      <c r="J67" s="115">
        <f t="shared" si="13"/>
        <v>0.30603152003035688</v>
      </c>
      <c r="K67" s="115">
        <f t="shared" si="13"/>
        <v>0.3293141416128757</v>
      </c>
      <c r="L67" s="115">
        <f t="shared" si="13"/>
        <v>0.32420093999516414</v>
      </c>
      <c r="M67" s="115">
        <f t="shared" si="13"/>
        <v>0.33404126569902287</v>
      </c>
      <c r="N67" s="115">
        <f t="shared" si="13"/>
        <v>0.33558677293199118</v>
      </c>
      <c r="O67" s="115">
        <f t="shared" si="13"/>
        <v>0.35691331826077477</v>
      </c>
      <c r="P67" s="115">
        <f t="shared" si="13"/>
        <v>0.3591402943041071</v>
      </c>
      <c r="Q67" s="115">
        <f t="shared" si="13"/>
        <v>0.37459039005984635</v>
      </c>
    </row>
    <row r="68" spans="1:17" ht="11.4" customHeight="1" x14ac:dyDescent="0.3">
      <c r="A68" s="118" t="s">
        <v>20</v>
      </c>
      <c r="B68" s="117">
        <f t="shared" ref="B68:Q68" si="14">IF(B22=0,0,B22/B$16)</f>
        <v>5.7450492067201625E-2</v>
      </c>
      <c r="C68" s="117">
        <f t="shared" si="14"/>
        <v>6.5218447649779673E-2</v>
      </c>
      <c r="D68" s="117">
        <f t="shared" si="14"/>
        <v>6.788764150270811E-2</v>
      </c>
      <c r="E68" s="117">
        <f t="shared" si="14"/>
        <v>7.0829975197908637E-2</v>
      </c>
      <c r="F68" s="117">
        <f t="shared" si="14"/>
        <v>7.7599529305119583E-2</v>
      </c>
      <c r="G68" s="117">
        <f t="shared" si="14"/>
        <v>8.1500408881089698E-2</v>
      </c>
      <c r="H68" s="117">
        <f t="shared" si="14"/>
        <v>8.6761743130809588E-2</v>
      </c>
      <c r="I68" s="117">
        <f t="shared" si="14"/>
        <v>8.8142146929005113E-2</v>
      </c>
      <c r="J68" s="117">
        <f t="shared" si="14"/>
        <v>9.7873912985730296E-2</v>
      </c>
      <c r="K68" s="117">
        <f t="shared" si="14"/>
        <v>0.10940671548441941</v>
      </c>
      <c r="L68" s="117">
        <f t="shared" si="14"/>
        <v>0.10945664401579724</v>
      </c>
      <c r="M68" s="117">
        <f t="shared" si="14"/>
        <v>0.11098912676981003</v>
      </c>
      <c r="N68" s="117">
        <f t="shared" si="14"/>
        <v>0.1099025752212968</v>
      </c>
      <c r="O68" s="117">
        <f t="shared" si="14"/>
        <v>0.11489191386898681</v>
      </c>
      <c r="P68" s="117">
        <f t="shared" si="14"/>
        <v>0.11655653276768345</v>
      </c>
      <c r="Q68" s="117">
        <f t="shared" si="14"/>
        <v>0.11764985962209659</v>
      </c>
    </row>
    <row r="69" spans="1:17" ht="11.4" customHeight="1" x14ac:dyDescent="0.3">
      <c r="A69" s="25" t="s">
        <v>19</v>
      </c>
      <c r="B69" s="32">
        <f t="shared" ref="B69:Q69" si="15">IF(B23=0,0,B23/B$16)</f>
        <v>0.25692372352304094</v>
      </c>
      <c r="C69" s="32">
        <f t="shared" si="15"/>
        <v>0.2511185435858061</v>
      </c>
      <c r="D69" s="32">
        <f t="shared" si="15"/>
        <v>0.25141306259421298</v>
      </c>
      <c r="E69" s="32">
        <f t="shared" si="15"/>
        <v>0.25477007403132818</v>
      </c>
      <c r="F69" s="32">
        <f t="shared" si="15"/>
        <v>0.27055570945897667</v>
      </c>
      <c r="G69" s="32">
        <f t="shared" si="15"/>
        <v>0.26259909283660104</v>
      </c>
      <c r="H69" s="32">
        <f t="shared" si="15"/>
        <v>0.27098633277199707</v>
      </c>
      <c r="I69" s="32">
        <f t="shared" si="15"/>
        <v>0.27183948407791053</v>
      </c>
      <c r="J69" s="32">
        <f t="shared" si="15"/>
        <v>0.25911295832703368</v>
      </c>
      <c r="K69" s="32">
        <f t="shared" si="15"/>
        <v>0.23286357364968552</v>
      </c>
      <c r="L69" s="32">
        <f t="shared" si="15"/>
        <v>0.23724353538792137</v>
      </c>
      <c r="M69" s="32">
        <f t="shared" si="15"/>
        <v>0.24062148564530009</v>
      </c>
      <c r="N69" s="32">
        <f t="shared" si="15"/>
        <v>0.22938706840974812</v>
      </c>
      <c r="O69" s="32">
        <f t="shared" si="15"/>
        <v>0.21641274555192566</v>
      </c>
      <c r="P69" s="32">
        <f t="shared" si="15"/>
        <v>0.21363514847297557</v>
      </c>
      <c r="Q69" s="32">
        <f t="shared" si="15"/>
        <v>0.21044583302933395</v>
      </c>
    </row>
    <row r="70" spans="1:17" ht="11.4" customHeight="1" x14ac:dyDescent="0.3">
      <c r="A70" s="116" t="s">
        <v>18</v>
      </c>
      <c r="B70" s="115">
        <f t="shared" ref="B70:Q70" si="16">IF(B24=0,0,B24/B$16)</f>
        <v>9.1712482924425021E-2</v>
      </c>
      <c r="C70" s="115">
        <f t="shared" si="16"/>
        <v>8.5090272896053407E-2</v>
      </c>
      <c r="D70" s="115">
        <f t="shared" si="16"/>
        <v>8.550024091051206E-2</v>
      </c>
      <c r="E70" s="115">
        <f t="shared" si="16"/>
        <v>9.6177968475084391E-2</v>
      </c>
      <c r="F70" s="115">
        <f t="shared" si="16"/>
        <v>0.10714951152799554</v>
      </c>
      <c r="G70" s="115">
        <f t="shared" si="16"/>
        <v>0.11392741077335278</v>
      </c>
      <c r="H70" s="115">
        <f t="shared" si="16"/>
        <v>0.10818522325634752</v>
      </c>
      <c r="I70" s="115">
        <f t="shared" si="16"/>
        <v>0.11214914324219256</v>
      </c>
      <c r="J70" s="115">
        <f t="shared" si="16"/>
        <v>0.1115746483055039</v>
      </c>
      <c r="K70" s="115">
        <f t="shared" si="16"/>
        <v>0.10234392926473802</v>
      </c>
      <c r="L70" s="115">
        <f t="shared" si="16"/>
        <v>0.10105587519369078</v>
      </c>
      <c r="M70" s="115">
        <f t="shared" si="16"/>
        <v>0.10373336450861577</v>
      </c>
      <c r="N70" s="115">
        <f t="shared" si="16"/>
        <v>9.9141915606953623E-2</v>
      </c>
      <c r="O70" s="115">
        <f t="shared" si="16"/>
        <v>8.3004510634842238E-2</v>
      </c>
      <c r="P70" s="115">
        <f t="shared" si="16"/>
        <v>8.0292321585411205E-2</v>
      </c>
      <c r="Q70" s="115">
        <f t="shared" si="16"/>
        <v>7.535312453055476E-2</v>
      </c>
    </row>
    <row r="71" spans="1:17" ht="11.4" customHeight="1" x14ac:dyDescent="0.3">
      <c r="A71" s="93" t="s">
        <v>17</v>
      </c>
      <c r="B71" s="28">
        <f t="shared" ref="B71:Q71" si="17">IF(B25=0,0,B25/B$16)</f>
        <v>0.16521124059861592</v>
      </c>
      <c r="C71" s="28">
        <f t="shared" si="17"/>
        <v>0.16602827068975268</v>
      </c>
      <c r="D71" s="28">
        <f t="shared" si="17"/>
        <v>0.16591282168370095</v>
      </c>
      <c r="E71" s="28">
        <f t="shared" si="17"/>
        <v>0.15859210555624378</v>
      </c>
      <c r="F71" s="28">
        <f t="shared" si="17"/>
        <v>0.16340619793098107</v>
      </c>
      <c r="G71" s="28">
        <f t="shared" si="17"/>
        <v>0.14867168206324829</v>
      </c>
      <c r="H71" s="28">
        <f t="shared" si="17"/>
        <v>0.16280110951564955</v>
      </c>
      <c r="I71" s="28">
        <f t="shared" si="17"/>
        <v>0.15969034083571795</v>
      </c>
      <c r="J71" s="28">
        <f t="shared" si="17"/>
        <v>0.14753831002152981</v>
      </c>
      <c r="K71" s="28">
        <f t="shared" si="17"/>
        <v>0.13051964438494751</v>
      </c>
      <c r="L71" s="28">
        <f t="shared" si="17"/>
        <v>0.13618766019423059</v>
      </c>
      <c r="M71" s="28">
        <f t="shared" si="17"/>
        <v>0.1368881211366843</v>
      </c>
      <c r="N71" s="28">
        <f t="shared" si="17"/>
        <v>0.1302451528027945</v>
      </c>
      <c r="O71" s="28">
        <f t="shared" si="17"/>
        <v>0.13340823491708342</v>
      </c>
      <c r="P71" s="28">
        <f t="shared" si="17"/>
        <v>0.13334282688756438</v>
      </c>
      <c r="Q71" s="28">
        <f t="shared" si="17"/>
        <v>0.13509270849877922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Ebbe Kyhl Gøtske</cp:lastModifiedBy>
  <dcterms:created xsi:type="dcterms:W3CDTF">2018-07-16T15:48:36Z</dcterms:created>
  <dcterms:modified xsi:type="dcterms:W3CDTF">2022-03-02T20:26:28Z</dcterms:modified>
</cp:coreProperties>
</file>