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20ea0ee958fa4a92/Desktop/"/>
    </mc:Choice>
  </mc:AlternateContent>
  <xr:revisionPtr revIDLastSave="1945" documentId="8_{F58E7116-F897-4507-B046-6D90DFF27ADD}" xr6:coauthVersionLast="47" xr6:coauthVersionMax="47" xr10:uidLastSave="{F3CABB05-929C-4851-8AF6-288E212F32D3}"/>
  <bookViews>
    <workbookView xWindow="-28920" yWindow="-120" windowWidth="29040" windowHeight="15840" xr2:uid="{D90D2F5F-1A80-4C7A-B364-F4F06AAAD6EC}"/>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D10" i="1"/>
  <c r="E10" i="1"/>
  <c r="F10" i="1"/>
  <c r="G10" i="1"/>
  <c r="H10" i="1"/>
  <c r="I10" i="1"/>
  <c r="J10" i="1"/>
  <c r="K10" i="1"/>
  <c r="E120" i="1"/>
  <c r="D138" i="1"/>
  <c r="C138" i="1"/>
  <c r="K174" i="1" l="1"/>
  <c r="J174" i="1"/>
  <c r="I174" i="1"/>
  <c r="H174" i="1"/>
  <c r="G174" i="1"/>
  <c r="F174" i="1"/>
  <c r="E174" i="1"/>
  <c r="D174" i="1"/>
  <c r="C174" i="1"/>
  <c r="B174" i="1"/>
  <c r="K156" i="1"/>
  <c r="J156" i="1"/>
  <c r="I156" i="1"/>
  <c r="H156" i="1"/>
  <c r="G156" i="1"/>
  <c r="F156" i="1"/>
  <c r="E156" i="1"/>
  <c r="D156" i="1"/>
  <c r="C156" i="1"/>
  <c r="B156" i="1"/>
  <c r="K138" i="1"/>
  <c r="J138" i="1"/>
  <c r="I138" i="1"/>
  <c r="H138" i="1"/>
  <c r="G138" i="1"/>
  <c r="F138" i="1"/>
  <c r="E138" i="1"/>
  <c r="B138" i="1"/>
  <c r="B120" i="1"/>
  <c r="K120" i="1"/>
  <c r="J120" i="1"/>
  <c r="I120" i="1"/>
  <c r="H120" i="1"/>
  <c r="G120" i="1"/>
  <c r="F120" i="1"/>
  <c r="C125" i="1"/>
  <c r="J196" i="1"/>
  <c r="B179" i="1"/>
  <c r="K178" i="1"/>
  <c r="J178" i="1"/>
  <c r="I178" i="1"/>
  <c r="H178" i="1"/>
  <c r="G178" i="1"/>
  <c r="F178" i="1"/>
  <c r="E178" i="1"/>
  <c r="D178" i="1"/>
  <c r="C178" i="1"/>
  <c r="C161" i="1"/>
  <c r="B161" i="1"/>
  <c r="K160" i="1"/>
  <c r="J160" i="1"/>
  <c r="I160" i="1"/>
  <c r="H160" i="1"/>
  <c r="G160" i="1"/>
  <c r="F160" i="1"/>
  <c r="E160" i="1"/>
  <c r="D160" i="1"/>
  <c r="C160" i="1"/>
  <c r="E143" i="1"/>
  <c r="D143" i="1"/>
  <c r="C143" i="1"/>
  <c r="B143" i="1"/>
  <c r="K142" i="1"/>
  <c r="J142" i="1"/>
  <c r="I142" i="1"/>
  <c r="H142" i="1"/>
  <c r="G142" i="1"/>
  <c r="F142" i="1"/>
  <c r="E142" i="1"/>
  <c r="D142" i="1"/>
  <c r="C142" i="1"/>
  <c r="F125" i="1"/>
  <c r="E125" i="1"/>
  <c r="D125" i="1"/>
  <c r="B125" i="1"/>
  <c r="K124" i="1"/>
  <c r="J124" i="1"/>
  <c r="I124" i="1"/>
  <c r="H124" i="1"/>
  <c r="G124" i="1"/>
  <c r="F124" i="1"/>
  <c r="E124" i="1"/>
  <c r="D124" i="1"/>
  <c r="C124" i="1"/>
  <c r="O123" i="1" l="1"/>
  <c r="F233" i="1" l="1"/>
  <c r="E233" i="1"/>
  <c r="D233" i="1"/>
  <c r="C233" i="1"/>
  <c r="B233" i="1"/>
  <c r="J232" i="1"/>
  <c r="I232" i="1"/>
  <c r="I229" i="1" s="1"/>
  <c r="I237" i="1" s="1"/>
  <c r="H232" i="1"/>
  <c r="H229" i="1" s="1"/>
  <c r="H237" i="1" s="1"/>
  <c r="G232" i="1"/>
  <c r="G229" i="1" s="1"/>
  <c r="G237" i="1" s="1"/>
  <c r="F232" i="1"/>
  <c r="E232" i="1"/>
  <c r="D232" i="1"/>
  <c r="C232" i="1"/>
  <c r="J229" i="1"/>
  <c r="J237" i="1" s="1"/>
  <c r="C230" i="1"/>
  <c r="D230" i="1"/>
  <c r="E230" i="1"/>
  <c r="F230" i="1"/>
  <c r="G230" i="1"/>
  <c r="H230" i="1"/>
  <c r="I230" i="1"/>
  <c r="J230" i="1"/>
  <c r="C231" i="1"/>
  <c r="D231" i="1"/>
  <c r="E231" i="1"/>
  <c r="F231" i="1"/>
  <c r="G231" i="1"/>
  <c r="H231" i="1"/>
  <c r="I231" i="1"/>
  <c r="J231" i="1"/>
  <c r="C225" i="1"/>
  <c r="D225" i="1"/>
  <c r="E225" i="1"/>
  <c r="F225" i="1"/>
  <c r="G225" i="1"/>
  <c r="H225" i="1"/>
  <c r="I225" i="1"/>
  <c r="J225" i="1"/>
  <c r="C226" i="1"/>
  <c r="D226" i="1"/>
  <c r="E226" i="1"/>
  <c r="F226" i="1"/>
  <c r="G226" i="1"/>
  <c r="H226" i="1"/>
  <c r="I226" i="1"/>
  <c r="J226" i="1"/>
  <c r="C227" i="1"/>
  <c r="D227" i="1"/>
  <c r="E227" i="1"/>
  <c r="F227" i="1"/>
  <c r="G227" i="1"/>
  <c r="H227" i="1"/>
  <c r="I227" i="1"/>
  <c r="J227" i="1"/>
  <c r="B232" i="1"/>
  <c r="B231" i="1"/>
  <c r="B230" i="1"/>
  <c r="B227" i="1"/>
  <c r="B226" i="1"/>
  <c r="B225" i="1"/>
  <c r="I210" i="1"/>
  <c r="H210" i="1"/>
  <c r="G210" i="1"/>
  <c r="F210" i="1"/>
  <c r="E210" i="1"/>
  <c r="D210" i="1"/>
  <c r="C210" i="1"/>
  <c r="B210" i="1"/>
  <c r="I215" i="1"/>
  <c r="F215" i="1"/>
  <c r="E215" i="1"/>
  <c r="D215" i="1"/>
  <c r="C215" i="1"/>
  <c r="B215" i="1"/>
  <c r="I214" i="1"/>
  <c r="H214" i="1"/>
  <c r="H211" i="1" s="1"/>
  <c r="H219" i="1" s="1"/>
  <c r="G214" i="1"/>
  <c r="G211" i="1" s="1"/>
  <c r="G219" i="1" s="1"/>
  <c r="F214" i="1"/>
  <c r="F211" i="1" s="1"/>
  <c r="F219" i="1" s="1"/>
  <c r="E214" i="1"/>
  <c r="D214" i="1"/>
  <c r="D211" i="1" s="1"/>
  <c r="D219" i="1" s="1"/>
  <c r="C214" i="1"/>
  <c r="B214" i="1"/>
  <c r="B211" i="1" s="1"/>
  <c r="B219" i="1" s="1"/>
  <c r="C212" i="1"/>
  <c r="D212" i="1"/>
  <c r="E212" i="1"/>
  <c r="F212" i="1"/>
  <c r="G212" i="1"/>
  <c r="H212" i="1"/>
  <c r="I212" i="1"/>
  <c r="C213" i="1"/>
  <c r="D213" i="1"/>
  <c r="E213" i="1"/>
  <c r="F213" i="1"/>
  <c r="G213" i="1"/>
  <c r="H213" i="1"/>
  <c r="I213" i="1"/>
  <c r="B213" i="1"/>
  <c r="B212" i="1"/>
  <c r="C206" i="1"/>
  <c r="D206" i="1"/>
  <c r="E206" i="1"/>
  <c r="F206" i="1"/>
  <c r="G206" i="1"/>
  <c r="H206" i="1"/>
  <c r="I206" i="1"/>
  <c r="C207" i="1"/>
  <c r="D207" i="1"/>
  <c r="E207" i="1"/>
  <c r="F207" i="1"/>
  <c r="G207" i="1"/>
  <c r="H207" i="1"/>
  <c r="I207" i="1"/>
  <c r="C208" i="1"/>
  <c r="D208" i="1"/>
  <c r="E208" i="1"/>
  <c r="F208" i="1"/>
  <c r="G208" i="1"/>
  <c r="H208" i="1"/>
  <c r="I208" i="1"/>
  <c r="C209" i="1"/>
  <c r="D209" i="1"/>
  <c r="E209" i="1"/>
  <c r="F209" i="1"/>
  <c r="G209" i="1"/>
  <c r="H209" i="1"/>
  <c r="I209" i="1"/>
  <c r="B209" i="1"/>
  <c r="B208" i="1"/>
  <c r="B207" i="1"/>
  <c r="B206" i="1"/>
  <c r="J192" i="1"/>
  <c r="I192" i="1"/>
  <c r="H192" i="1"/>
  <c r="G192" i="1"/>
  <c r="F192" i="1"/>
  <c r="E192" i="1"/>
  <c r="D192" i="1"/>
  <c r="C192" i="1"/>
  <c r="B192" i="1"/>
  <c r="J197" i="1"/>
  <c r="J193" i="1" s="1"/>
  <c r="J201" i="1" s="1"/>
  <c r="F197" i="1"/>
  <c r="E197" i="1"/>
  <c r="D197" i="1"/>
  <c r="C197" i="1"/>
  <c r="B197" i="1"/>
  <c r="I196" i="1"/>
  <c r="H196" i="1"/>
  <c r="H193" i="1" s="1"/>
  <c r="H201" i="1" s="1"/>
  <c r="G196" i="1"/>
  <c r="G193" i="1" s="1"/>
  <c r="G201" i="1" s="1"/>
  <c r="F196" i="1"/>
  <c r="E196" i="1"/>
  <c r="D196" i="1"/>
  <c r="C196" i="1"/>
  <c r="B196" i="1"/>
  <c r="B193" i="1" s="1"/>
  <c r="B201" i="1" s="1"/>
  <c r="I193" i="1"/>
  <c r="I201" i="1" s="1"/>
  <c r="C194" i="1"/>
  <c r="D194" i="1"/>
  <c r="E194" i="1"/>
  <c r="F194" i="1"/>
  <c r="G194" i="1"/>
  <c r="H194" i="1"/>
  <c r="I194" i="1"/>
  <c r="J194" i="1"/>
  <c r="C195" i="1"/>
  <c r="D195" i="1"/>
  <c r="E195" i="1"/>
  <c r="F195" i="1"/>
  <c r="G195" i="1"/>
  <c r="H195" i="1"/>
  <c r="I195" i="1"/>
  <c r="J195" i="1"/>
  <c r="B195" i="1"/>
  <c r="B194" i="1"/>
  <c r="C188" i="1"/>
  <c r="D188" i="1"/>
  <c r="E188" i="1"/>
  <c r="F188" i="1"/>
  <c r="G188" i="1"/>
  <c r="H188" i="1"/>
  <c r="I188" i="1"/>
  <c r="J188" i="1"/>
  <c r="C189" i="1"/>
  <c r="D189" i="1"/>
  <c r="E189" i="1"/>
  <c r="F189" i="1"/>
  <c r="G189" i="1"/>
  <c r="H189" i="1"/>
  <c r="I189" i="1"/>
  <c r="J189" i="1"/>
  <c r="C190" i="1"/>
  <c r="D190" i="1"/>
  <c r="E190" i="1"/>
  <c r="F190" i="1"/>
  <c r="G190" i="1"/>
  <c r="H190" i="1"/>
  <c r="I190" i="1"/>
  <c r="J190" i="1"/>
  <c r="C191" i="1"/>
  <c r="D191" i="1"/>
  <c r="E191" i="1"/>
  <c r="F191" i="1"/>
  <c r="G191" i="1"/>
  <c r="H191" i="1"/>
  <c r="I191" i="1"/>
  <c r="J191" i="1"/>
  <c r="B191" i="1"/>
  <c r="B190" i="1"/>
  <c r="B189" i="1"/>
  <c r="B188" i="1"/>
  <c r="K179" i="1"/>
  <c r="K175" i="1" s="1"/>
  <c r="K183" i="1" s="1"/>
  <c r="F179" i="1"/>
  <c r="F175" i="1" s="1"/>
  <c r="F183" i="1" s="1"/>
  <c r="E179" i="1"/>
  <c r="E175" i="1" s="1"/>
  <c r="E183" i="1" s="1"/>
  <c r="D179" i="1"/>
  <c r="D175" i="1" s="1"/>
  <c r="D183" i="1" s="1"/>
  <c r="C179" i="1"/>
  <c r="C175" i="1" s="1"/>
  <c r="C183" i="1" s="1"/>
  <c r="I175" i="1"/>
  <c r="I183" i="1" s="1"/>
  <c r="B178" i="1"/>
  <c r="G175" i="1"/>
  <c r="G183" i="1" s="1"/>
  <c r="H175" i="1"/>
  <c r="H183" i="1" s="1"/>
  <c r="J175" i="1"/>
  <c r="J183" i="1" s="1"/>
  <c r="C176" i="1"/>
  <c r="D176" i="1"/>
  <c r="E176" i="1"/>
  <c r="F176" i="1"/>
  <c r="G176" i="1"/>
  <c r="H176" i="1"/>
  <c r="I176" i="1"/>
  <c r="J176" i="1"/>
  <c r="K176" i="1"/>
  <c r="C177" i="1"/>
  <c r="D177" i="1"/>
  <c r="E177" i="1"/>
  <c r="F177" i="1"/>
  <c r="G177" i="1"/>
  <c r="H177" i="1"/>
  <c r="I177" i="1"/>
  <c r="J177" i="1"/>
  <c r="K177" i="1"/>
  <c r="B177" i="1"/>
  <c r="B176" i="1"/>
  <c r="B175" i="1"/>
  <c r="B183" i="1" s="1"/>
  <c r="C170" i="1"/>
  <c r="D170" i="1"/>
  <c r="E170" i="1"/>
  <c r="F170" i="1"/>
  <c r="G170" i="1"/>
  <c r="H170" i="1"/>
  <c r="I170" i="1"/>
  <c r="J170" i="1"/>
  <c r="K170" i="1"/>
  <c r="C171" i="1"/>
  <c r="D171" i="1"/>
  <c r="E171" i="1"/>
  <c r="F171" i="1"/>
  <c r="G171" i="1"/>
  <c r="H171" i="1"/>
  <c r="I171" i="1"/>
  <c r="J171" i="1"/>
  <c r="K171" i="1"/>
  <c r="C172" i="1"/>
  <c r="D172" i="1"/>
  <c r="E172" i="1"/>
  <c r="F172" i="1"/>
  <c r="G172" i="1"/>
  <c r="H172" i="1"/>
  <c r="I172" i="1"/>
  <c r="J172" i="1"/>
  <c r="K172" i="1"/>
  <c r="C173" i="1"/>
  <c r="D173" i="1"/>
  <c r="E173" i="1"/>
  <c r="F173" i="1"/>
  <c r="G173" i="1"/>
  <c r="H173" i="1"/>
  <c r="I173" i="1"/>
  <c r="J173" i="1"/>
  <c r="K173" i="1"/>
  <c r="B173" i="1"/>
  <c r="B172" i="1"/>
  <c r="B171" i="1"/>
  <c r="B170" i="1"/>
  <c r="K161" i="1"/>
  <c r="K157" i="1" s="1"/>
  <c r="K165" i="1" s="1"/>
  <c r="F161" i="1"/>
  <c r="F157" i="1" s="1"/>
  <c r="F165" i="1" s="1"/>
  <c r="E161" i="1"/>
  <c r="E157" i="1" s="1"/>
  <c r="E165" i="1" s="1"/>
  <c r="D161" i="1"/>
  <c r="C157" i="1"/>
  <c r="C165" i="1" s="1"/>
  <c r="I157" i="1"/>
  <c r="I165" i="1" s="1"/>
  <c r="H157" i="1"/>
  <c r="H165" i="1" s="1"/>
  <c r="B160" i="1"/>
  <c r="B157" i="1" s="1"/>
  <c r="B165" i="1" s="1"/>
  <c r="G157" i="1"/>
  <c r="G165" i="1" s="1"/>
  <c r="J157" i="1"/>
  <c r="J165" i="1" s="1"/>
  <c r="C158" i="1"/>
  <c r="D158" i="1"/>
  <c r="E158" i="1"/>
  <c r="F158" i="1"/>
  <c r="G158" i="1"/>
  <c r="H158" i="1"/>
  <c r="I158" i="1"/>
  <c r="J158" i="1"/>
  <c r="K158" i="1"/>
  <c r="C159" i="1"/>
  <c r="D159" i="1"/>
  <c r="E159" i="1"/>
  <c r="F159" i="1"/>
  <c r="G159" i="1"/>
  <c r="H159" i="1"/>
  <c r="I159" i="1"/>
  <c r="J159" i="1"/>
  <c r="K159" i="1"/>
  <c r="B159" i="1"/>
  <c r="B158" i="1"/>
  <c r="C152" i="1"/>
  <c r="D152" i="1"/>
  <c r="E152" i="1"/>
  <c r="F152" i="1"/>
  <c r="G152" i="1"/>
  <c r="H152" i="1"/>
  <c r="I152" i="1"/>
  <c r="J152" i="1"/>
  <c r="K152" i="1"/>
  <c r="C153" i="1"/>
  <c r="D153" i="1"/>
  <c r="E153" i="1"/>
  <c r="F153" i="1"/>
  <c r="G153" i="1"/>
  <c r="H153" i="1"/>
  <c r="I153" i="1"/>
  <c r="J153" i="1"/>
  <c r="K153" i="1"/>
  <c r="C154" i="1"/>
  <c r="D154" i="1"/>
  <c r="E154" i="1"/>
  <c r="F154" i="1"/>
  <c r="G154" i="1"/>
  <c r="H154" i="1"/>
  <c r="I154" i="1"/>
  <c r="J154" i="1"/>
  <c r="K154" i="1"/>
  <c r="C155" i="1"/>
  <c r="D155" i="1"/>
  <c r="E155" i="1"/>
  <c r="F155" i="1"/>
  <c r="G155" i="1"/>
  <c r="H155" i="1"/>
  <c r="I155" i="1"/>
  <c r="J155" i="1"/>
  <c r="K155" i="1"/>
  <c r="B155" i="1"/>
  <c r="B154" i="1"/>
  <c r="B153" i="1"/>
  <c r="B152" i="1"/>
  <c r="K143" i="1"/>
  <c r="K139" i="1" s="1"/>
  <c r="K147" i="1" s="1"/>
  <c r="F143" i="1"/>
  <c r="F139" i="1" s="1"/>
  <c r="F147" i="1" s="1"/>
  <c r="C139" i="1"/>
  <c r="C147" i="1" s="1"/>
  <c r="J139" i="1"/>
  <c r="J147" i="1" s="1"/>
  <c r="I139" i="1"/>
  <c r="I147" i="1" s="1"/>
  <c r="D139" i="1"/>
  <c r="D147" i="1" s="1"/>
  <c r="B142" i="1"/>
  <c r="B139" i="1" s="1"/>
  <c r="B147" i="1" s="1"/>
  <c r="G139" i="1"/>
  <c r="G147" i="1" s="1"/>
  <c r="H139" i="1"/>
  <c r="H147" i="1" s="1"/>
  <c r="C140" i="1"/>
  <c r="D140" i="1"/>
  <c r="E140" i="1"/>
  <c r="F140" i="1"/>
  <c r="G140" i="1"/>
  <c r="H140" i="1"/>
  <c r="I140" i="1"/>
  <c r="J140" i="1"/>
  <c r="K140" i="1"/>
  <c r="C141" i="1"/>
  <c r="D141" i="1"/>
  <c r="E141" i="1"/>
  <c r="F141" i="1"/>
  <c r="G141" i="1"/>
  <c r="H141" i="1"/>
  <c r="I141" i="1"/>
  <c r="J141" i="1"/>
  <c r="K141" i="1"/>
  <c r="B141" i="1"/>
  <c r="B140" i="1"/>
  <c r="C134" i="1"/>
  <c r="D134" i="1"/>
  <c r="E134" i="1"/>
  <c r="F134" i="1"/>
  <c r="G134" i="1"/>
  <c r="H134" i="1"/>
  <c r="I134" i="1"/>
  <c r="J134" i="1"/>
  <c r="K134" i="1"/>
  <c r="C135" i="1"/>
  <c r="D135" i="1"/>
  <c r="E135" i="1"/>
  <c r="F135" i="1"/>
  <c r="G135" i="1"/>
  <c r="H135" i="1"/>
  <c r="I135" i="1"/>
  <c r="J135" i="1"/>
  <c r="K135" i="1"/>
  <c r="C136" i="1"/>
  <c r="D136" i="1"/>
  <c r="E136" i="1"/>
  <c r="F136" i="1"/>
  <c r="G136" i="1"/>
  <c r="H136" i="1"/>
  <c r="I136" i="1"/>
  <c r="J136" i="1"/>
  <c r="K136" i="1"/>
  <c r="C137" i="1"/>
  <c r="D137" i="1"/>
  <c r="E137" i="1"/>
  <c r="F137" i="1"/>
  <c r="G137" i="1"/>
  <c r="H137" i="1"/>
  <c r="I137" i="1"/>
  <c r="J137" i="1"/>
  <c r="K137" i="1"/>
  <c r="B137" i="1"/>
  <c r="B136" i="1"/>
  <c r="B135" i="1"/>
  <c r="B134" i="1"/>
  <c r="D120" i="1"/>
  <c r="C120" i="1"/>
  <c r="O127" i="1"/>
  <c r="O126" i="1"/>
  <c r="C116" i="1"/>
  <c r="D116" i="1"/>
  <c r="E116" i="1"/>
  <c r="F116" i="1"/>
  <c r="G116" i="1"/>
  <c r="H116" i="1"/>
  <c r="I116" i="1"/>
  <c r="J116" i="1"/>
  <c r="K116" i="1"/>
  <c r="C117" i="1"/>
  <c r="D117" i="1"/>
  <c r="E117" i="1"/>
  <c r="F117" i="1"/>
  <c r="G117" i="1"/>
  <c r="H117" i="1"/>
  <c r="I117" i="1"/>
  <c r="J117" i="1"/>
  <c r="K117" i="1"/>
  <c r="C118" i="1"/>
  <c r="D118" i="1"/>
  <c r="E118" i="1"/>
  <c r="F118" i="1"/>
  <c r="G118" i="1"/>
  <c r="H118" i="1"/>
  <c r="I118" i="1"/>
  <c r="J118" i="1"/>
  <c r="K118" i="1"/>
  <c r="C119" i="1"/>
  <c r="D119" i="1"/>
  <c r="E119" i="1"/>
  <c r="F119" i="1"/>
  <c r="G119" i="1"/>
  <c r="H119" i="1"/>
  <c r="I119" i="1"/>
  <c r="J119" i="1"/>
  <c r="K119" i="1"/>
  <c r="K125" i="1"/>
  <c r="B124" i="1"/>
  <c r="C122" i="1"/>
  <c r="D122" i="1"/>
  <c r="E122" i="1"/>
  <c r="F122" i="1"/>
  <c r="G122" i="1"/>
  <c r="H122" i="1"/>
  <c r="I122" i="1"/>
  <c r="J122" i="1"/>
  <c r="K122" i="1"/>
  <c r="C123" i="1"/>
  <c r="D123" i="1"/>
  <c r="E123" i="1"/>
  <c r="F123" i="1"/>
  <c r="G123" i="1"/>
  <c r="H123" i="1"/>
  <c r="I123" i="1"/>
  <c r="J123" i="1"/>
  <c r="K123" i="1"/>
  <c r="B123" i="1"/>
  <c r="B122" i="1"/>
  <c r="B117" i="1"/>
  <c r="B116" i="1"/>
  <c r="B119" i="1"/>
  <c r="B118" i="1"/>
  <c r="I102" i="1"/>
  <c r="H102" i="1"/>
  <c r="G102" i="1"/>
  <c r="F102" i="1"/>
  <c r="E102" i="1"/>
  <c r="D102" i="1"/>
  <c r="C102" i="1"/>
  <c r="B102" i="1"/>
  <c r="I107" i="1"/>
  <c r="B107" i="1"/>
  <c r="F107" i="1"/>
  <c r="E107" i="1"/>
  <c r="D107" i="1"/>
  <c r="C107" i="1"/>
  <c r="I106" i="1"/>
  <c r="H106" i="1"/>
  <c r="H103" i="1" s="1"/>
  <c r="H111" i="1" s="1"/>
  <c r="G106" i="1"/>
  <c r="G103" i="1" s="1"/>
  <c r="G111" i="1" s="1"/>
  <c r="F106" i="1"/>
  <c r="E106" i="1"/>
  <c r="D106" i="1"/>
  <c r="C106" i="1"/>
  <c r="B106" i="1"/>
  <c r="C104" i="1"/>
  <c r="D104" i="1"/>
  <c r="E104" i="1"/>
  <c r="F104" i="1"/>
  <c r="G104" i="1"/>
  <c r="H104" i="1"/>
  <c r="I104" i="1"/>
  <c r="C105" i="1"/>
  <c r="D105" i="1"/>
  <c r="E105" i="1"/>
  <c r="F105" i="1"/>
  <c r="G105" i="1"/>
  <c r="H105" i="1"/>
  <c r="I105" i="1"/>
  <c r="B105" i="1"/>
  <c r="B104" i="1"/>
  <c r="C98" i="1"/>
  <c r="D98" i="1"/>
  <c r="E98" i="1"/>
  <c r="F98" i="1"/>
  <c r="G98" i="1"/>
  <c r="H98" i="1"/>
  <c r="I98" i="1"/>
  <c r="C99" i="1"/>
  <c r="D99" i="1"/>
  <c r="E99" i="1"/>
  <c r="F99" i="1"/>
  <c r="G99" i="1"/>
  <c r="H99" i="1"/>
  <c r="I99" i="1"/>
  <c r="C100" i="1"/>
  <c r="D100" i="1"/>
  <c r="E100" i="1"/>
  <c r="F100" i="1"/>
  <c r="G100" i="1"/>
  <c r="H100" i="1"/>
  <c r="I100" i="1"/>
  <c r="C101" i="1"/>
  <c r="D101" i="1"/>
  <c r="E101" i="1"/>
  <c r="F101" i="1"/>
  <c r="G101" i="1"/>
  <c r="H101" i="1"/>
  <c r="I101" i="1"/>
  <c r="B101" i="1"/>
  <c r="B100" i="1"/>
  <c r="B99" i="1"/>
  <c r="B98" i="1"/>
  <c r="J84" i="1"/>
  <c r="I84" i="1"/>
  <c r="H84" i="1"/>
  <c r="G84" i="1"/>
  <c r="F84" i="1"/>
  <c r="E84" i="1"/>
  <c r="D84" i="1"/>
  <c r="C84" i="1"/>
  <c r="B84" i="1"/>
  <c r="J89" i="1"/>
  <c r="F89" i="1"/>
  <c r="E89" i="1"/>
  <c r="D89" i="1"/>
  <c r="C89" i="1"/>
  <c r="B89" i="1"/>
  <c r="J88" i="1"/>
  <c r="I88" i="1"/>
  <c r="I85" i="1" s="1"/>
  <c r="I93" i="1" s="1"/>
  <c r="H88" i="1"/>
  <c r="H85" i="1" s="1"/>
  <c r="H93" i="1" s="1"/>
  <c r="G88" i="1"/>
  <c r="G85" i="1" s="1"/>
  <c r="G93" i="1" s="1"/>
  <c r="F88" i="1"/>
  <c r="E88" i="1"/>
  <c r="D88" i="1"/>
  <c r="C88" i="1"/>
  <c r="B88" i="1"/>
  <c r="C86" i="1"/>
  <c r="D86" i="1"/>
  <c r="E86" i="1"/>
  <c r="F86" i="1"/>
  <c r="G86" i="1"/>
  <c r="H86" i="1"/>
  <c r="I86" i="1"/>
  <c r="J86" i="1"/>
  <c r="C87" i="1"/>
  <c r="D87" i="1"/>
  <c r="E87" i="1"/>
  <c r="F87" i="1"/>
  <c r="G87" i="1"/>
  <c r="H87" i="1"/>
  <c r="I87" i="1"/>
  <c r="J87" i="1"/>
  <c r="C80" i="1"/>
  <c r="D80" i="1"/>
  <c r="E80" i="1"/>
  <c r="F80" i="1"/>
  <c r="G80" i="1"/>
  <c r="H80" i="1"/>
  <c r="I80" i="1"/>
  <c r="J80" i="1"/>
  <c r="C81" i="1"/>
  <c r="D81" i="1"/>
  <c r="E81" i="1"/>
  <c r="F81" i="1"/>
  <c r="G81" i="1"/>
  <c r="H81" i="1"/>
  <c r="I81" i="1"/>
  <c r="J81" i="1"/>
  <c r="C82" i="1"/>
  <c r="D82" i="1"/>
  <c r="E82" i="1"/>
  <c r="F82" i="1"/>
  <c r="G82" i="1"/>
  <c r="H82" i="1"/>
  <c r="I82" i="1"/>
  <c r="J82" i="1"/>
  <c r="C83" i="1"/>
  <c r="D83" i="1"/>
  <c r="E83" i="1"/>
  <c r="F83" i="1"/>
  <c r="G83" i="1"/>
  <c r="H83" i="1"/>
  <c r="I83" i="1"/>
  <c r="J83" i="1"/>
  <c r="B87" i="1"/>
  <c r="B86" i="1"/>
  <c r="B83" i="1"/>
  <c r="B82" i="1"/>
  <c r="B81" i="1"/>
  <c r="B80" i="1"/>
  <c r="K66" i="1"/>
  <c r="I66" i="1"/>
  <c r="J66" i="1"/>
  <c r="H66" i="1"/>
  <c r="G66" i="1"/>
  <c r="F66" i="1"/>
  <c r="E66" i="1"/>
  <c r="D66" i="1"/>
  <c r="C66" i="1"/>
  <c r="B66" i="1"/>
  <c r="K71" i="1"/>
  <c r="F71" i="1"/>
  <c r="E71" i="1"/>
  <c r="D71" i="1"/>
  <c r="C71" i="1"/>
  <c r="B71" i="1"/>
  <c r="K70" i="1"/>
  <c r="J70" i="1"/>
  <c r="J67" i="1" s="1"/>
  <c r="J75" i="1" s="1"/>
  <c r="I70" i="1"/>
  <c r="I67" i="1" s="1"/>
  <c r="I75" i="1" s="1"/>
  <c r="H70" i="1"/>
  <c r="H67" i="1" s="1"/>
  <c r="H75" i="1" s="1"/>
  <c r="G70" i="1"/>
  <c r="G67" i="1" s="1"/>
  <c r="G75" i="1" s="1"/>
  <c r="F70" i="1"/>
  <c r="E70" i="1"/>
  <c r="D70" i="1"/>
  <c r="C70" i="1"/>
  <c r="B70" i="1"/>
  <c r="C68" i="1"/>
  <c r="D68" i="1"/>
  <c r="E68" i="1"/>
  <c r="F68" i="1"/>
  <c r="G68" i="1"/>
  <c r="H68" i="1"/>
  <c r="I68" i="1"/>
  <c r="J68" i="1"/>
  <c r="K68" i="1"/>
  <c r="C69" i="1"/>
  <c r="D69" i="1"/>
  <c r="E69" i="1"/>
  <c r="F69" i="1"/>
  <c r="G69" i="1"/>
  <c r="H69" i="1"/>
  <c r="I69" i="1"/>
  <c r="J69" i="1"/>
  <c r="K69" i="1"/>
  <c r="B69" i="1"/>
  <c r="B68" i="1"/>
  <c r="C62" i="1"/>
  <c r="D62" i="1"/>
  <c r="E62" i="1"/>
  <c r="F62" i="1"/>
  <c r="G62" i="1"/>
  <c r="H62" i="1"/>
  <c r="I62" i="1"/>
  <c r="J62" i="1"/>
  <c r="K62" i="1"/>
  <c r="C63" i="1"/>
  <c r="D63" i="1"/>
  <c r="E63" i="1"/>
  <c r="F63" i="1"/>
  <c r="G63" i="1"/>
  <c r="H63" i="1"/>
  <c r="I63" i="1"/>
  <c r="J63" i="1"/>
  <c r="K63" i="1"/>
  <c r="C64" i="1"/>
  <c r="D64" i="1"/>
  <c r="E64" i="1"/>
  <c r="F64" i="1"/>
  <c r="G64" i="1"/>
  <c r="H64" i="1"/>
  <c r="I64" i="1"/>
  <c r="J64" i="1"/>
  <c r="K64" i="1"/>
  <c r="C65" i="1"/>
  <c r="D65" i="1"/>
  <c r="E65" i="1"/>
  <c r="F65" i="1"/>
  <c r="G65" i="1"/>
  <c r="H65" i="1"/>
  <c r="I65" i="1"/>
  <c r="J65" i="1"/>
  <c r="K65" i="1"/>
  <c r="B65" i="1"/>
  <c r="B64" i="1"/>
  <c r="B63" i="1"/>
  <c r="B62" i="1"/>
  <c r="K48" i="1"/>
  <c r="J48" i="1"/>
  <c r="I48" i="1"/>
  <c r="H48" i="1"/>
  <c r="G48" i="1"/>
  <c r="F48" i="1"/>
  <c r="E48" i="1"/>
  <c r="D48" i="1"/>
  <c r="C48" i="1"/>
  <c r="B48" i="1"/>
  <c r="K53" i="1"/>
  <c r="F53" i="1"/>
  <c r="E53" i="1"/>
  <c r="D53" i="1"/>
  <c r="C53" i="1"/>
  <c r="B53" i="1"/>
  <c r="K52" i="1"/>
  <c r="J52" i="1"/>
  <c r="J49" i="1" s="1"/>
  <c r="J57" i="1" s="1"/>
  <c r="I52" i="1"/>
  <c r="I49" i="1" s="1"/>
  <c r="I57" i="1" s="1"/>
  <c r="H52" i="1"/>
  <c r="H49" i="1" s="1"/>
  <c r="H57" i="1" s="1"/>
  <c r="G52" i="1"/>
  <c r="G49" i="1" s="1"/>
  <c r="G57" i="1" s="1"/>
  <c r="F52" i="1"/>
  <c r="E52" i="1"/>
  <c r="D52" i="1"/>
  <c r="C52" i="1"/>
  <c r="B52" i="1"/>
  <c r="C50" i="1"/>
  <c r="D50" i="1"/>
  <c r="E50" i="1"/>
  <c r="F50" i="1"/>
  <c r="G50" i="1"/>
  <c r="H50" i="1"/>
  <c r="I50" i="1"/>
  <c r="J50" i="1"/>
  <c r="K50" i="1"/>
  <c r="C51" i="1"/>
  <c r="D51" i="1"/>
  <c r="E51" i="1"/>
  <c r="F51" i="1"/>
  <c r="G51" i="1"/>
  <c r="H51" i="1"/>
  <c r="I51" i="1"/>
  <c r="J51" i="1"/>
  <c r="K51" i="1"/>
  <c r="B51" i="1"/>
  <c r="B50" i="1"/>
  <c r="C44" i="1"/>
  <c r="D44" i="1"/>
  <c r="E44" i="1"/>
  <c r="F44" i="1"/>
  <c r="G44" i="1"/>
  <c r="H44" i="1"/>
  <c r="I44" i="1"/>
  <c r="J44" i="1"/>
  <c r="K44" i="1"/>
  <c r="C45" i="1"/>
  <c r="D45" i="1"/>
  <c r="E45" i="1"/>
  <c r="F45" i="1"/>
  <c r="G45" i="1"/>
  <c r="H45" i="1"/>
  <c r="I45" i="1"/>
  <c r="J45" i="1"/>
  <c r="K45" i="1"/>
  <c r="C46" i="1"/>
  <c r="D46" i="1"/>
  <c r="E46" i="1"/>
  <c r="F46" i="1"/>
  <c r="G46" i="1"/>
  <c r="H46" i="1"/>
  <c r="I46" i="1"/>
  <c r="J46" i="1"/>
  <c r="K46" i="1"/>
  <c r="C47" i="1"/>
  <c r="D47" i="1"/>
  <c r="E47" i="1"/>
  <c r="F47" i="1"/>
  <c r="G47" i="1"/>
  <c r="H47" i="1"/>
  <c r="I47" i="1"/>
  <c r="J47" i="1"/>
  <c r="K47" i="1"/>
  <c r="B47" i="1"/>
  <c r="B46" i="1"/>
  <c r="B45" i="1"/>
  <c r="B44" i="1"/>
  <c r="C30" i="1"/>
  <c r="K30" i="1"/>
  <c r="J30" i="1"/>
  <c r="I30" i="1"/>
  <c r="H30" i="1"/>
  <c r="G30" i="1"/>
  <c r="F30" i="1"/>
  <c r="D30" i="1"/>
  <c r="E30" i="1"/>
  <c r="B30" i="1"/>
  <c r="K35" i="1"/>
  <c r="F35" i="1"/>
  <c r="E35" i="1"/>
  <c r="D35" i="1"/>
  <c r="C35" i="1"/>
  <c r="B35" i="1"/>
  <c r="K34" i="1"/>
  <c r="J34" i="1"/>
  <c r="J31" i="1" s="1"/>
  <c r="J39" i="1" s="1"/>
  <c r="I34" i="1"/>
  <c r="I31" i="1" s="1"/>
  <c r="I39" i="1" s="1"/>
  <c r="H34" i="1"/>
  <c r="H31" i="1" s="1"/>
  <c r="H39" i="1" s="1"/>
  <c r="G34" i="1"/>
  <c r="G31" i="1" s="1"/>
  <c r="G39" i="1" s="1"/>
  <c r="F34" i="1"/>
  <c r="E34" i="1"/>
  <c r="D34" i="1"/>
  <c r="C34" i="1"/>
  <c r="B34" i="1"/>
  <c r="C32" i="1"/>
  <c r="D32" i="1"/>
  <c r="E32" i="1"/>
  <c r="F32" i="1"/>
  <c r="G32" i="1"/>
  <c r="H32" i="1"/>
  <c r="I32" i="1"/>
  <c r="J32" i="1"/>
  <c r="K32" i="1"/>
  <c r="C33" i="1"/>
  <c r="D33" i="1"/>
  <c r="E33" i="1"/>
  <c r="F33" i="1"/>
  <c r="G33" i="1"/>
  <c r="H33" i="1"/>
  <c r="I33" i="1"/>
  <c r="J33" i="1"/>
  <c r="K33" i="1"/>
  <c r="B33" i="1"/>
  <c r="B32" i="1"/>
  <c r="C26" i="1"/>
  <c r="D26" i="1"/>
  <c r="E26" i="1"/>
  <c r="F26" i="1"/>
  <c r="G26" i="1"/>
  <c r="H26" i="1"/>
  <c r="I26" i="1"/>
  <c r="J26" i="1"/>
  <c r="K26" i="1"/>
  <c r="C27" i="1"/>
  <c r="D27" i="1"/>
  <c r="E27" i="1"/>
  <c r="F27" i="1"/>
  <c r="G27" i="1"/>
  <c r="H27" i="1"/>
  <c r="I27" i="1"/>
  <c r="J27" i="1"/>
  <c r="K27" i="1"/>
  <c r="C28" i="1"/>
  <c r="D28" i="1"/>
  <c r="E28" i="1"/>
  <c r="F28" i="1"/>
  <c r="G28" i="1"/>
  <c r="H28" i="1"/>
  <c r="I28" i="1"/>
  <c r="J28" i="1"/>
  <c r="K28" i="1"/>
  <c r="C29" i="1"/>
  <c r="D29" i="1"/>
  <c r="E29" i="1"/>
  <c r="F29" i="1"/>
  <c r="G29" i="1"/>
  <c r="H29" i="1"/>
  <c r="I29" i="1"/>
  <c r="J29" i="1"/>
  <c r="K29" i="1"/>
  <c r="B29" i="1"/>
  <c r="B28" i="1"/>
  <c r="B27" i="1"/>
  <c r="B26" i="1"/>
  <c r="K17" i="1"/>
  <c r="F17" i="1"/>
  <c r="E17" i="1"/>
  <c r="D17" i="1"/>
  <c r="C17" i="1"/>
  <c r="B17" i="1"/>
  <c r="K16" i="1"/>
  <c r="J16" i="1"/>
  <c r="J13" i="1" s="1"/>
  <c r="J21" i="1" s="1"/>
  <c r="I16" i="1"/>
  <c r="I13" i="1" s="1"/>
  <c r="I21" i="1" s="1"/>
  <c r="H16" i="1"/>
  <c r="H13" i="1" s="1"/>
  <c r="H21" i="1" s="1"/>
  <c r="G16" i="1"/>
  <c r="G13" i="1" s="1"/>
  <c r="G21" i="1" s="1"/>
  <c r="F16" i="1"/>
  <c r="E16" i="1"/>
  <c r="D16" i="1"/>
  <c r="C16" i="1"/>
  <c r="B16" i="1"/>
  <c r="K12" i="1"/>
  <c r="J12" i="1"/>
  <c r="I12" i="1"/>
  <c r="H12" i="1"/>
  <c r="G12" i="1"/>
  <c r="F12" i="1"/>
  <c r="O124" i="1"/>
  <c r="E12" i="1"/>
  <c r="D12" i="1"/>
  <c r="C12" i="1"/>
  <c r="B12" i="1"/>
  <c r="C15" i="1"/>
  <c r="D15" i="1"/>
  <c r="E15" i="1"/>
  <c r="F15" i="1"/>
  <c r="G15" i="1"/>
  <c r="H15" i="1"/>
  <c r="I15" i="1"/>
  <c r="J15" i="1"/>
  <c r="K15" i="1"/>
  <c r="B15" i="1"/>
  <c r="C14" i="1"/>
  <c r="D14" i="1"/>
  <c r="E14" i="1"/>
  <c r="F14" i="1"/>
  <c r="G14" i="1"/>
  <c r="H14" i="1"/>
  <c r="I14" i="1"/>
  <c r="J14" i="1"/>
  <c r="K14" i="1"/>
  <c r="B14" i="1"/>
  <c r="C11" i="1"/>
  <c r="D11" i="1"/>
  <c r="E11" i="1"/>
  <c r="F11" i="1"/>
  <c r="G11" i="1"/>
  <c r="H11" i="1"/>
  <c r="I11" i="1"/>
  <c r="J11" i="1"/>
  <c r="K11" i="1"/>
  <c r="B11" i="1"/>
  <c r="B10" i="1"/>
  <c r="C9" i="1"/>
  <c r="D9" i="1"/>
  <c r="E9" i="1"/>
  <c r="F9" i="1"/>
  <c r="G9" i="1"/>
  <c r="H9" i="1"/>
  <c r="I9" i="1"/>
  <c r="J9" i="1"/>
  <c r="K9" i="1"/>
  <c r="B9" i="1"/>
  <c r="L183" i="1" l="1"/>
  <c r="E211" i="1"/>
  <c r="E219" i="1" s="1"/>
  <c r="D31" i="1"/>
  <c r="D39" i="1" s="1"/>
  <c r="F49" i="1"/>
  <c r="F57" i="1" s="1"/>
  <c r="F85" i="1"/>
  <c r="F93" i="1" s="1"/>
  <c r="D13" i="1"/>
  <c r="D21" i="1" s="1"/>
  <c r="E13" i="1"/>
  <c r="E21" i="1" s="1"/>
  <c r="F58" i="1"/>
  <c r="F103" i="1"/>
  <c r="F111" i="1" s="1"/>
  <c r="E103" i="1"/>
  <c r="E111" i="1" s="1"/>
  <c r="K31" i="1"/>
  <c r="K39" i="1" s="1"/>
  <c r="F31" i="1"/>
  <c r="F39" i="1" s="1"/>
  <c r="B31" i="1"/>
  <c r="B39" i="1" s="1"/>
  <c r="B58" i="1"/>
  <c r="D166" i="1"/>
  <c r="K13" i="1"/>
  <c r="K21" i="1" s="1"/>
  <c r="B13" i="1"/>
  <c r="B21" i="1" s="1"/>
  <c r="B85" i="1"/>
  <c r="B93" i="1" s="1"/>
  <c r="H148" i="1"/>
  <c r="J22" i="1"/>
  <c r="B103" i="1"/>
  <c r="B111" i="1" s="1"/>
  <c r="I184" i="1"/>
  <c r="I22" i="1"/>
  <c r="F13" i="1"/>
  <c r="F21" i="1" s="1"/>
  <c r="E67" i="1"/>
  <c r="E75" i="1" s="1"/>
  <c r="C85" i="1"/>
  <c r="C93" i="1" s="1"/>
  <c r="C103" i="1"/>
  <c r="C111" i="1" s="1"/>
  <c r="D148" i="1"/>
  <c r="I166" i="1"/>
  <c r="E49" i="1"/>
  <c r="E57" i="1" s="1"/>
  <c r="E76" i="1"/>
  <c r="E85" i="1"/>
  <c r="E93" i="1" s="1"/>
  <c r="G112" i="1"/>
  <c r="K22" i="1"/>
  <c r="C22" i="1"/>
  <c r="D40" i="1"/>
  <c r="H112" i="1"/>
  <c r="C148" i="1"/>
  <c r="H166" i="1"/>
  <c r="E112" i="1"/>
  <c r="C13" i="1"/>
  <c r="C21" i="1" s="1"/>
  <c r="H22" i="1"/>
  <c r="H76" i="1"/>
  <c r="J85" i="1"/>
  <c r="J93" i="1" s="1"/>
  <c r="I148" i="1"/>
  <c r="E184" i="1"/>
  <c r="C229" i="1"/>
  <c r="C237" i="1" s="1"/>
  <c r="C49" i="1"/>
  <c r="C57" i="1" s="1"/>
  <c r="K49" i="1"/>
  <c r="K57" i="1" s="1"/>
  <c r="G76" i="1"/>
  <c r="K67" i="1"/>
  <c r="K75" i="1" s="1"/>
  <c r="I94" i="1"/>
  <c r="D193" i="1"/>
  <c r="D201" i="1" s="1"/>
  <c r="C31" i="1"/>
  <c r="C39" i="1" s="1"/>
  <c r="G58" i="1"/>
  <c r="D49" i="1"/>
  <c r="D57" i="1" s="1"/>
  <c r="D67" i="1"/>
  <c r="D75" i="1" s="1"/>
  <c r="H94" i="1"/>
  <c r="B238" i="1"/>
  <c r="C166" i="1"/>
  <c r="J184" i="1"/>
  <c r="F193" i="1"/>
  <c r="F201" i="1" s="1"/>
  <c r="E193" i="1"/>
  <c r="E201" i="1" s="1"/>
  <c r="B76" i="1"/>
  <c r="F76" i="1"/>
  <c r="J94" i="1"/>
  <c r="G148" i="1"/>
  <c r="G166" i="1"/>
  <c r="H184" i="1"/>
  <c r="F112" i="1"/>
  <c r="B148" i="1"/>
  <c r="F148" i="1"/>
  <c r="B166" i="1"/>
  <c r="F166" i="1"/>
  <c r="G184" i="1"/>
  <c r="C94" i="1"/>
  <c r="C40" i="1"/>
  <c r="E148" i="1"/>
  <c r="E166" i="1"/>
  <c r="B184" i="1"/>
  <c r="F184" i="1"/>
  <c r="I211" i="1"/>
  <c r="I219" i="1" s="1"/>
  <c r="I40" i="1"/>
  <c r="K58" i="1"/>
  <c r="G22" i="1"/>
  <c r="H40" i="1"/>
  <c r="J58" i="1"/>
  <c r="K76" i="1"/>
  <c r="C76" i="1"/>
  <c r="G94" i="1"/>
  <c r="D112" i="1"/>
  <c r="D103" i="1"/>
  <c r="D111" i="1" s="1"/>
  <c r="F238" i="1"/>
  <c r="D58" i="1"/>
  <c r="G40" i="1"/>
  <c r="I58" i="1"/>
  <c r="J76" i="1"/>
  <c r="F94" i="1"/>
  <c r="C112" i="1"/>
  <c r="K148" i="1"/>
  <c r="K166" i="1"/>
  <c r="D184" i="1"/>
  <c r="C211" i="1"/>
  <c r="C219" i="1" s="1"/>
  <c r="D229" i="1"/>
  <c r="D237" i="1" s="1"/>
  <c r="F22" i="1"/>
  <c r="E22" i="1"/>
  <c r="B40" i="1"/>
  <c r="F40" i="1"/>
  <c r="H58" i="1"/>
  <c r="I76" i="1"/>
  <c r="E94" i="1"/>
  <c r="B112" i="1"/>
  <c r="J148" i="1"/>
  <c r="J166" i="1"/>
  <c r="K184" i="1"/>
  <c r="C184" i="1"/>
  <c r="F229" i="1"/>
  <c r="F237" i="1" s="1"/>
  <c r="E229" i="1"/>
  <c r="E237" i="1" s="1"/>
  <c r="K40" i="1"/>
  <c r="E58" i="1"/>
  <c r="J40" i="1"/>
  <c r="C58" i="1"/>
  <c r="D76" i="1"/>
  <c r="B67" i="1"/>
  <c r="B75" i="1" s="1"/>
  <c r="B22" i="1"/>
  <c r="D22" i="1"/>
  <c r="E40" i="1"/>
  <c r="B94" i="1"/>
  <c r="D94" i="1"/>
  <c r="D85" i="1"/>
  <c r="D93" i="1" s="1"/>
  <c r="I112" i="1"/>
  <c r="B229" i="1"/>
  <c r="B237" i="1" s="1"/>
  <c r="C193" i="1"/>
  <c r="C201" i="1" s="1"/>
  <c r="D157" i="1"/>
  <c r="D165" i="1" s="1"/>
  <c r="L165" i="1" s="1"/>
  <c r="E139" i="1"/>
  <c r="E147" i="1" s="1"/>
  <c r="L147" i="1" s="1"/>
  <c r="I103" i="1"/>
  <c r="I111" i="1" s="1"/>
  <c r="F67" i="1"/>
  <c r="F75" i="1" s="1"/>
  <c r="C67" i="1"/>
  <c r="C75" i="1" s="1"/>
  <c r="B49" i="1"/>
  <c r="B57" i="1" s="1"/>
  <c r="E31" i="1"/>
  <c r="E39" i="1" s="1"/>
  <c r="C8" i="1"/>
  <c r="D8" i="1"/>
  <c r="E8" i="1"/>
  <c r="F8" i="1"/>
  <c r="G8" i="1"/>
  <c r="H8" i="1"/>
  <c r="I8" i="1"/>
  <c r="J8" i="1"/>
  <c r="K8" i="1"/>
  <c r="B8" i="1"/>
  <c r="K94" i="1" l="1"/>
  <c r="J219" i="1"/>
  <c r="K201" i="1"/>
  <c r="L57" i="1"/>
  <c r="L40" i="1"/>
  <c r="K93" i="1"/>
  <c r="L166" i="1"/>
  <c r="L21" i="1"/>
  <c r="L148" i="1"/>
  <c r="L184" i="1"/>
  <c r="L58" i="1"/>
  <c r="J111" i="1"/>
  <c r="L39" i="1"/>
  <c r="J112" i="1"/>
  <c r="L76" i="1"/>
  <c r="L22" i="1"/>
  <c r="K237" i="1"/>
  <c r="L75" i="1"/>
  <c r="J228" i="1"/>
  <c r="J224" i="1" s="1"/>
  <c r="J235" i="1" s="1"/>
  <c r="I228" i="1"/>
  <c r="H228" i="1"/>
  <c r="G228" i="1"/>
  <c r="G224" i="1" s="1"/>
  <c r="G235" i="1" s="1"/>
  <c r="F228" i="1"/>
  <c r="F224" i="1" s="1"/>
  <c r="F235" i="1" s="1"/>
  <c r="E228" i="1"/>
  <c r="E224" i="1" s="1"/>
  <c r="E235" i="1" s="1"/>
  <c r="D228" i="1"/>
  <c r="D224" i="1" s="1"/>
  <c r="D235" i="1" s="1"/>
  <c r="C228" i="1"/>
  <c r="C224" i="1" s="1"/>
  <c r="C235" i="1" s="1"/>
  <c r="B228" i="1"/>
  <c r="B224" i="1" s="1"/>
  <c r="B235" i="1" s="1"/>
  <c r="H238" i="1"/>
  <c r="I236" i="1" l="1"/>
  <c r="I224" i="1"/>
  <c r="I235" i="1" s="1"/>
  <c r="H236" i="1"/>
  <c r="H224" i="1"/>
  <c r="H235" i="1" s="1"/>
  <c r="K235" i="1" s="1"/>
  <c r="H239" i="1"/>
  <c r="I238" i="1"/>
  <c r="I239" i="1" s="1"/>
  <c r="J238" i="1" l="1"/>
  <c r="J236" i="1"/>
  <c r="G236" i="1"/>
  <c r="F236" i="1"/>
  <c r="F239" i="1" s="1"/>
  <c r="E236" i="1"/>
  <c r="E239" i="1" s="1"/>
  <c r="D236" i="1"/>
  <c r="C236" i="1"/>
  <c r="B236" i="1"/>
  <c r="E238" i="1"/>
  <c r="G238" i="1"/>
  <c r="D238" i="1"/>
  <c r="C238" i="1"/>
  <c r="K238" i="1" l="1"/>
  <c r="B239" i="1"/>
  <c r="K236" i="1"/>
  <c r="D239" i="1"/>
  <c r="J239" i="1"/>
  <c r="G239" i="1"/>
  <c r="C239" i="1"/>
  <c r="I218" i="1"/>
  <c r="C218" i="1"/>
  <c r="B218" i="1"/>
  <c r="E218" i="1"/>
  <c r="F217" i="1"/>
  <c r="I220" i="1"/>
  <c r="H220" i="1"/>
  <c r="G220" i="1"/>
  <c r="F220" i="1"/>
  <c r="E220" i="1"/>
  <c r="B220" i="1"/>
  <c r="H218" i="1"/>
  <c r="G218" i="1"/>
  <c r="F218" i="1"/>
  <c r="D218" i="1"/>
  <c r="I217" i="1"/>
  <c r="H217" i="1"/>
  <c r="G217" i="1"/>
  <c r="E217" i="1"/>
  <c r="D217" i="1"/>
  <c r="C217" i="1"/>
  <c r="B217" i="1"/>
  <c r="J200" i="1"/>
  <c r="H200" i="1"/>
  <c r="H203" i="1" s="1"/>
  <c r="G200" i="1"/>
  <c r="F200" i="1"/>
  <c r="E200" i="1"/>
  <c r="D200" i="1"/>
  <c r="C200" i="1"/>
  <c r="B200" i="1"/>
  <c r="H202" i="1"/>
  <c r="E202" i="1"/>
  <c r="C202" i="1"/>
  <c r="I200" i="1"/>
  <c r="J199" i="1"/>
  <c r="I199" i="1"/>
  <c r="H199" i="1"/>
  <c r="G199" i="1"/>
  <c r="F199" i="1"/>
  <c r="E199" i="1"/>
  <c r="D199" i="1"/>
  <c r="C199" i="1"/>
  <c r="B199" i="1"/>
  <c r="J182" i="1"/>
  <c r="J185" i="1" s="1"/>
  <c r="I182" i="1"/>
  <c r="I185" i="1" s="1"/>
  <c r="H182" i="1"/>
  <c r="H185" i="1" s="1"/>
  <c r="F182" i="1"/>
  <c r="F185" i="1" s="1"/>
  <c r="E182" i="1"/>
  <c r="E185" i="1" s="1"/>
  <c r="D182" i="1"/>
  <c r="D185" i="1" s="1"/>
  <c r="C182" i="1"/>
  <c r="C185" i="1" s="1"/>
  <c r="B182" i="1"/>
  <c r="G182" i="1"/>
  <c r="G185" i="1" s="1"/>
  <c r="K182" i="1"/>
  <c r="K185" i="1" s="1"/>
  <c r="K181" i="1"/>
  <c r="J181" i="1"/>
  <c r="I181" i="1"/>
  <c r="H181" i="1"/>
  <c r="G181" i="1"/>
  <c r="F181" i="1"/>
  <c r="E181" i="1"/>
  <c r="D181" i="1"/>
  <c r="C181" i="1"/>
  <c r="B181" i="1"/>
  <c r="K164" i="1"/>
  <c r="K167" i="1" s="1"/>
  <c r="J164" i="1"/>
  <c r="J167" i="1" s="1"/>
  <c r="I164" i="1"/>
  <c r="I167" i="1" s="1"/>
  <c r="H164" i="1"/>
  <c r="H167" i="1" s="1"/>
  <c r="G164" i="1"/>
  <c r="G167" i="1" s="1"/>
  <c r="F164" i="1"/>
  <c r="F167" i="1" s="1"/>
  <c r="E164" i="1"/>
  <c r="E167" i="1" s="1"/>
  <c r="D164" i="1"/>
  <c r="D167" i="1" s="1"/>
  <c r="C164" i="1"/>
  <c r="C167" i="1" s="1"/>
  <c r="B164" i="1"/>
  <c r="K146" i="1"/>
  <c r="K149" i="1" s="1"/>
  <c r="J146" i="1"/>
  <c r="J149" i="1" s="1"/>
  <c r="I146" i="1"/>
  <c r="I149" i="1" s="1"/>
  <c r="H146" i="1"/>
  <c r="H149" i="1" s="1"/>
  <c r="G146" i="1"/>
  <c r="G149" i="1" s="1"/>
  <c r="F146" i="1"/>
  <c r="F149" i="1" s="1"/>
  <c r="E146" i="1"/>
  <c r="E149" i="1" s="1"/>
  <c r="D146" i="1"/>
  <c r="D149" i="1" s="1"/>
  <c r="C146" i="1"/>
  <c r="C149" i="1" s="1"/>
  <c r="B146" i="1"/>
  <c r="K163" i="1"/>
  <c r="J163" i="1"/>
  <c r="I163" i="1"/>
  <c r="H163" i="1"/>
  <c r="G163" i="1"/>
  <c r="F163" i="1"/>
  <c r="E163" i="1"/>
  <c r="D163" i="1"/>
  <c r="C163" i="1"/>
  <c r="B163" i="1"/>
  <c r="K145" i="1"/>
  <c r="J145" i="1"/>
  <c r="I145" i="1"/>
  <c r="H145" i="1"/>
  <c r="G145" i="1"/>
  <c r="F145" i="1"/>
  <c r="E145" i="1"/>
  <c r="D145" i="1"/>
  <c r="C145" i="1"/>
  <c r="B145" i="1"/>
  <c r="K128" i="1"/>
  <c r="B128" i="1"/>
  <c r="F128" i="1"/>
  <c r="G128" i="1"/>
  <c r="H128" i="1"/>
  <c r="I128" i="1"/>
  <c r="J128" i="1"/>
  <c r="E128" i="1"/>
  <c r="D128" i="1"/>
  <c r="C128" i="1"/>
  <c r="I127" i="1"/>
  <c r="I121" i="1" s="1"/>
  <c r="J127" i="1"/>
  <c r="J121" i="1" s="1"/>
  <c r="K127" i="1"/>
  <c r="K121" i="1" s="1"/>
  <c r="H127" i="1"/>
  <c r="H121" i="1" s="1"/>
  <c r="G127" i="1"/>
  <c r="G121" i="1" s="1"/>
  <c r="B127" i="1"/>
  <c r="B121" i="1" s="1"/>
  <c r="F127" i="1"/>
  <c r="F121" i="1" s="1"/>
  <c r="E127" i="1"/>
  <c r="E121" i="1" s="1"/>
  <c r="D127" i="1"/>
  <c r="D121" i="1" s="1"/>
  <c r="C127" i="1"/>
  <c r="C121" i="1" s="1"/>
  <c r="K200" i="1" l="1"/>
  <c r="L128" i="1"/>
  <c r="B167" i="1"/>
  <c r="L167" i="1" s="1"/>
  <c r="L164" i="1"/>
  <c r="B149" i="1"/>
  <c r="L149" i="1" s="1"/>
  <c r="L146" i="1"/>
  <c r="B185" i="1"/>
  <c r="L185" i="1" s="1"/>
  <c r="L182" i="1"/>
  <c r="J218" i="1"/>
  <c r="K239" i="1"/>
  <c r="F129" i="1"/>
  <c r="F130" i="1"/>
  <c r="F131" i="1" s="1"/>
  <c r="B129" i="1"/>
  <c r="B130" i="1"/>
  <c r="H129" i="1"/>
  <c r="H130" i="1"/>
  <c r="K129" i="1"/>
  <c r="K130" i="1"/>
  <c r="G129" i="1"/>
  <c r="G130" i="1"/>
  <c r="G131" i="1" s="1"/>
  <c r="C129" i="1"/>
  <c r="C130" i="1"/>
  <c r="J129" i="1"/>
  <c r="J130" i="1"/>
  <c r="I129" i="1"/>
  <c r="I130" i="1"/>
  <c r="D129" i="1"/>
  <c r="D130" i="1"/>
  <c r="E129" i="1"/>
  <c r="E130" i="1"/>
  <c r="I221" i="1"/>
  <c r="G221" i="1"/>
  <c r="C203" i="1"/>
  <c r="E203" i="1"/>
  <c r="F221" i="1"/>
  <c r="H221" i="1"/>
  <c r="E221" i="1"/>
  <c r="B221" i="1"/>
  <c r="C220" i="1"/>
  <c r="C221" i="1" s="1"/>
  <c r="D220" i="1"/>
  <c r="D221" i="1" s="1"/>
  <c r="G202" i="1"/>
  <c r="G203" i="1" s="1"/>
  <c r="I202" i="1"/>
  <c r="I203" i="1" s="1"/>
  <c r="D202" i="1"/>
  <c r="D203" i="1" s="1"/>
  <c r="F202" i="1"/>
  <c r="F203" i="1" s="1"/>
  <c r="B202" i="1"/>
  <c r="J202" i="1"/>
  <c r="J203" i="1" s="1"/>
  <c r="C131" i="1" l="1"/>
  <c r="E131" i="1"/>
  <c r="L130" i="1"/>
  <c r="B131" i="1"/>
  <c r="I131" i="1"/>
  <c r="D131" i="1"/>
  <c r="K131" i="1"/>
  <c r="L129" i="1"/>
  <c r="J221" i="1"/>
  <c r="B203" i="1"/>
  <c r="K203" i="1" s="1"/>
  <c r="K202" i="1"/>
  <c r="J220" i="1"/>
  <c r="H131" i="1"/>
  <c r="J131" i="1"/>
  <c r="F110" i="1"/>
  <c r="F113" i="1" s="1"/>
  <c r="E110" i="1"/>
  <c r="E113" i="1" s="1"/>
  <c r="D110" i="1"/>
  <c r="D113" i="1" s="1"/>
  <c r="G109" i="1"/>
  <c r="F109" i="1"/>
  <c r="E109" i="1"/>
  <c r="I110" i="1"/>
  <c r="I113" i="1" s="1"/>
  <c r="H110" i="1"/>
  <c r="H113" i="1" s="1"/>
  <c r="G110" i="1"/>
  <c r="G113" i="1" s="1"/>
  <c r="C110" i="1"/>
  <c r="C113" i="1" s="1"/>
  <c r="B110" i="1"/>
  <c r="I109" i="1"/>
  <c r="H109" i="1"/>
  <c r="D109" i="1"/>
  <c r="C109" i="1"/>
  <c r="B109" i="1"/>
  <c r="G92" i="1"/>
  <c r="G95" i="1" s="1"/>
  <c r="F92" i="1"/>
  <c r="F95" i="1" s="1"/>
  <c r="E92" i="1"/>
  <c r="E95" i="1" s="1"/>
  <c r="D92" i="1"/>
  <c r="D95" i="1" s="1"/>
  <c r="I92" i="1"/>
  <c r="I95" i="1" s="1"/>
  <c r="C92" i="1"/>
  <c r="C95" i="1" s="1"/>
  <c r="J92" i="1"/>
  <c r="J95" i="1" s="1"/>
  <c r="H92" i="1"/>
  <c r="H95" i="1" s="1"/>
  <c r="B92" i="1"/>
  <c r="J91" i="1"/>
  <c r="I91" i="1"/>
  <c r="H91" i="1"/>
  <c r="G91" i="1"/>
  <c r="F91" i="1"/>
  <c r="E91" i="1"/>
  <c r="D91" i="1"/>
  <c r="C91" i="1"/>
  <c r="B91" i="1"/>
  <c r="K56" i="1"/>
  <c r="K59" i="1" s="1"/>
  <c r="J74" i="1"/>
  <c r="J77" i="1" s="1"/>
  <c r="H74" i="1"/>
  <c r="H77" i="1" s="1"/>
  <c r="G74" i="1"/>
  <c r="G77" i="1" s="1"/>
  <c r="F74" i="1"/>
  <c r="F77" i="1" s="1"/>
  <c r="E74" i="1"/>
  <c r="E77" i="1" s="1"/>
  <c r="D74" i="1"/>
  <c r="D77" i="1" s="1"/>
  <c r="C74" i="1"/>
  <c r="C77" i="1" s="1"/>
  <c r="B74" i="1"/>
  <c r="K74" i="1"/>
  <c r="K77" i="1" s="1"/>
  <c r="I74" i="1"/>
  <c r="I77" i="1" s="1"/>
  <c r="K73" i="1"/>
  <c r="J73" i="1"/>
  <c r="I73" i="1"/>
  <c r="H73" i="1"/>
  <c r="G73" i="1"/>
  <c r="F73" i="1"/>
  <c r="E73" i="1"/>
  <c r="D73" i="1"/>
  <c r="C73" i="1"/>
  <c r="B73" i="1"/>
  <c r="J56" i="1"/>
  <c r="J59" i="1" s="1"/>
  <c r="I56" i="1"/>
  <c r="I59" i="1" s="1"/>
  <c r="H56" i="1"/>
  <c r="H59" i="1" s="1"/>
  <c r="E56" i="1"/>
  <c r="E59" i="1" s="1"/>
  <c r="F56" i="1"/>
  <c r="F59" i="1" s="1"/>
  <c r="G56" i="1"/>
  <c r="G59" i="1" s="1"/>
  <c r="C56" i="1"/>
  <c r="C59" i="1" s="1"/>
  <c r="B56" i="1"/>
  <c r="H55" i="1"/>
  <c r="D56" i="1"/>
  <c r="D59" i="1" s="1"/>
  <c r="K55" i="1"/>
  <c r="J55" i="1"/>
  <c r="I55" i="1"/>
  <c r="G55" i="1"/>
  <c r="F55" i="1"/>
  <c r="E55" i="1"/>
  <c r="D55" i="1"/>
  <c r="C55" i="1"/>
  <c r="B55" i="1"/>
  <c r="K38" i="1"/>
  <c r="K41" i="1" s="1"/>
  <c r="J38" i="1"/>
  <c r="J41" i="1" s="1"/>
  <c r="I38" i="1"/>
  <c r="I41" i="1" s="1"/>
  <c r="H38" i="1"/>
  <c r="H41" i="1" s="1"/>
  <c r="G38" i="1"/>
  <c r="G41" i="1" s="1"/>
  <c r="F38" i="1"/>
  <c r="F41" i="1" s="1"/>
  <c r="E38" i="1"/>
  <c r="E41" i="1" s="1"/>
  <c r="D38" i="1"/>
  <c r="D41" i="1" s="1"/>
  <c r="C38" i="1"/>
  <c r="C41" i="1" s="1"/>
  <c r="B38" i="1"/>
  <c r="H37" i="1"/>
  <c r="K37" i="1"/>
  <c r="J37" i="1"/>
  <c r="I37" i="1"/>
  <c r="G37" i="1"/>
  <c r="F37" i="1"/>
  <c r="E37" i="1"/>
  <c r="D37" i="1"/>
  <c r="C37" i="1"/>
  <c r="B37" i="1"/>
  <c r="L131" i="1" l="1"/>
  <c r="B41" i="1"/>
  <c r="L41" i="1" s="1"/>
  <c r="L38" i="1"/>
  <c r="B77" i="1"/>
  <c r="L77" i="1" s="1"/>
  <c r="L74" i="1"/>
  <c r="B113" i="1"/>
  <c r="J113" i="1" s="1"/>
  <c r="J110" i="1"/>
  <c r="B95" i="1"/>
  <c r="K95" i="1" s="1"/>
  <c r="K92" i="1"/>
  <c r="B59" i="1"/>
  <c r="L59" i="1" s="1"/>
  <c r="L56" i="1"/>
  <c r="G20" i="1"/>
  <c r="G23" i="1" s="1"/>
  <c r="H20" i="1"/>
  <c r="H23" i="1" s="1"/>
  <c r="B20" i="1" l="1"/>
  <c r="G19" i="1"/>
  <c r="H19" i="1"/>
  <c r="C19" i="1"/>
  <c r="D19" i="1"/>
  <c r="E19" i="1"/>
  <c r="F19" i="1"/>
  <c r="K20" i="1"/>
  <c r="K23" i="1" s="1"/>
  <c r="J20" i="1"/>
  <c r="J23" i="1" s="1"/>
  <c r="I20" i="1"/>
  <c r="I23" i="1" s="1"/>
  <c r="F20" i="1"/>
  <c r="F23" i="1" s="1"/>
  <c r="E20" i="1"/>
  <c r="E23" i="1" s="1"/>
  <c r="D20" i="1"/>
  <c r="D23" i="1" s="1"/>
  <c r="C20" i="1"/>
  <c r="C23" i="1" s="1"/>
  <c r="L20" i="1" l="1"/>
  <c r="B23" i="1"/>
  <c r="L23" i="1" s="1"/>
  <c r="B19" i="1"/>
  <c r="J19" i="1"/>
  <c r="I19" i="1"/>
  <c r="K19" i="1"/>
</calcChain>
</file>

<file path=xl/sharedStrings.xml><?xml version="1.0" encoding="utf-8"?>
<sst xmlns="http://schemas.openxmlformats.org/spreadsheetml/2006/main" count="343" uniqueCount="163">
  <si>
    <t>Paare separat</t>
  </si>
  <si>
    <t>Ah,Ke</t>
  </si>
  <si>
    <t>Kh,Qe</t>
  </si>
  <si>
    <t>Qh,Be</t>
  </si>
  <si>
    <t>Bh,10e</t>
  </si>
  <si>
    <t>10h,9e</t>
  </si>
  <si>
    <t>4h,3e</t>
  </si>
  <si>
    <t>3h,2e</t>
  </si>
  <si>
    <t>2h,Ae</t>
  </si>
  <si>
    <t>1 Paar</t>
  </si>
  <si>
    <t>2 Paare</t>
  </si>
  <si>
    <t>Drilling</t>
  </si>
  <si>
    <t>Drilling oder Besser</t>
  </si>
  <si>
    <t>Straight</t>
  </si>
  <si>
    <t>Flush</t>
  </si>
  <si>
    <t>Full House</t>
  </si>
  <si>
    <t>Vierling</t>
  </si>
  <si>
    <t>Straight Flush</t>
  </si>
  <si>
    <t>Wahrscheinlichkeit &lt; Straight</t>
  </si>
  <si>
    <t>Wahrscheinlichkeit Straight</t>
  </si>
  <si>
    <t>Royal Flush</t>
  </si>
  <si>
    <t>5h,4e</t>
  </si>
  <si>
    <t>9h,8e</t>
  </si>
  <si>
    <t>Starthand -&gt; 1 Abst., verschiedene Farben</t>
  </si>
  <si>
    <t>Ah,Qe</t>
  </si>
  <si>
    <t>Kh,Be</t>
  </si>
  <si>
    <t>Qh,10e</t>
  </si>
  <si>
    <t>Bh,9e</t>
  </si>
  <si>
    <t>10h,8e</t>
  </si>
  <si>
    <t>9h,7e</t>
  </si>
  <si>
    <t>5h,3e</t>
  </si>
  <si>
    <t>4h,2e</t>
  </si>
  <si>
    <t>3h,Ae</t>
  </si>
  <si>
    <t>6h,4e</t>
  </si>
  <si>
    <t>Starthand -&gt; 2 Abst., verschiedene Farben</t>
  </si>
  <si>
    <t>Ah,Be</t>
  </si>
  <si>
    <t>Kh,10e</t>
  </si>
  <si>
    <t>Qh,9e</t>
  </si>
  <si>
    <t>Bh,8e</t>
  </si>
  <si>
    <t>10h,7e</t>
  </si>
  <si>
    <t>9h,6e</t>
  </si>
  <si>
    <t>6h,3e</t>
  </si>
  <si>
    <t>5h,2e</t>
  </si>
  <si>
    <t>4h,Ae</t>
  </si>
  <si>
    <t>7h,4e</t>
  </si>
  <si>
    <t>Starthand -&gt; 3 Abst., verschiedene Farben</t>
  </si>
  <si>
    <t>Kh,9e</t>
  </si>
  <si>
    <t>Qh,8e</t>
  </si>
  <si>
    <t>Bh,7e</t>
  </si>
  <si>
    <t>10h,6e</t>
  </si>
  <si>
    <t>9h,5e</t>
  </si>
  <si>
    <t>7h,3e</t>
  </si>
  <si>
    <t>6h,2e</t>
  </si>
  <si>
    <t>5h,Ae</t>
  </si>
  <si>
    <t>Ah,10e</t>
  </si>
  <si>
    <t>8h,4e</t>
  </si>
  <si>
    <t>Starthand -&gt; 4 Abst., verschiedene Farben</t>
  </si>
  <si>
    <t>Ah,9e</t>
  </si>
  <si>
    <t>Kh,8e</t>
  </si>
  <si>
    <t>Qh,7e</t>
  </si>
  <si>
    <t>Bh,6e</t>
  </si>
  <si>
    <t>10h,5e</t>
  </si>
  <si>
    <t>9h,4e</t>
  </si>
  <si>
    <t>8h,3e</t>
  </si>
  <si>
    <t>7h,2e</t>
  </si>
  <si>
    <t>6h,Ae</t>
  </si>
  <si>
    <t>Starthand -&gt; 5 Abst., verschiedene Farben</t>
  </si>
  <si>
    <t>Ah,8e</t>
  </si>
  <si>
    <t>Kh,7e</t>
  </si>
  <si>
    <t>Qh,6e</t>
  </si>
  <si>
    <t>Bh,5e</t>
  </si>
  <si>
    <t>10h,4e</t>
  </si>
  <si>
    <t>9h,3e</t>
  </si>
  <si>
    <t>8h,2e</t>
  </si>
  <si>
    <t>7h,Ae</t>
  </si>
  <si>
    <t>Ah,Kh</t>
  </si>
  <si>
    <t>Kh,Qh</t>
  </si>
  <si>
    <t>Qh,Bh</t>
  </si>
  <si>
    <t>Bh,10h</t>
  </si>
  <si>
    <t>10h,9h</t>
  </si>
  <si>
    <t>9h,8h</t>
  </si>
  <si>
    <t>5h,4h</t>
  </si>
  <si>
    <t>4h,3h</t>
  </si>
  <si>
    <t>3h,2h</t>
  </si>
  <si>
    <t>2h,Ah</t>
  </si>
  <si>
    <t>Starthand -&gt; 1 Abst., gleiche Farbe</t>
  </si>
  <si>
    <t>Ah,Qh</t>
  </si>
  <si>
    <t>Kh,Bh</t>
  </si>
  <si>
    <t>Qh,10h</t>
  </si>
  <si>
    <t>Bh,9h</t>
  </si>
  <si>
    <t>10h,8h</t>
  </si>
  <si>
    <t>9h,7h</t>
  </si>
  <si>
    <t>6h,4h</t>
  </si>
  <si>
    <t>5h,3h</t>
  </si>
  <si>
    <t>4h,2h</t>
  </si>
  <si>
    <t>3h,Ah</t>
  </si>
  <si>
    <t>Starthand -&gt; 2 Abst., gleiche Farbe</t>
  </si>
  <si>
    <t>Ah,Bh</t>
  </si>
  <si>
    <t>Kh,10h</t>
  </si>
  <si>
    <t>Qh,9h</t>
  </si>
  <si>
    <t>Bh,8h</t>
  </si>
  <si>
    <t>10h,7h</t>
  </si>
  <si>
    <t>9h,6h</t>
  </si>
  <si>
    <t>7h,4h</t>
  </si>
  <si>
    <t>6h,3h</t>
  </si>
  <si>
    <t>5h,2h</t>
  </si>
  <si>
    <t>4h,Ah</t>
  </si>
  <si>
    <t>Starthand -&gt; 3 Abst., gleiche Farbe</t>
  </si>
  <si>
    <t>Kh,9h</t>
  </si>
  <si>
    <t>Qh,8h</t>
  </si>
  <si>
    <t>Bh,7h</t>
  </si>
  <si>
    <t>10h,6h</t>
  </si>
  <si>
    <t>9h,5h</t>
  </si>
  <si>
    <t>8h,4h</t>
  </si>
  <si>
    <t>7h,3h</t>
  </si>
  <si>
    <t>6h,2h</t>
  </si>
  <si>
    <t>5h,Ah</t>
  </si>
  <si>
    <t>Ah,10h</t>
  </si>
  <si>
    <t>Starthand -&gt; 4 Abst., gleiche Farbe</t>
  </si>
  <si>
    <t>Ah,9h</t>
  </si>
  <si>
    <t>Kh,8h</t>
  </si>
  <si>
    <t>Qh,7h</t>
  </si>
  <si>
    <t>Bh,6h</t>
  </si>
  <si>
    <t>10h,5h</t>
  </si>
  <si>
    <t>9h,4h</t>
  </si>
  <si>
    <t>8h,3h</t>
  </si>
  <si>
    <t>7h,2h</t>
  </si>
  <si>
    <t>6h,Ah</t>
  </si>
  <si>
    <t>Starthand -&gt; 5 Abst., gleiche Farbe</t>
  </si>
  <si>
    <t>Ah,8h</t>
  </si>
  <si>
    <t>Kh,7h</t>
  </si>
  <si>
    <t>Qh,6h</t>
  </si>
  <si>
    <t>Bh,5h</t>
  </si>
  <si>
    <t>10h,4h</t>
  </si>
  <si>
    <t>9h,3h</t>
  </si>
  <si>
    <t>8h,2h</t>
  </si>
  <si>
    <t>7h,Ah</t>
  </si>
  <si>
    <t>Starthand -&gt; Paar</t>
  </si>
  <si>
    <t>Ah,Ae</t>
  </si>
  <si>
    <t>Kh,Ke</t>
  </si>
  <si>
    <t>Qh,Qe</t>
  </si>
  <si>
    <t>Bh,Be</t>
  </si>
  <si>
    <t>10h,10e</t>
  </si>
  <si>
    <t>9h,9e</t>
  </si>
  <si>
    <t>2h,2e</t>
  </si>
  <si>
    <t>3h,3e</t>
  </si>
  <si>
    <t>4h,4e</t>
  </si>
  <si>
    <t>Basic 32</t>
  </si>
  <si>
    <t>Basic 28</t>
  </si>
  <si>
    <t>suited Basic 32</t>
  </si>
  <si>
    <t>suited Basic 28</t>
  </si>
  <si>
    <t>Wahrscheinlichkeit &gt; Flush</t>
  </si>
  <si>
    <t>Wahrscheinlichkeit Flush</t>
  </si>
  <si>
    <t>Wahrscheinlichkeiten beim Turn</t>
  </si>
  <si>
    <t>Wahrscheinlichkeit &gt;= Straight</t>
  </si>
  <si>
    <t>Starthand -&gt; Af. verschiedene Farben</t>
  </si>
  <si>
    <t>• Bei den Händen, bei denen die Werte variieren, wurde die Zeile grün gefärbt.</t>
  </si>
  <si>
    <t>• Bei der Wahrscheinlichkeiten Übersicht unterhalb der einzelen Hände wurde der grösste variierende Betrag grün makiert, der Tiefste rot und die dazwischen gelb. Rechts daneben in orange wurde der Mittelwert berechnet.</t>
  </si>
  <si>
    <t>• Die Wahrscheinlichkeit &lt; Straight bezieht sich nur auf die Starthände schwächer als der Straight jedoch höher als die High Card, da diese sowieso vorhanden ist.</t>
  </si>
  <si>
    <t>Informationen:</t>
  </si>
  <si>
    <t>• Es wurden Teilweise Starthände ausgelassen wie z.B. zwischen der 9h,8e und der 5h,4e, dies hat den Grund zufolge, dass die Hande dazwischen alle die gleichen Wahrscheinlichkeiten aufweisen und somit nur die 1. welche sich wieder unterscheiden relevant ist. in dem Fall die 5h,4e</t>
  </si>
  <si>
    <t>• Aufeinanderfolgend wird af abegkürzt.</t>
  </si>
  <si>
    <t>Starthand -&gt; Af. gleiche Farbe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</si>
</sst>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2"/>
      <color theme="1"/>
      <name val="Times New Roman"/>
      <family val="1"/>
    </font>
    <font>
      <b/>
      <u/>
      <sz val="12"/>
      <color theme="1"/>
      <name val="Times New Roman"/>
      <family val="1"/>
    </font>
    <font>
      <sz val="12"/>
      <color theme="1"/>
      <name val="Times New Roman"/>
      <family val="1"/>
    </font>
    <font>
      <sz val="12"/>
      <color rgb="FF006100"/>
      <name val="Times New Roman"/>
      <family val="1"/>
    </font>
    <font>
      <sz val="12"/>
      <color rgb="FF9C5700"/>
      <name val="Times New Roman"/>
      <family val="1"/>
    </font>
    <font>
      <sz val="12"/>
      <color rgb="FF9C0006"/>
      <name val="Times New Roman"/>
      <family val="1"/>
    </font>
    <font>
      <b/>
      <sz val="12"/>
      <color rgb="FF006100"/>
      <name val="Times New Roman"/>
      <family val="1"/>
    </font>
    <font>
      <b/>
      <sz val="11"/>
      <color rgb="FFFA7D00"/>
      <name val="Calibri"/>
      <family val="2"/>
      <scheme val="minor"/>
    </font>
    <font>
      <b/>
      <sz val="12"/>
      <color rgb="FFFA7D00"/>
      <name val="Times New Roman"/>
      <family val="1"/>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11" fillId="5" borderId="1" applyNumberFormat="0" applyAlignment="0" applyProtection="0"/>
  </cellStyleXfs>
  <cellXfs count="13">
    <xf numFmtId="0" fontId="0" fillId="0" borderId="0" xfId="0"/>
    <xf numFmtId="0" fontId="4" fillId="0" borderId="0" xfId="0" applyFont="1"/>
    <xf numFmtId="0" fontId="5" fillId="0" borderId="0" xfId="0" applyFont="1" applyAlignment="1">
      <alignment horizontal="right"/>
    </xf>
    <xf numFmtId="0" fontId="6" fillId="0" borderId="0" xfId="0" applyFont="1"/>
    <xf numFmtId="0" fontId="7" fillId="2" borderId="0" xfId="1" applyFont="1"/>
    <xf numFmtId="0" fontId="8" fillId="4" borderId="0" xfId="3" applyFont="1"/>
    <xf numFmtId="0" fontId="7" fillId="2" borderId="0" xfId="1" applyFont="1" applyAlignment="1">
      <alignment horizontal="right"/>
    </xf>
    <xf numFmtId="0" fontId="9" fillId="3" borderId="0" xfId="2" applyFont="1"/>
    <xf numFmtId="0" fontId="10" fillId="2" borderId="0" xfId="1" applyFont="1"/>
    <xf numFmtId="0" fontId="12" fillId="5" borderId="1" xfId="4" applyFont="1"/>
    <xf numFmtId="0" fontId="7" fillId="2" borderId="1" xfId="1" applyFont="1" applyBorder="1"/>
    <xf numFmtId="0" fontId="6" fillId="0" borderId="0" xfId="0" applyFont="1" applyAlignment="1">
      <alignment vertical="center"/>
    </xf>
    <xf numFmtId="0" fontId="6" fillId="0" borderId="0" xfId="0" applyFont="1" applyAlignment="1">
      <alignment vertical="center" wrapText="1"/>
    </xf>
  </cellXfs>
  <cellStyles count="5">
    <cellStyle name="Berechnung" xfId="4" builtinId="22"/>
    <cellStyle name="Gut" xfId="1" builtinId="26"/>
    <cellStyle name="Neutral" xfId="3" builtinId="28"/>
    <cellStyle name="Schlecht" xfId="2"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3D36-B36B-4050-9203-86EFAD3F2368}">
  <dimension ref="A1:O239"/>
  <sheetViews>
    <sheetView tabSelected="1" topLeftCell="A112" zoomScale="115" zoomScaleNormal="115" workbookViewId="0">
      <selection activeCell="E131" sqref="E131"/>
    </sheetView>
  </sheetViews>
  <sheetFormatPr baseColWidth="10" defaultRowHeight="15.75" x14ac:dyDescent="0.25"/>
  <cols>
    <col min="1" max="1" width="42" style="3" customWidth="1"/>
    <col min="2" max="2" width="14.5703125" style="3" customWidth="1"/>
    <col min="3" max="12" width="11.42578125" style="3"/>
    <col min="13" max="13" width="13.85546875" style="3" customWidth="1"/>
    <col min="14" max="16384" width="11.42578125" style="3"/>
  </cols>
  <sheetData>
    <row r="1" spans="1:14" ht="24" customHeight="1" x14ac:dyDescent="0.25">
      <c r="A1" s="8" t="s">
        <v>153</v>
      </c>
      <c r="B1" s="3" t="s">
        <v>159</v>
      </c>
      <c r="C1" s="11" t="s">
        <v>156</v>
      </c>
    </row>
    <row r="2" spans="1:14" ht="30" customHeight="1" x14ac:dyDescent="0.25">
      <c r="A2" s="4" t="s">
        <v>0</v>
      </c>
      <c r="C2" s="12" t="s">
        <v>157</v>
      </c>
      <c r="D2" s="12"/>
      <c r="E2" s="12"/>
      <c r="F2" s="12"/>
      <c r="G2" s="12"/>
      <c r="H2" s="12"/>
      <c r="I2" s="12"/>
      <c r="J2" s="12"/>
      <c r="K2" s="12"/>
    </row>
    <row r="3" spans="1:14" ht="35.25" customHeight="1" x14ac:dyDescent="0.25">
      <c r="A3"/>
      <c r="C3" s="12" t="s">
        <v>160</v>
      </c>
      <c r="D3" s="12"/>
      <c r="E3" s="12"/>
      <c r="F3" s="12"/>
      <c r="G3" s="12"/>
      <c r="H3" s="12"/>
      <c r="I3" s="12"/>
      <c r="J3" s="12"/>
      <c r="K3" s="12"/>
      <c r="L3" s="12"/>
      <c r="M3" s="12"/>
      <c r="N3" s="12"/>
    </row>
    <row r="4" spans="1:14" ht="18" customHeight="1" x14ac:dyDescent="0.25">
      <c r="A4"/>
      <c r="C4" s="11" t="s">
        <v>158</v>
      </c>
    </row>
    <row r="5" spans="1:14" ht="18" customHeight="1" x14ac:dyDescent="0.25">
      <c r="A5"/>
      <c r="C5" s="11" t="s">
        <v>161</v>
      </c>
    </row>
    <row r="7" spans="1:14" x14ac:dyDescent="0.25">
      <c r="A7" s="1" t="s">
        <v>155</v>
      </c>
      <c r="B7" s="2" t="s">
        <v>1</v>
      </c>
      <c r="C7" s="2" t="s">
        <v>2</v>
      </c>
      <c r="D7" s="2" t="s">
        <v>3</v>
      </c>
      <c r="E7" s="2" t="s">
        <v>4</v>
      </c>
      <c r="F7" s="2" t="s">
        <v>5</v>
      </c>
      <c r="G7" s="2" t="s">
        <v>22</v>
      </c>
      <c r="H7" s="2" t="s">
        <v>21</v>
      </c>
      <c r="I7" s="2" t="s">
        <v>6</v>
      </c>
      <c r="J7" s="2" t="s">
        <v>7</v>
      </c>
      <c r="K7" s="2" t="s">
        <v>8</v>
      </c>
    </row>
    <row r="8" spans="1:14" x14ac:dyDescent="0.25">
      <c r="A8" s="3" t="s">
        <v>9</v>
      </c>
      <c r="B8" s="3">
        <f>(COMBIN(6,1)*COMBIN(11,3)*POWER(4,3)-COMBIN(2,1)*COMBIN(1,1)*COMBIN(11,3)-COMBIN(2,1)*COMBIN(3,1)*COMBIN(3,3)*POWER(4,3))/COMBIN(50,4)*100</f>
        <v>27.201910551454624</v>
      </c>
      <c r="C8" s="3">
        <f t="shared" ref="C8:K8" si="0">(COMBIN(6,1)*COMBIN(11,3)*POWER(4,3)-COMBIN(2,1)*COMBIN(1,1)*COMBIN(11,3)-COMBIN(2,1)*COMBIN(3,1)*COMBIN(3,3)*POWER(4,3))/COMBIN(50,4)*100</f>
        <v>27.201910551454624</v>
      </c>
      <c r="D8" s="3">
        <f t="shared" si="0"/>
        <v>27.201910551454624</v>
      </c>
      <c r="E8" s="3">
        <f t="shared" si="0"/>
        <v>27.201910551454624</v>
      </c>
      <c r="F8" s="3">
        <f t="shared" si="0"/>
        <v>27.201910551454624</v>
      </c>
      <c r="G8" s="3">
        <f t="shared" si="0"/>
        <v>27.201910551454624</v>
      </c>
      <c r="H8" s="3">
        <f t="shared" si="0"/>
        <v>27.201910551454624</v>
      </c>
      <c r="I8" s="3">
        <f t="shared" si="0"/>
        <v>27.201910551454624</v>
      </c>
      <c r="J8" s="3">
        <f t="shared" si="0"/>
        <v>27.201910551454624</v>
      </c>
      <c r="K8" s="3">
        <f t="shared" si="0"/>
        <v>27.201910551454624</v>
      </c>
    </row>
    <row r="9" spans="1:14" x14ac:dyDescent="0.25">
      <c r="A9" s="3" t="s">
        <v>10</v>
      </c>
      <c r="B9" s="3">
        <f>(COMBIN(3,1)*COMBIN(3,1)*COMBIN(11,2)*POWER(4,2)+COMBIN(3,1)*COMBIN(3,1)*COMBIN(11,1)*COMBIN(4,2)+COMBIN(6,1)*COMBIN(11,2)*COMBIN(2,1)*COMBIN(4,2)*COMBIN(4,1))/COMBIN(50,4)*100</f>
        <v>10.57490230134607</v>
      </c>
      <c r="C9" s="3">
        <f t="shared" ref="C9:K9" si="1">(COMBIN(3,1)*COMBIN(3,1)*COMBIN(11,2)*POWER(4,2)+COMBIN(3,1)*COMBIN(3,1)*COMBIN(11,1)*COMBIN(4,2)+COMBIN(6,1)*COMBIN(11,2)*COMBIN(2,1)*COMBIN(4,2)*COMBIN(4,1))/COMBIN(50,4)*100</f>
        <v>10.57490230134607</v>
      </c>
      <c r="D9" s="3">
        <f t="shared" si="1"/>
        <v>10.57490230134607</v>
      </c>
      <c r="E9" s="3">
        <f t="shared" si="1"/>
        <v>10.57490230134607</v>
      </c>
      <c r="F9" s="3">
        <f t="shared" si="1"/>
        <v>10.57490230134607</v>
      </c>
      <c r="G9" s="3">
        <f t="shared" si="1"/>
        <v>10.57490230134607</v>
      </c>
      <c r="H9" s="3">
        <f t="shared" si="1"/>
        <v>10.57490230134607</v>
      </c>
      <c r="I9" s="3">
        <f t="shared" si="1"/>
        <v>10.57490230134607</v>
      </c>
      <c r="J9" s="3">
        <f t="shared" si="1"/>
        <v>10.57490230134607</v>
      </c>
      <c r="K9" s="3">
        <f t="shared" si="1"/>
        <v>10.57490230134607</v>
      </c>
    </row>
    <row r="10" spans="1:14" x14ac:dyDescent="0.25">
      <c r="A10" s="3" t="s">
        <v>11</v>
      </c>
      <c r="B10" s="3">
        <f>(COMBIN(2,1)*COMBIN(3,2)*COMBIN(11,2)*POWER(4,2))/COMBIN(50,4)*100</f>
        <v>2.2926617455492835</v>
      </c>
      <c r="C10" s="3">
        <f t="shared" ref="C10:K10" si="2">(COMBIN(2,1)*COMBIN(3,2)*COMBIN(11,2)*POWER(4,2))/COMBIN(50,4)*100</f>
        <v>2.2926617455492835</v>
      </c>
      <c r="D10" s="3">
        <f t="shared" si="2"/>
        <v>2.2926617455492835</v>
      </c>
      <c r="E10" s="3">
        <f t="shared" si="2"/>
        <v>2.2926617455492835</v>
      </c>
      <c r="F10" s="3">
        <f t="shared" si="2"/>
        <v>2.2926617455492835</v>
      </c>
      <c r="G10" s="3">
        <f t="shared" si="2"/>
        <v>2.2926617455492835</v>
      </c>
      <c r="H10" s="3">
        <f t="shared" si="2"/>
        <v>2.2926617455492835</v>
      </c>
      <c r="I10" s="3">
        <f t="shared" si="2"/>
        <v>2.2926617455492835</v>
      </c>
      <c r="J10" s="3">
        <f t="shared" si="2"/>
        <v>2.2926617455492835</v>
      </c>
      <c r="K10" s="3">
        <f t="shared" si="2"/>
        <v>2.2926617455492835</v>
      </c>
    </row>
    <row r="11" spans="1:14" x14ac:dyDescent="0.25">
      <c r="A11" s="3" t="s">
        <v>12</v>
      </c>
      <c r="B11" s="3">
        <f>COMBIN(2,1)*COMBIN(3,2)*COMBIN(48,2)/COMBIN(50,4)*100</f>
        <v>2.9387755102040813</v>
      </c>
      <c r="C11" s="3">
        <f t="shared" ref="C11:K11" si="3">COMBIN(2,1)*COMBIN(3,2)*COMBIN(48,2)/COMBIN(50,4)*100</f>
        <v>2.9387755102040813</v>
      </c>
      <c r="D11" s="3">
        <f t="shared" si="3"/>
        <v>2.9387755102040813</v>
      </c>
      <c r="E11" s="3">
        <f t="shared" si="3"/>
        <v>2.9387755102040813</v>
      </c>
      <c r="F11" s="3">
        <f t="shared" si="3"/>
        <v>2.9387755102040813</v>
      </c>
      <c r="G11" s="3">
        <f t="shared" si="3"/>
        <v>2.9387755102040813</v>
      </c>
      <c r="H11" s="3">
        <f t="shared" si="3"/>
        <v>2.9387755102040813</v>
      </c>
      <c r="I11" s="3">
        <f t="shared" si="3"/>
        <v>2.9387755102040813</v>
      </c>
      <c r="J11" s="3">
        <f t="shared" si="3"/>
        <v>2.9387755102040813</v>
      </c>
      <c r="K11" s="3">
        <f t="shared" si="3"/>
        <v>2.9387755102040813</v>
      </c>
    </row>
    <row r="12" spans="1:14" x14ac:dyDescent="0.25">
      <c r="A12" s="4" t="s">
        <v>13</v>
      </c>
      <c r="B12" s="4">
        <f>(POWER(4,3)*COMBIN(32,1)-COMBIN(2,1)*COMBIN(8,1)+COMBIN(2,1)*COMBIN(3,1)*POWER(4,3)-2+COMBIN(3,1)*COMBIN(4,2)*POWER(4,2)+POWER(4,4)-2)/COMBIN(50,4)*100</f>
        <v>1.2835432045158488</v>
      </c>
      <c r="C12" s="4">
        <f>(POWER(4,3)*COMBIN(28,1)-COMBIN(2,1)*COMBIN(7,1)+COMBIN(2,1)*COMBIN(3,1)*POWER(4,3)-2+COMBIN(3,1)*COMBIN(4,2)*POWER(4,2)+POWER(4,3)*COMBIN(32,1)-COMBIN(2,1)*COMBIN(8,1)+COMBIN(2,1)*COMBIN(3,1)*POWER(4,3)-2+COMBIN(3,1)*COMBIN(4,2)*POWER(4,2))/COMBIN(50,4)*100</f>
        <v>2.2362136343899262</v>
      </c>
      <c r="D12" s="4">
        <f>(COMBIN(2,1)*(POWER(4,3)*COMBIN(28,1)-COMBIN(2,1)*COMBIN(7,1)+COMBIN(2,1)*COMBIN(3,1)*POWER(4,3)-2)+COMBIN(2,1)*COMBIN(3,1)*COMBIN(4,2)*POWER(4,2)+POWER(4,3)*COMBIN(32,1)-COMBIN(2,1)*COMBIN(8,1)+COMBIN(2,1)*COMBIN(3,1)*POWER(4,3)-2+COMBIN(3,1)*COMBIN(4,2)*POWER(4,2))/COMBIN(50,4)*100</f>
        <v>3.2991749891445941</v>
      </c>
      <c r="E12" s="4">
        <f>(COMBIN(3,1)*(POWER(4,3)*COMBIN(28,1)-COMBIN(2,1)*COMBIN(7,1)+COMBIN(2,1)*COMBIN(3,1)*POWER(4,3)-2+COMBIN(3,1)*COMBIN(4,2)*POWER(4,2))+POWER(4,3)*COMBIN(32,1)-COMBIN(2,1)*COMBIN(8,1)+COMBIN(2,1)*COMBIN(3,1)*POWER(4,3)-2+COMBIN(3,1)*COMBIN(4,2)*POWER(4,2))/COMBIN(50,4)*100</f>
        <v>4.3621363438992615</v>
      </c>
      <c r="F12" s="4">
        <f>(COMBIN(4,1)*(POWER(4,3)*COMBIN(28,1)-COMBIN(2,1)*COMBIN(7,1)+COMBIN(2,1)*COMBIN(3,1)*POWER(4,3)-2+COMBIN(3,1)*COMBIN(4,2)*POWER(4,2))+POWER(4,4)-2)/COMBIN(50,4)*100</f>
        <v>4.3621363438992615</v>
      </c>
      <c r="G12" s="4">
        <f>(COMBIN(4,1)*(POWER(4,3)*COMBIN(28,1)-COMBIN(2,1)*COMBIN(7,1)+COMBIN(2,1)*COMBIN(3,1)*POWER(4,3)-2+COMBIN(3,1)*COMBIN(4,2)*POWER(4,2))+POWER(4,4)-2)/COMBIN(50,4)*100</f>
        <v>4.3621363438992615</v>
      </c>
      <c r="H12" s="4">
        <f>(COMBIN(4,1)*(POWER(4,3)*COMBIN(28,1)-COMBIN(2,1)*COMBIN(7,1)+COMBIN(2,1)*COMBIN(3,1)*POWER(4,3)-2+COMBIN(3,1)*COMBIN(4,2)*POWER(4,2))+POWER(4,4)-2)/COMBIN(50,4)*100</f>
        <v>4.3621363438992615</v>
      </c>
      <c r="I12" s="4">
        <f>(COMBIN(3,1)*(POWER(4,3)*COMBIN(28,1)-COMBIN(2,1)*COMBIN(7,1)+COMBIN(2,1)*COMBIN(3,1)*POWER(4,3)-2+COMBIN(3,1)*COMBIN(4,2)*POWER(4,2))+POWER(4,4)-2)/COMBIN(50,4)*100</f>
        <v>3.2991749891445941</v>
      </c>
      <c r="J12" s="4">
        <f>(COMBIN(2,1)*(POWER(4,3)*COMBIN(28,1)-COMBIN(2,1)*COMBIN(7,1)+COMBIN(2,1)*COMBIN(3,1)*POWER(4,3)-2+COMBIN(3,1)*COMBIN(4,2)*POWER(4,2))+POWER(4,4)-2)/COMBIN(50,4)*100</f>
        <v>2.2362136343899262</v>
      </c>
      <c r="K12" s="4">
        <f>(POWER(4,3)*COMBIN(28,1)-COMBIN(2,1)*COMBIN(7,1)+COMBIN(2,1)*COMBIN(3,1)*POWER(4,3)-2+COMBIN(3,1)*COMBIN(4,2)*POWER(4,2)+2*(POWER(4,4)-2))/COMBIN(50,4)*100</f>
        <v>1.2835432045158488</v>
      </c>
    </row>
    <row r="13" spans="1:14" x14ac:dyDescent="0.25">
      <c r="A13" s="4" t="s">
        <v>14</v>
      </c>
      <c r="B13" s="4">
        <f>COMBIN(2,1)*COMBIN(12,4)/COMBIN(50,4)*100-B16-B17</f>
        <v>0.42813721233174118</v>
      </c>
      <c r="C13" s="4">
        <f t="shared" ref="C13:K13" si="4">COMBIN(2,1)*COMBIN(12,4)/COMBIN(50,4)*100-C16-C17</f>
        <v>0.42770299609205381</v>
      </c>
      <c r="D13" s="4">
        <f t="shared" si="4"/>
        <v>0.42683456361267907</v>
      </c>
      <c r="E13" s="4">
        <f t="shared" si="4"/>
        <v>0.42596613113330439</v>
      </c>
      <c r="F13" s="4">
        <f t="shared" si="4"/>
        <v>0.42553191489361702</v>
      </c>
      <c r="G13" s="4">
        <f t="shared" si="4"/>
        <v>0.42553191489361702</v>
      </c>
      <c r="H13" s="4">
        <f t="shared" si="4"/>
        <v>0.42596613113330439</v>
      </c>
      <c r="I13" s="4">
        <f t="shared" si="4"/>
        <v>0.42683456361267913</v>
      </c>
      <c r="J13" s="4">
        <f t="shared" si="4"/>
        <v>0.42770299609205381</v>
      </c>
      <c r="K13" s="4">
        <f t="shared" si="4"/>
        <v>0.42813721233174118</v>
      </c>
    </row>
    <row r="14" spans="1:14" x14ac:dyDescent="0.25">
      <c r="A14" s="3" t="s">
        <v>15</v>
      </c>
      <c r="B14" s="3">
        <f>COMBIN(2,1)*COMBIN(3,2)*COMBIN(3,1)*COMBIN(47,1)/COMBIN(50,4)*100</f>
        <v>0.36734693877551017</v>
      </c>
      <c r="C14" s="3">
        <f t="shared" ref="C14:K14" si="5">COMBIN(2,1)*COMBIN(3,2)*COMBIN(3,1)*COMBIN(47,1)/COMBIN(50,4)*100</f>
        <v>0.36734693877551017</v>
      </c>
      <c r="D14" s="3">
        <f t="shared" si="5"/>
        <v>0.36734693877551017</v>
      </c>
      <c r="E14" s="3">
        <f t="shared" si="5"/>
        <v>0.36734693877551017</v>
      </c>
      <c r="F14" s="3">
        <f t="shared" si="5"/>
        <v>0.36734693877551017</v>
      </c>
      <c r="G14" s="3">
        <f t="shared" si="5"/>
        <v>0.36734693877551017</v>
      </c>
      <c r="H14" s="3">
        <f t="shared" si="5"/>
        <v>0.36734693877551017</v>
      </c>
      <c r="I14" s="3">
        <f t="shared" si="5"/>
        <v>0.36734693877551017</v>
      </c>
      <c r="J14" s="3">
        <f t="shared" si="5"/>
        <v>0.36734693877551017</v>
      </c>
      <c r="K14" s="3">
        <f t="shared" si="5"/>
        <v>0.36734693877551017</v>
      </c>
    </row>
    <row r="15" spans="1:14" x14ac:dyDescent="0.25">
      <c r="A15" s="3" t="s">
        <v>16</v>
      </c>
      <c r="B15" s="3">
        <f>COMBIN(2,1)*COMBIN(3,3)*COMBIN(47,1)/COMBIN(50,4)*100</f>
        <v>4.0816326530612249E-2</v>
      </c>
      <c r="C15" s="3">
        <f t="shared" ref="C15:K15" si="6">COMBIN(2,1)*COMBIN(3,3)*COMBIN(47,1)/COMBIN(50,4)*100</f>
        <v>4.0816326530612249E-2</v>
      </c>
      <c r="D15" s="3">
        <f t="shared" si="6"/>
        <v>4.0816326530612249E-2</v>
      </c>
      <c r="E15" s="3">
        <f t="shared" si="6"/>
        <v>4.0816326530612249E-2</v>
      </c>
      <c r="F15" s="3">
        <f t="shared" si="6"/>
        <v>4.0816326530612249E-2</v>
      </c>
      <c r="G15" s="3">
        <f t="shared" si="6"/>
        <v>4.0816326530612249E-2</v>
      </c>
      <c r="H15" s="3">
        <f t="shared" si="6"/>
        <v>4.0816326530612249E-2</v>
      </c>
      <c r="I15" s="3">
        <f t="shared" si="6"/>
        <v>4.0816326530612249E-2</v>
      </c>
      <c r="J15" s="3">
        <f t="shared" si="6"/>
        <v>4.0816326530612249E-2</v>
      </c>
      <c r="K15" s="3">
        <f t="shared" si="6"/>
        <v>4.0816326530612249E-2</v>
      </c>
    </row>
    <row r="16" spans="1:14" x14ac:dyDescent="0.25">
      <c r="A16" s="4" t="s">
        <v>17</v>
      </c>
      <c r="B16" s="6">
        <f>2/COMBIN(50,4)*100</f>
        <v>8.6843247937472864E-4</v>
      </c>
      <c r="C16" s="6">
        <f>3/COMBIN(50,4)*100</f>
        <v>1.3026487190620929E-3</v>
      </c>
      <c r="D16" s="6">
        <f>5/COMBIN(50,4)*100</f>
        <v>2.1710811984368217E-3</v>
      </c>
      <c r="E16" s="6">
        <f>7/COMBIN(50,4)*100</f>
        <v>3.0395136778115501E-3</v>
      </c>
      <c r="F16" s="6">
        <f>9/COMBIN(50,4)*100</f>
        <v>3.9079461571862786E-3</v>
      </c>
      <c r="G16" s="4">
        <f>10/COMBIN(50,4)*100</f>
        <v>4.3421623968736434E-3</v>
      </c>
      <c r="H16" s="4">
        <f>9/COMBIN(50,4)*100</f>
        <v>3.9079461571862786E-3</v>
      </c>
      <c r="I16" s="6">
        <f>7/COMBIN(50,4)*100</f>
        <v>3.0395136778115501E-3</v>
      </c>
      <c r="J16" s="6">
        <f>5/COMBIN(50,4)*100</f>
        <v>2.1710811984368217E-3</v>
      </c>
      <c r="K16" s="6">
        <f>3/COMBIN(50,4)*100</f>
        <v>1.3026487190620929E-3</v>
      </c>
    </row>
    <row r="17" spans="1:12" x14ac:dyDescent="0.25">
      <c r="A17" s="4" t="s">
        <v>20</v>
      </c>
      <c r="B17" s="4">
        <f>2/COMBIN(50,4)*100</f>
        <v>8.6843247937472864E-4</v>
      </c>
      <c r="C17" s="4">
        <f>2/COMBIN(50,4)*100</f>
        <v>8.6843247937472864E-4</v>
      </c>
      <c r="D17" s="4">
        <f>2/COMBIN(50,4)*100</f>
        <v>8.6843247937472864E-4</v>
      </c>
      <c r="E17" s="4">
        <f>2/COMBIN(50,4)*100</f>
        <v>8.6843247937472864E-4</v>
      </c>
      <c r="F17" s="4">
        <f>1/COMBIN(50,4)*100</f>
        <v>4.3421623968736432E-4</v>
      </c>
      <c r="G17" s="4">
        <v>0</v>
      </c>
      <c r="H17" s="4">
        <v>0</v>
      </c>
      <c r="I17" s="4">
        <v>0</v>
      </c>
      <c r="J17" s="4">
        <v>0</v>
      </c>
      <c r="K17" s="4">
        <f>1/COMBIN(50,4)*100</f>
        <v>4.3421623968736432E-4</v>
      </c>
    </row>
    <row r="19" spans="1:12" x14ac:dyDescent="0.25">
      <c r="A19" s="3" t="s">
        <v>18</v>
      </c>
      <c r="B19" s="3">
        <f>SUM(B8:B10)</f>
        <v>40.069474598349977</v>
      </c>
      <c r="C19" s="3">
        <f>SUM(C8:C10)</f>
        <v>40.069474598349977</v>
      </c>
      <c r="D19" s="3">
        <f>SUM(D8:D10)</f>
        <v>40.069474598349977</v>
      </c>
      <c r="E19" s="3">
        <f>SUM(E8:E10)</f>
        <v>40.069474598349977</v>
      </c>
      <c r="F19" s="3">
        <f>SUM(F8:F10)</f>
        <v>40.069474598349977</v>
      </c>
      <c r="G19" s="3">
        <f t="shared" ref="G19:H19" si="7">SUM(G8:G10)</f>
        <v>40.069474598349977</v>
      </c>
      <c r="H19" s="3">
        <f t="shared" si="7"/>
        <v>40.069474598349977</v>
      </c>
      <c r="I19" s="3">
        <f>SUM(I8:I10)</f>
        <v>40.069474598349977</v>
      </c>
      <c r="J19" s="3">
        <f>SUM(J8:J10)</f>
        <v>40.069474598349977</v>
      </c>
      <c r="K19" s="3">
        <f>SUM(K8:K10)</f>
        <v>40.069474598349977</v>
      </c>
    </row>
    <row r="20" spans="1:12" x14ac:dyDescent="0.25">
      <c r="A20" s="3" t="s">
        <v>19</v>
      </c>
      <c r="B20" s="7">
        <f>B12</f>
        <v>1.2835432045158488</v>
      </c>
      <c r="C20" s="5">
        <f>C12</f>
        <v>2.2362136343899262</v>
      </c>
      <c r="D20" s="5">
        <f>D12</f>
        <v>3.2991749891445941</v>
      </c>
      <c r="E20" s="4">
        <f>E12</f>
        <v>4.3621363438992615</v>
      </c>
      <c r="F20" s="4">
        <f>F12</f>
        <v>4.3621363438992615</v>
      </c>
      <c r="G20" s="4">
        <f t="shared" ref="G20:H20" si="8">G12</f>
        <v>4.3621363438992615</v>
      </c>
      <c r="H20" s="4">
        <f t="shared" si="8"/>
        <v>4.3621363438992615</v>
      </c>
      <c r="I20" s="5">
        <f>I12</f>
        <v>3.2991749891445941</v>
      </c>
      <c r="J20" s="5">
        <f>J12</f>
        <v>2.2362136343899262</v>
      </c>
      <c r="K20" s="7">
        <f>K12</f>
        <v>1.2835432045158488</v>
      </c>
      <c r="L20" s="9">
        <f t="shared" ref="L20:L22" si="9">AVERAGE(B20:K20)</f>
        <v>3.1086409031697784</v>
      </c>
    </row>
    <row r="21" spans="1:12" x14ac:dyDescent="0.25">
      <c r="A21" s="3" t="s">
        <v>152</v>
      </c>
      <c r="B21" s="4">
        <f>B13</f>
        <v>0.42813721233174118</v>
      </c>
      <c r="C21" s="5">
        <f t="shared" ref="C21:K21" si="10">C13</f>
        <v>0.42770299609205381</v>
      </c>
      <c r="D21" s="5">
        <f t="shared" si="10"/>
        <v>0.42683456361267907</v>
      </c>
      <c r="E21" s="5">
        <f t="shared" si="10"/>
        <v>0.42596613113330439</v>
      </c>
      <c r="F21" s="7">
        <f t="shared" si="10"/>
        <v>0.42553191489361702</v>
      </c>
      <c r="G21" s="7">
        <f>G13</f>
        <v>0.42553191489361702</v>
      </c>
      <c r="H21" s="5">
        <f t="shared" si="10"/>
        <v>0.42596613113330439</v>
      </c>
      <c r="I21" s="5">
        <f t="shared" si="10"/>
        <v>0.42683456361267913</v>
      </c>
      <c r="J21" s="5">
        <f t="shared" si="10"/>
        <v>0.42770299609205381</v>
      </c>
      <c r="K21" s="4">
        <f t="shared" si="10"/>
        <v>0.42813721233174118</v>
      </c>
      <c r="L21" s="9">
        <f t="shared" si="9"/>
        <v>0.42683456361267913</v>
      </c>
    </row>
    <row r="22" spans="1:12" x14ac:dyDescent="0.25">
      <c r="A22" s="3" t="s">
        <v>151</v>
      </c>
      <c r="B22" s="7">
        <f t="shared" ref="B22:K22" si="11">SUM(B14:B17)</f>
        <v>0.40990013026487188</v>
      </c>
      <c r="C22" s="5">
        <f t="shared" si="11"/>
        <v>0.41033434650455924</v>
      </c>
      <c r="D22" s="5">
        <f t="shared" si="11"/>
        <v>0.41120277898393398</v>
      </c>
      <c r="E22" s="5">
        <f t="shared" si="11"/>
        <v>0.41207121146330866</v>
      </c>
      <c r="F22" s="4">
        <f t="shared" si="11"/>
        <v>0.41250542770299603</v>
      </c>
      <c r="G22" s="4">
        <f t="shared" si="11"/>
        <v>0.41250542770299603</v>
      </c>
      <c r="H22" s="5">
        <f t="shared" si="11"/>
        <v>0.41207121146330866</v>
      </c>
      <c r="I22" s="5">
        <f t="shared" si="11"/>
        <v>0.41120277898393393</v>
      </c>
      <c r="J22" s="5">
        <f t="shared" si="11"/>
        <v>0.41033434650455924</v>
      </c>
      <c r="K22" s="7">
        <f t="shared" si="11"/>
        <v>0.40990013026487188</v>
      </c>
      <c r="L22" s="9">
        <f t="shared" si="9"/>
        <v>0.41120277898393398</v>
      </c>
    </row>
    <row r="23" spans="1:12" x14ac:dyDescent="0.25">
      <c r="A23" s="3" t="s">
        <v>154</v>
      </c>
      <c r="B23" s="7">
        <f>SUM(B20:B22)</f>
        <v>2.1215805471124618</v>
      </c>
      <c r="C23" s="5">
        <f t="shared" ref="C23" si="12">SUM(C20:C22)</f>
        <v>3.0742509769865389</v>
      </c>
      <c r="D23" s="5">
        <f t="shared" ref="D23" si="13">SUM(D20:D22)</f>
        <v>4.1372123317412068</v>
      </c>
      <c r="E23" s="4">
        <f t="shared" ref="E23" si="14">SUM(E20:E22)</f>
        <v>5.2001736864958739</v>
      </c>
      <c r="F23" s="4">
        <f t="shared" ref="F23" si="15">SUM(F20:F22)</f>
        <v>5.2001736864958747</v>
      </c>
      <c r="G23" s="4">
        <f t="shared" ref="G23" si="16">SUM(G20:G22)</f>
        <v>5.2001736864958747</v>
      </c>
      <c r="H23" s="4">
        <f t="shared" ref="H23" si="17">SUM(H20:H22)</f>
        <v>5.2001736864958739</v>
      </c>
      <c r="I23" s="5">
        <f t="shared" ref="I23" si="18">SUM(I20:I22)</f>
        <v>4.1372123317412068</v>
      </c>
      <c r="J23" s="5">
        <f t="shared" ref="J23" si="19">SUM(J20:J22)</f>
        <v>3.0742509769865389</v>
      </c>
      <c r="K23" s="7">
        <f t="shared" ref="K23" si="20">SUM(K20:K22)</f>
        <v>2.1215805471124618</v>
      </c>
      <c r="L23" s="9">
        <f>AVERAGE(B23:K23)</f>
        <v>3.9466782457663911</v>
      </c>
    </row>
    <row r="24" spans="1:12" ht="26.25" customHeight="1" x14ac:dyDescent="0.25"/>
    <row r="25" spans="1:12" x14ac:dyDescent="0.25">
      <c r="A25" s="1" t="s">
        <v>23</v>
      </c>
      <c r="B25" s="2" t="s">
        <v>24</v>
      </c>
      <c r="C25" s="2" t="s">
        <v>25</v>
      </c>
      <c r="D25" s="2" t="s">
        <v>26</v>
      </c>
      <c r="E25" s="2" t="s">
        <v>27</v>
      </c>
      <c r="F25" s="2" t="s">
        <v>28</v>
      </c>
      <c r="G25" s="2" t="s">
        <v>29</v>
      </c>
      <c r="H25" s="2" t="s">
        <v>33</v>
      </c>
      <c r="I25" s="2" t="s">
        <v>30</v>
      </c>
      <c r="J25" s="2" t="s">
        <v>31</v>
      </c>
      <c r="K25" s="2" t="s">
        <v>32</v>
      </c>
    </row>
    <row r="26" spans="1:12" x14ac:dyDescent="0.25">
      <c r="A26" s="3" t="s">
        <v>9</v>
      </c>
      <c r="B26" s="3">
        <f>(COMBIN(6,1)*COMBIN(11,3)*POWER(4,3)-COMBIN(2,1)*COMBIN(1,1)*COMBIN(11,3)-COMBIN(2,1)*COMBIN(3,1)*COMBIN(3,3)*POWER(4,3))/COMBIN(50,4)*100</f>
        <v>27.201910551454624</v>
      </c>
      <c r="C26" s="3">
        <f t="shared" ref="C26:K26" si="21">(COMBIN(6,1)*COMBIN(11,3)*POWER(4,3)-COMBIN(2,1)*COMBIN(1,1)*COMBIN(11,3)-COMBIN(2,1)*COMBIN(3,1)*COMBIN(3,3)*POWER(4,3))/COMBIN(50,4)*100</f>
        <v>27.201910551454624</v>
      </c>
      <c r="D26" s="3">
        <f t="shared" si="21"/>
        <v>27.201910551454624</v>
      </c>
      <c r="E26" s="3">
        <f t="shared" si="21"/>
        <v>27.201910551454624</v>
      </c>
      <c r="F26" s="3">
        <f t="shared" si="21"/>
        <v>27.201910551454624</v>
      </c>
      <c r="G26" s="3">
        <f t="shared" si="21"/>
        <v>27.201910551454624</v>
      </c>
      <c r="H26" s="3">
        <f t="shared" si="21"/>
        <v>27.201910551454624</v>
      </c>
      <c r="I26" s="3">
        <f t="shared" si="21"/>
        <v>27.201910551454624</v>
      </c>
      <c r="J26" s="3">
        <f t="shared" si="21"/>
        <v>27.201910551454624</v>
      </c>
      <c r="K26" s="3">
        <f t="shared" si="21"/>
        <v>27.201910551454624</v>
      </c>
    </row>
    <row r="27" spans="1:12" x14ac:dyDescent="0.25">
      <c r="A27" s="3" t="s">
        <v>10</v>
      </c>
      <c r="B27" s="3">
        <f>(COMBIN(3,1)*COMBIN(3,1)*COMBIN(11,2)*POWER(4,2)+COMBIN(3,1)*COMBIN(3,1)*COMBIN(11,1)*COMBIN(4,2)+COMBIN(6,1)*COMBIN(11,2)*COMBIN(2,1)*COMBIN(4,2)*COMBIN(4,1))/COMBIN(50,4)*100</f>
        <v>10.57490230134607</v>
      </c>
      <c r="C27" s="3">
        <f t="shared" ref="C27:K27" si="22">(COMBIN(3,1)*COMBIN(3,1)*COMBIN(11,2)*POWER(4,2)+COMBIN(3,1)*COMBIN(3,1)*COMBIN(11,1)*COMBIN(4,2)+COMBIN(6,1)*COMBIN(11,2)*COMBIN(2,1)*COMBIN(4,2)*COMBIN(4,1))/COMBIN(50,4)*100</f>
        <v>10.57490230134607</v>
      </c>
      <c r="D27" s="3">
        <f t="shared" si="22"/>
        <v>10.57490230134607</v>
      </c>
      <c r="E27" s="3">
        <f t="shared" si="22"/>
        <v>10.57490230134607</v>
      </c>
      <c r="F27" s="3">
        <f t="shared" si="22"/>
        <v>10.57490230134607</v>
      </c>
      <c r="G27" s="3">
        <f t="shared" si="22"/>
        <v>10.57490230134607</v>
      </c>
      <c r="H27" s="3">
        <f t="shared" si="22"/>
        <v>10.57490230134607</v>
      </c>
      <c r="I27" s="3">
        <f t="shared" si="22"/>
        <v>10.57490230134607</v>
      </c>
      <c r="J27" s="3">
        <f t="shared" si="22"/>
        <v>10.57490230134607</v>
      </c>
      <c r="K27" s="3">
        <f t="shared" si="22"/>
        <v>10.57490230134607</v>
      </c>
    </row>
    <row r="28" spans="1:12" x14ac:dyDescent="0.25">
      <c r="A28" s="3" t="s">
        <v>11</v>
      </c>
      <c r="B28" s="3">
        <f>(COMBIN(2,1)*COMBIN(3,2)*COMBIN(11,2)*POWER(4,2))/COMBIN(50,4)*100</f>
        <v>2.2926617455492835</v>
      </c>
      <c r="C28" s="3">
        <f t="shared" ref="C28:K28" si="23">(COMBIN(2,1)*COMBIN(3,2)*COMBIN(11,2)*POWER(4,2))/COMBIN(50,4)*100</f>
        <v>2.2926617455492835</v>
      </c>
      <c r="D28" s="3">
        <f t="shared" si="23"/>
        <v>2.2926617455492835</v>
      </c>
      <c r="E28" s="3">
        <f t="shared" si="23"/>
        <v>2.2926617455492835</v>
      </c>
      <c r="F28" s="3">
        <f t="shared" si="23"/>
        <v>2.2926617455492835</v>
      </c>
      <c r="G28" s="3">
        <f t="shared" si="23"/>
        <v>2.2926617455492835</v>
      </c>
      <c r="H28" s="3">
        <f t="shared" si="23"/>
        <v>2.2926617455492835</v>
      </c>
      <c r="I28" s="3">
        <f t="shared" si="23"/>
        <v>2.2926617455492835</v>
      </c>
      <c r="J28" s="3">
        <f t="shared" si="23"/>
        <v>2.2926617455492835</v>
      </c>
      <c r="K28" s="3">
        <f t="shared" si="23"/>
        <v>2.2926617455492835</v>
      </c>
    </row>
    <row r="29" spans="1:12" x14ac:dyDescent="0.25">
      <c r="A29" s="3" t="s">
        <v>12</v>
      </c>
      <c r="B29" s="3">
        <f>COMBIN(2,1)*COMBIN(3,2)*COMBIN(48,2)/COMBIN(50,4)*100</f>
        <v>2.9387755102040813</v>
      </c>
      <c r="C29" s="3">
        <f t="shared" ref="C29:K29" si="24">COMBIN(2,1)*COMBIN(3,2)*COMBIN(48,2)/COMBIN(50,4)*100</f>
        <v>2.9387755102040813</v>
      </c>
      <c r="D29" s="3">
        <f t="shared" si="24"/>
        <v>2.9387755102040813</v>
      </c>
      <c r="E29" s="3">
        <f t="shared" si="24"/>
        <v>2.9387755102040813</v>
      </c>
      <c r="F29" s="3">
        <f t="shared" si="24"/>
        <v>2.9387755102040813</v>
      </c>
      <c r="G29" s="3">
        <f t="shared" si="24"/>
        <v>2.9387755102040813</v>
      </c>
      <c r="H29" s="3">
        <f t="shared" si="24"/>
        <v>2.9387755102040813</v>
      </c>
      <c r="I29" s="3">
        <f t="shared" si="24"/>
        <v>2.9387755102040813</v>
      </c>
      <c r="J29" s="3">
        <f t="shared" si="24"/>
        <v>2.9387755102040813</v>
      </c>
      <c r="K29" s="3">
        <f t="shared" si="24"/>
        <v>2.9387755102040813</v>
      </c>
    </row>
    <row r="30" spans="1:12" x14ac:dyDescent="0.25">
      <c r="A30" s="4" t="s">
        <v>13</v>
      </c>
      <c r="B30" s="4">
        <f>(POWER(4,3)*COMBIN(32,1)-COMBIN(2,1)*COMBIN(8,1)+COMBIN(2,1)*COMBIN(3,1)*POWER(4,3)-2+COMBIN(3,1)*COMBIN(4,2)*POWER(4,2)+COMBIN(2,1)*(POWER(4,4)-2))/COMBIN(50,4)*100</f>
        <v>1.3938341293964394</v>
      </c>
      <c r="C30" s="4">
        <f>(POWER(4,3)*COMBIN(28,1)-COMBIN(2,1)*COMBIN(7,1)+COMBIN(2,1)*COMBIN(3,1)*POWER(4,3)-2+COMBIN(3,1)*COMBIN(4,2)*POWER(4,2)+POWER(4,3)*COMBIN(32,1)-COMBIN(2,1)*COMBIN(8,1)+COMBIN(2,1)*COMBIN(3,1)*POWER(4,3)-2+COMBIN(3,1)*COMBIN(4,2)*POWER(4,2)+POWER(4,4)-2)/COMBIN(50,4)*100</f>
        <v>2.3465045592705165</v>
      </c>
      <c r="D30" s="4">
        <f>(COMBIN(2,1)*(POWER(4,3)*COMBIN(28,1)-COMBIN(2,1)*COMBIN(7,1)+COMBIN(2,1)*COMBIN(3,1)*POWER(4,3)-2+COMBIN(3,1)*COMBIN(4,2)*POWER(4,2))+POWER(4,3)*COMBIN(32,1)-COMBIN(2,1)*COMBIN(8,1)+COMBIN(2,1)*COMBIN(3,1)*POWER(4,3)-2+COMBIN(3,1)*COMBIN(4,2)*POWER(4,2)+POWER(4,4)-2)/COMBIN(50,4)*100</f>
        <v>3.4094659140251844</v>
      </c>
      <c r="E30" s="4">
        <f>(COMBIN(3,1)*(POWER(4,3)*COMBIN(28,1)-COMBIN(2,1)*COMBIN(7,1)+COMBIN(2,1)*COMBIN(3,1)*POWER(4,3)-2+COMBIN(3,1)*COMBIN(4,2)*POWER(4,2))+COMBIN(2,1)*(POWER(4,4)-2))/COMBIN(50,4)*100</f>
        <v>3.4094659140251844</v>
      </c>
      <c r="F30" s="4">
        <f>(COMBIN(3,1)*(POWER(4,3)*COMBIN(28,1)-COMBIN(2,1)*COMBIN(7,1)+COMBIN(2,1)*COMBIN(3,1)*POWER(4,3)-2+COMBIN(3,1)*COMBIN(4,2)*POWER(4,2))+COMBIN(3,1)*(POWER(4,4)-2))/COMBIN(50,4)*100</f>
        <v>3.5197568389057752</v>
      </c>
      <c r="G30" s="4">
        <f>(COMBIN(3,1)*(POWER(4,3)*COMBIN(28,1)-COMBIN(2,1)*COMBIN(7,1)+COMBIN(2,1)*COMBIN(3,1)*POWER(4,3)-2+COMBIN(3,1)*COMBIN(4,2)*POWER(4,2))+COMBIN(3,1)*(POWER(4,4)-2))/COMBIN(50,4)*100</f>
        <v>3.5197568389057752</v>
      </c>
      <c r="H30" s="4">
        <f>(COMBIN(3,1)*(POWER(4,3)*COMBIN(28,1)-COMBIN(2,1)*COMBIN(7,1)+COMBIN(2,1)*COMBIN(3,1)*POWER(4,3)-2+COMBIN(3,1)*COMBIN(4,2)*POWER(4,2))+COMBIN(2,1)*(POWER(4,4)-2))/COMBIN(50,4)*100</f>
        <v>3.4094659140251844</v>
      </c>
      <c r="I30" s="4">
        <f>(COMBIN(3,1)*(POWER(4,3)*COMBIN(28,1)-COMBIN(2,1)*COMBIN(7,1)+COMBIN(2,1)*COMBIN(3,1)*POWER(4,3)-2+COMBIN(3,1)*COMBIN(4,2)*POWER(4,2))+COMBIN(2,1)*(POWER(4,4)-2))/COMBIN(50,4)*100</f>
        <v>3.4094659140251844</v>
      </c>
      <c r="J30" s="4">
        <f>(COMBIN(2,1)*(POWER(4,3)*COMBIN(28,1)-COMBIN(2,1)*COMBIN(7,1)+COMBIN(2,1)*COMBIN(3,1)*POWER(4,3)-2+COMBIN(3,1)*COMBIN(4,2)*POWER(4,2))+COMBIN(2,1)*(POWER(4,4)-2))/COMBIN(50,4)*100</f>
        <v>2.3465045592705165</v>
      </c>
      <c r="K30" s="4">
        <f>(POWER(4,3)*COMBIN(28,1)-COMBIN(2,1)*COMBIN(7,1)+COMBIN(2,1)*COMBIN(3,1)*POWER(4,3)-2+COMBIN(3,1)*COMBIN(4,2)*POWER(4,2)+COMBIN(3,1)*(POWER(4,4)-2))/COMBIN(50,4)*100</f>
        <v>1.3938341293964394</v>
      </c>
    </row>
    <row r="31" spans="1:12" x14ac:dyDescent="0.25">
      <c r="A31" s="4" t="s">
        <v>14</v>
      </c>
      <c r="B31" s="4">
        <f>COMBIN(2,1)*COMBIN(12,4)/COMBIN(50,4)*100-B34-B35</f>
        <v>0.42770299609205381</v>
      </c>
      <c r="C31" s="4">
        <f t="shared" ref="C31:K31" si="25">COMBIN(2,1)*COMBIN(12,4)/COMBIN(50,4)*100-C34-C35</f>
        <v>0.42726877985236644</v>
      </c>
      <c r="D31" s="4">
        <f t="shared" si="25"/>
        <v>0.42640034737299171</v>
      </c>
      <c r="E31" s="4">
        <f t="shared" si="25"/>
        <v>0.42596613113330439</v>
      </c>
      <c r="F31" s="4">
        <f>COMBIN(2,1)*COMBIN(12,4)/COMBIN(50,4)*100-F34-F35</f>
        <v>0.42553191489361702</v>
      </c>
      <c r="G31" s="4">
        <f t="shared" si="25"/>
        <v>0.42553191489361702</v>
      </c>
      <c r="H31" s="4">
        <f t="shared" si="25"/>
        <v>0.42596613113330439</v>
      </c>
      <c r="I31" s="4">
        <f t="shared" si="25"/>
        <v>0.42640034737299176</v>
      </c>
      <c r="J31" s="4">
        <f t="shared" si="25"/>
        <v>0.42726877985236644</v>
      </c>
      <c r="K31" s="4">
        <f t="shared" si="25"/>
        <v>0.42770299609205381</v>
      </c>
    </row>
    <row r="32" spans="1:12" x14ac:dyDescent="0.25">
      <c r="A32" s="3" t="s">
        <v>15</v>
      </c>
      <c r="B32" s="3">
        <f>COMBIN(2,1)*COMBIN(3,2)*COMBIN(3,1)*COMBIN(47,1)/COMBIN(50,4)*100</f>
        <v>0.36734693877551017</v>
      </c>
      <c r="C32" s="3">
        <f t="shared" ref="C32:K32" si="26">COMBIN(2,1)*COMBIN(3,2)*COMBIN(3,1)*COMBIN(47,1)/COMBIN(50,4)*100</f>
        <v>0.36734693877551017</v>
      </c>
      <c r="D32" s="3">
        <f t="shared" si="26"/>
        <v>0.36734693877551017</v>
      </c>
      <c r="E32" s="3">
        <f t="shared" si="26"/>
        <v>0.36734693877551017</v>
      </c>
      <c r="F32" s="3">
        <f t="shared" si="26"/>
        <v>0.36734693877551017</v>
      </c>
      <c r="G32" s="3">
        <f t="shared" si="26"/>
        <v>0.36734693877551017</v>
      </c>
      <c r="H32" s="3">
        <f t="shared" si="26"/>
        <v>0.36734693877551017</v>
      </c>
      <c r="I32" s="3">
        <f t="shared" si="26"/>
        <v>0.36734693877551017</v>
      </c>
      <c r="J32" s="3">
        <f t="shared" si="26"/>
        <v>0.36734693877551017</v>
      </c>
      <c r="K32" s="3">
        <f t="shared" si="26"/>
        <v>0.36734693877551017</v>
      </c>
    </row>
    <row r="33" spans="1:12" x14ac:dyDescent="0.25">
      <c r="A33" s="3" t="s">
        <v>16</v>
      </c>
      <c r="B33" s="3">
        <f>COMBIN(2,1)*COMBIN(3,3)*COMBIN(47,1)/COMBIN(50,4)*100</f>
        <v>4.0816326530612249E-2</v>
      </c>
      <c r="C33" s="3">
        <f t="shared" ref="C33:K33" si="27">COMBIN(2,1)*COMBIN(3,3)*COMBIN(47,1)/COMBIN(50,4)*100</f>
        <v>4.0816326530612249E-2</v>
      </c>
      <c r="D33" s="3">
        <f t="shared" si="27"/>
        <v>4.0816326530612249E-2</v>
      </c>
      <c r="E33" s="3">
        <f t="shared" si="27"/>
        <v>4.0816326530612249E-2</v>
      </c>
      <c r="F33" s="3">
        <f t="shared" si="27"/>
        <v>4.0816326530612249E-2</v>
      </c>
      <c r="G33" s="3">
        <f t="shared" si="27"/>
        <v>4.0816326530612249E-2</v>
      </c>
      <c r="H33" s="3">
        <f t="shared" si="27"/>
        <v>4.0816326530612249E-2</v>
      </c>
      <c r="I33" s="3">
        <f t="shared" si="27"/>
        <v>4.0816326530612249E-2</v>
      </c>
      <c r="J33" s="3">
        <f t="shared" si="27"/>
        <v>4.0816326530612249E-2</v>
      </c>
      <c r="K33" s="3">
        <f t="shared" si="27"/>
        <v>4.0816326530612249E-2</v>
      </c>
    </row>
    <row r="34" spans="1:12" x14ac:dyDescent="0.25">
      <c r="A34" s="4" t="s">
        <v>17</v>
      </c>
      <c r="B34" s="6">
        <f>3/COMBIN(50,4)*100</f>
        <v>1.3026487190620929E-3</v>
      </c>
      <c r="C34" s="6">
        <f>4/COMBIN(50,4)*100</f>
        <v>1.7368649587494573E-3</v>
      </c>
      <c r="D34" s="6">
        <f>6/COMBIN(50,4)*100</f>
        <v>2.6052974381241857E-3</v>
      </c>
      <c r="E34" s="6">
        <f>8/COMBIN(50,4)*100</f>
        <v>3.4737299174989146E-3</v>
      </c>
      <c r="F34" s="6">
        <f>9/COMBIN(50,4)*100</f>
        <v>3.9079461571862786E-3</v>
      </c>
      <c r="G34" s="4">
        <f>10/COMBIN(50,4)*100</f>
        <v>4.3421623968736434E-3</v>
      </c>
      <c r="H34" s="4">
        <f>9/COMBIN(50,4)*100</f>
        <v>3.9079461571862786E-3</v>
      </c>
      <c r="I34" s="4">
        <f>8/COMBIN(50,4)*100</f>
        <v>3.4737299174989146E-3</v>
      </c>
      <c r="J34" s="6">
        <f>6/COMBIN(50,4)*100</f>
        <v>2.6052974381241857E-3</v>
      </c>
      <c r="K34" s="6">
        <f>4/COMBIN(50,4)*100</f>
        <v>1.7368649587494573E-3</v>
      </c>
    </row>
    <row r="35" spans="1:12" x14ac:dyDescent="0.25">
      <c r="A35" s="4" t="s">
        <v>20</v>
      </c>
      <c r="B35" s="4">
        <f>2/COMBIN(50,4)*100</f>
        <v>8.6843247937472864E-4</v>
      </c>
      <c r="C35" s="4">
        <f>2/COMBIN(50,4)*100</f>
        <v>8.6843247937472864E-4</v>
      </c>
      <c r="D35" s="4">
        <f>2/COMBIN(50,4)*100</f>
        <v>8.6843247937472864E-4</v>
      </c>
      <c r="E35" s="4">
        <f>1/COMBIN(50,4)*100</f>
        <v>4.3421623968736432E-4</v>
      </c>
      <c r="F35" s="4">
        <f>1/COMBIN(50,4)*100</f>
        <v>4.3421623968736432E-4</v>
      </c>
      <c r="G35" s="4">
        <v>0</v>
      </c>
      <c r="H35" s="4">
        <v>0</v>
      </c>
      <c r="I35" s="4">
        <v>0</v>
      </c>
      <c r="J35" s="4">
        <v>0</v>
      </c>
      <c r="K35" s="4">
        <f>1/COMBIN(50,4)*100</f>
        <v>4.3421623968736432E-4</v>
      </c>
    </row>
    <row r="37" spans="1:12" x14ac:dyDescent="0.25">
      <c r="A37" s="3" t="s">
        <v>18</v>
      </c>
      <c r="B37" s="3">
        <f>SUM(B26:B28)</f>
        <v>40.069474598349977</v>
      </c>
      <c r="C37" s="3">
        <f>SUM(C26:C28)</f>
        <v>40.069474598349977</v>
      </c>
      <c r="D37" s="3">
        <f>SUM(D26:D28)</f>
        <v>40.069474598349977</v>
      </c>
      <c r="E37" s="3">
        <f>SUM(E26:E28)</f>
        <v>40.069474598349977</v>
      </c>
      <c r="F37" s="3">
        <f>SUM(F26:F28)</f>
        <v>40.069474598349977</v>
      </c>
      <c r="G37" s="3">
        <f t="shared" ref="G37" si="28">SUM(G26:G28)</f>
        <v>40.069474598349977</v>
      </c>
      <c r="H37" s="3">
        <f t="shared" ref="H37" si="29">SUM(H26:H28)</f>
        <v>40.069474598349977</v>
      </c>
      <c r="I37" s="3">
        <f>SUM(I26:I28)</f>
        <v>40.069474598349977</v>
      </c>
      <c r="J37" s="3">
        <f>SUM(J26:J28)</f>
        <v>40.069474598349977</v>
      </c>
      <c r="K37" s="3">
        <f>SUM(K26:K28)</f>
        <v>40.069474598349977</v>
      </c>
    </row>
    <row r="38" spans="1:12" x14ac:dyDescent="0.25">
      <c r="A38" s="3" t="s">
        <v>19</v>
      </c>
      <c r="B38" s="7">
        <f>B30</f>
        <v>1.3938341293964394</v>
      </c>
      <c r="C38" s="5">
        <f>C30</f>
        <v>2.3465045592705165</v>
      </c>
      <c r="D38" s="5">
        <f>D30</f>
        <v>3.4094659140251844</v>
      </c>
      <c r="E38" s="5">
        <f>E30</f>
        <v>3.4094659140251844</v>
      </c>
      <c r="F38" s="4">
        <f>F30</f>
        <v>3.5197568389057752</v>
      </c>
      <c r="G38" s="4">
        <f t="shared" ref="G38" si="30">G30</f>
        <v>3.5197568389057752</v>
      </c>
      <c r="H38" s="5">
        <f t="shared" ref="H38" si="31">H30</f>
        <v>3.4094659140251844</v>
      </c>
      <c r="I38" s="5">
        <f>I30</f>
        <v>3.4094659140251844</v>
      </c>
      <c r="J38" s="5">
        <f>J30</f>
        <v>2.3465045592705165</v>
      </c>
      <c r="K38" s="7">
        <f>K30</f>
        <v>1.3938341293964394</v>
      </c>
      <c r="L38" s="9">
        <f t="shared" ref="L38:L40" si="32">AVERAGE(B38:K38)</f>
        <v>2.8158054711246199</v>
      </c>
    </row>
    <row r="39" spans="1:12" x14ac:dyDescent="0.25">
      <c r="A39" s="3" t="s">
        <v>152</v>
      </c>
      <c r="B39" s="4">
        <f>B31</f>
        <v>0.42770299609205381</v>
      </c>
      <c r="C39" s="5">
        <f t="shared" ref="C39:K39" si="33">C31</f>
        <v>0.42726877985236644</v>
      </c>
      <c r="D39" s="5">
        <f t="shared" si="33"/>
        <v>0.42640034737299171</v>
      </c>
      <c r="E39" s="5">
        <f t="shared" si="33"/>
        <v>0.42596613113330439</v>
      </c>
      <c r="F39" s="7">
        <f>F31</f>
        <v>0.42553191489361702</v>
      </c>
      <c r="G39" s="7">
        <f t="shared" si="33"/>
        <v>0.42553191489361702</v>
      </c>
      <c r="H39" s="5">
        <f t="shared" si="33"/>
        <v>0.42596613113330439</v>
      </c>
      <c r="I39" s="5">
        <f t="shared" si="33"/>
        <v>0.42640034737299176</v>
      </c>
      <c r="J39" s="5">
        <f t="shared" si="33"/>
        <v>0.42726877985236644</v>
      </c>
      <c r="K39" s="4">
        <f t="shared" si="33"/>
        <v>0.42770299609205381</v>
      </c>
      <c r="L39" s="9">
        <f t="shared" si="32"/>
        <v>0.42657403386886672</v>
      </c>
    </row>
    <row r="40" spans="1:12" x14ac:dyDescent="0.25">
      <c r="A40" s="3" t="s">
        <v>151</v>
      </c>
      <c r="B40" s="7">
        <f t="shared" ref="B40:K40" si="34">SUM(B32:B35)</f>
        <v>0.41033434650455924</v>
      </c>
      <c r="C40" s="5">
        <f t="shared" si="34"/>
        <v>0.41076856274424661</v>
      </c>
      <c r="D40" s="5">
        <f t="shared" si="34"/>
        <v>0.41163699522362135</v>
      </c>
      <c r="E40" s="5">
        <f t="shared" si="34"/>
        <v>0.41207121146330866</v>
      </c>
      <c r="F40" s="4">
        <f t="shared" si="34"/>
        <v>0.41250542770299603</v>
      </c>
      <c r="G40" s="4">
        <f t="shared" si="34"/>
        <v>0.41250542770299603</v>
      </c>
      <c r="H40" s="5">
        <f t="shared" si="34"/>
        <v>0.41207121146330866</v>
      </c>
      <c r="I40" s="5">
        <f t="shared" si="34"/>
        <v>0.41163699522362129</v>
      </c>
      <c r="J40" s="5">
        <f t="shared" si="34"/>
        <v>0.41076856274424661</v>
      </c>
      <c r="K40" s="7">
        <f t="shared" si="34"/>
        <v>0.41033434650455924</v>
      </c>
      <c r="L40" s="9">
        <f t="shared" si="32"/>
        <v>0.41146330872774639</v>
      </c>
    </row>
    <row r="41" spans="1:12" x14ac:dyDescent="0.25">
      <c r="A41" s="3" t="s">
        <v>154</v>
      </c>
      <c r="B41" s="7">
        <f>SUM(B38:B40)</f>
        <v>2.2318714719930526</v>
      </c>
      <c r="C41" s="5">
        <f t="shared" ref="C41" si="35">SUM(C38:C40)</f>
        <v>3.1845419018671297</v>
      </c>
      <c r="D41" s="5">
        <f t="shared" ref="D41" si="36">SUM(D38:D40)</f>
        <v>4.2475032566217976</v>
      </c>
      <c r="E41" s="5">
        <f t="shared" ref="E41" si="37">SUM(E38:E40)</f>
        <v>4.2475032566217976</v>
      </c>
      <c r="F41" s="4">
        <f t="shared" ref="F41" si="38">SUM(F38:F40)</f>
        <v>4.3577941815023884</v>
      </c>
      <c r="G41" s="4">
        <f t="shared" ref="G41" si="39">SUM(G38:G40)</f>
        <v>4.3577941815023884</v>
      </c>
      <c r="H41" s="5">
        <f t="shared" ref="H41" si="40">SUM(H38:H40)</f>
        <v>4.2475032566217976</v>
      </c>
      <c r="I41" s="5">
        <f t="shared" ref="I41" si="41">SUM(I38:I40)</f>
        <v>4.2475032566217976</v>
      </c>
      <c r="J41" s="5">
        <f t="shared" ref="J41" si="42">SUM(J38:J40)</f>
        <v>3.1845419018671297</v>
      </c>
      <c r="K41" s="7">
        <f t="shared" ref="K41" si="43">SUM(K38:K40)</f>
        <v>2.2318714719930526</v>
      </c>
      <c r="L41" s="9">
        <f>AVERAGE(B41:K41)</f>
        <v>3.6538428137212335</v>
      </c>
    </row>
    <row r="42" spans="1:12" ht="26.25" customHeight="1" x14ac:dyDescent="0.25"/>
    <row r="43" spans="1:12" x14ac:dyDescent="0.25">
      <c r="A43" s="1" t="s">
        <v>34</v>
      </c>
      <c r="B43" s="2" t="s">
        <v>35</v>
      </c>
      <c r="C43" s="2" t="s">
        <v>36</v>
      </c>
      <c r="D43" s="2" t="s">
        <v>37</v>
      </c>
      <c r="E43" s="2" t="s">
        <v>38</v>
      </c>
      <c r="F43" s="2" t="s">
        <v>39</v>
      </c>
      <c r="G43" s="2" t="s">
        <v>40</v>
      </c>
      <c r="H43" s="2" t="s">
        <v>44</v>
      </c>
      <c r="I43" s="2" t="s">
        <v>41</v>
      </c>
      <c r="J43" s="2" t="s">
        <v>42</v>
      </c>
      <c r="K43" s="2" t="s">
        <v>43</v>
      </c>
    </row>
    <row r="44" spans="1:12" x14ac:dyDescent="0.25">
      <c r="A44" s="3" t="s">
        <v>9</v>
      </c>
      <c r="B44" s="3">
        <f>(COMBIN(6,1)*COMBIN(11,3)*POWER(4,3)-COMBIN(2,1)*COMBIN(1,1)*COMBIN(11,3)-COMBIN(2,1)*COMBIN(3,1)*COMBIN(3,3)*POWER(4,3))/COMBIN(50,4)*100</f>
        <v>27.201910551454624</v>
      </c>
      <c r="C44" s="3">
        <f t="shared" ref="C44:K44" si="44">(COMBIN(6,1)*COMBIN(11,3)*POWER(4,3)-COMBIN(2,1)*COMBIN(1,1)*COMBIN(11,3)-COMBIN(2,1)*COMBIN(3,1)*COMBIN(3,3)*POWER(4,3))/COMBIN(50,4)*100</f>
        <v>27.201910551454624</v>
      </c>
      <c r="D44" s="3">
        <f t="shared" si="44"/>
        <v>27.201910551454624</v>
      </c>
      <c r="E44" s="3">
        <f t="shared" si="44"/>
        <v>27.201910551454624</v>
      </c>
      <c r="F44" s="3">
        <f t="shared" si="44"/>
        <v>27.201910551454624</v>
      </c>
      <c r="G44" s="3">
        <f t="shared" si="44"/>
        <v>27.201910551454624</v>
      </c>
      <c r="H44" s="3">
        <f t="shared" si="44"/>
        <v>27.201910551454624</v>
      </c>
      <c r="I44" s="3">
        <f t="shared" si="44"/>
        <v>27.201910551454624</v>
      </c>
      <c r="J44" s="3">
        <f t="shared" si="44"/>
        <v>27.201910551454624</v>
      </c>
      <c r="K44" s="3">
        <f t="shared" si="44"/>
        <v>27.201910551454624</v>
      </c>
    </row>
    <row r="45" spans="1:12" x14ac:dyDescent="0.25">
      <c r="A45" s="3" t="s">
        <v>10</v>
      </c>
      <c r="B45" s="3">
        <f>(COMBIN(3,1)*COMBIN(3,1)*COMBIN(11,2)*POWER(4,2)+COMBIN(3,1)*COMBIN(3,1)*COMBIN(11,1)*COMBIN(4,2)+COMBIN(6,1)*COMBIN(11,2)*COMBIN(2,1)*COMBIN(4,2)*COMBIN(4,1))/COMBIN(50,4)*100</f>
        <v>10.57490230134607</v>
      </c>
      <c r="C45" s="3">
        <f t="shared" ref="C45:K45" si="45">(COMBIN(3,1)*COMBIN(3,1)*COMBIN(11,2)*POWER(4,2)+COMBIN(3,1)*COMBIN(3,1)*COMBIN(11,1)*COMBIN(4,2)+COMBIN(6,1)*COMBIN(11,2)*COMBIN(2,1)*COMBIN(4,2)*COMBIN(4,1))/COMBIN(50,4)*100</f>
        <v>10.57490230134607</v>
      </c>
      <c r="D45" s="3">
        <f t="shared" si="45"/>
        <v>10.57490230134607</v>
      </c>
      <c r="E45" s="3">
        <f t="shared" si="45"/>
        <v>10.57490230134607</v>
      </c>
      <c r="F45" s="3">
        <f t="shared" si="45"/>
        <v>10.57490230134607</v>
      </c>
      <c r="G45" s="3">
        <f t="shared" si="45"/>
        <v>10.57490230134607</v>
      </c>
      <c r="H45" s="3">
        <f t="shared" si="45"/>
        <v>10.57490230134607</v>
      </c>
      <c r="I45" s="3">
        <f t="shared" si="45"/>
        <v>10.57490230134607</v>
      </c>
      <c r="J45" s="3">
        <f t="shared" si="45"/>
        <v>10.57490230134607</v>
      </c>
      <c r="K45" s="3">
        <f t="shared" si="45"/>
        <v>10.57490230134607</v>
      </c>
    </row>
    <row r="46" spans="1:12" x14ac:dyDescent="0.25">
      <c r="A46" s="3" t="s">
        <v>11</v>
      </c>
      <c r="B46" s="3">
        <f>(COMBIN(2,1)*COMBIN(3,2)*COMBIN(11,2)*POWER(4,2))/COMBIN(50,4)*100</f>
        <v>2.2926617455492835</v>
      </c>
      <c r="C46" s="3">
        <f t="shared" ref="C46:K46" si="46">(COMBIN(2,1)*COMBIN(3,2)*COMBIN(11,2)*POWER(4,2))/COMBIN(50,4)*100</f>
        <v>2.2926617455492835</v>
      </c>
      <c r="D46" s="3">
        <f t="shared" si="46"/>
        <v>2.2926617455492835</v>
      </c>
      <c r="E46" s="3">
        <f t="shared" si="46"/>
        <v>2.2926617455492835</v>
      </c>
      <c r="F46" s="3">
        <f t="shared" si="46"/>
        <v>2.2926617455492835</v>
      </c>
      <c r="G46" s="3">
        <f t="shared" si="46"/>
        <v>2.2926617455492835</v>
      </c>
      <c r="H46" s="3">
        <f t="shared" si="46"/>
        <v>2.2926617455492835</v>
      </c>
      <c r="I46" s="3">
        <f t="shared" si="46"/>
        <v>2.2926617455492835</v>
      </c>
      <c r="J46" s="3">
        <f t="shared" si="46"/>
        <v>2.2926617455492835</v>
      </c>
      <c r="K46" s="3">
        <f t="shared" si="46"/>
        <v>2.2926617455492835</v>
      </c>
    </row>
    <row r="47" spans="1:12" x14ac:dyDescent="0.25">
      <c r="A47" s="3" t="s">
        <v>12</v>
      </c>
      <c r="B47" s="3">
        <f>COMBIN(2,1)*COMBIN(3,2)*COMBIN(48,2)/COMBIN(50,4)*100</f>
        <v>2.9387755102040813</v>
      </c>
      <c r="C47" s="3">
        <f t="shared" ref="C47:K47" si="47">COMBIN(2,1)*COMBIN(3,2)*COMBIN(48,2)/COMBIN(50,4)*100</f>
        <v>2.9387755102040813</v>
      </c>
      <c r="D47" s="3">
        <f t="shared" si="47"/>
        <v>2.9387755102040813</v>
      </c>
      <c r="E47" s="3">
        <f t="shared" si="47"/>
        <v>2.9387755102040813</v>
      </c>
      <c r="F47" s="3">
        <f t="shared" si="47"/>
        <v>2.9387755102040813</v>
      </c>
      <c r="G47" s="3">
        <f t="shared" si="47"/>
        <v>2.9387755102040813</v>
      </c>
      <c r="H47" s="3">
        <f t="shared" si="47"/>
        <v>2.9387755102040813</v>
      </c>
      <c r="I47" s="3">
        <f t="shared" si="47"/>
        <v>2.9387755102040813</v>
      </c>
      <c r="J47" s="3">
        <f t="shared" si="47"/>
        <v>2.9387755102040813</v>
      </c>
      <c r="K47" s="3">
        <f t="shared" si="47"/>
        <v>2.9387755102040813</v>
      </c>
    </row>
    <row r="48" spans="1:12" x14ac:dyDescent="0.25">
      <c r="A48" s="4" t="s">
        <v>13</v>
      </c>
      <c r="B48" s="4">
        <f>(POWER(4,3)*COMBIN(32,1)-COMBIN(2,1)*COMBIN(8,1)+COMBIN(2,1)*COMBIN(3,1)*POWER(4,3)-2+COMBIN(3,1)*COMBIN(4,2)*POWER(4,2)+COMBIN(3,1)*(POWER(4,4)-2))/COMBIN(50,4)*100</f>
        <v>1.5041250542770299</v>
      </c>
      <c r="C48" s="4">
        <f>(POWER(4,3)*COMBIN(28,1)-COMBIN(2,1)*COMBIN(7,1)+COMBIN(2,1)*COMBIN(3,1)*POWER(4,3)-2+COMBIN(3,1)*COMBIN(4,2)*POWER(4,2)+POWER(4,3)*COMBIN(32,1)-COMBIN(2,1)*COMBIN(8,1)+COMBIN(2,1)*COMBIN(3,1)*POWER(4,3)-2+COMBIN(3,1)*COMBIN(4,2)*POWER(4,2)+COMBIN(2,1)*(POWER(4,4)-2))/COMBIN(50,4)*100</f>
        <v>2.4567954841511073</v>
      </c>
      <c r="D48" s="4">
        <f>(COMBIN(2,1)*(POWER(4,3)*COMBIN(28,1)-COMBIN(2,1)*COMBIN(7,1)+COMBIN(2,1)*COMBIN(3,1)*POWER(4,3)-2+COMBIN(3,1)*COMBIN(4,2)*POWER(4,2))+COMBIN(3,1)*(POWER(4,4)-2))/COMBIN(50,4)*100</f>
        <v>2.4567954841511073</v>
      </c>
      <c r="E48" s="4">
        <f>(COMBIN(2,1)*(POWER(4,3)*COMBIN(28,1)-COMBIN(2,1)*COMBIN(7,1)+COMBIN(2,1)*COMBIN(3,1)*POWER(4,3)-2+COMBIN(3,1)*COMBIN(4,2)*POWER(4,2))+COMBIN(4,1)*(POWER(4,4)-2))/COMBIN(50,4)*100</f>
        <v>2.5670864090316976</v>
      </c>
      <c r="F48" s="4">
        <f>(COMBIN(2,1)*(POWER(4,3)*COMBIN(28,1)-COMBIN(2,1)*COMBIN(7,1)+COMBIN(2,1)*COMBIN(3,1)*POWER(4,3)-2+COMBIN(3,1)*COMBIN(4,2)*POWER(4,2))+COMBIN(5,1)*(POWER(4,4)-2))/COMBIN(50,4)*100</f>
        <v>2.6773773339122884</v>
      </c>
      <c r="G48" s="4">
        <f>(COMBIN(2,1)*(POWER(4,3)*COMBIN(28,1)-COMBIN(2,1)*COMBIN(7,1)+COMBIN(2,1)*COMBIN(3,1)*POWER(4,3)-2+COMBIN(3,1)*COMBIN(4,2)*POWER(4,2))+COMBIN(5,1)*(POWER(4,4)-2))/COMBIN(50,4)*100</f>
        <v>2.6773773339122884</v>
      </c>
      <c r="H48" s="4">
        <f>(COMBIN(2,1)*(POWER(4,3)*COMBIN(28,1)-COMBIN(2,1)*COMBIN(7,1)+COMBIN(2,1)*COMBIN(3,1)*POWER(4,3)-2+COMBIN(3,1)*COMBIN(4,2)*POWER(4,2))+COMBIN(4,1)*(POWER(4,4)-2))/COMBIN(50,4)*100</f>
        <v>2.5670864090316976</v>
      </c>
      <c r="I48" s="4">
        <f>(COMBIN(2,1)*(POWER(4,3)*COMBIN(28,1)-COMBIN(2,1)*COMBIN(7,1)+COMBIN(2,1)*COMBIN(3,1)*POWER(4,3)-2+COMBIN(3,1)*COMBIN(4,2)*POWER(4,2))+COMBIN(3,1)*(POWER(4,4)-2))/COMBIN(50,4)*100</f>
        <v>2.4567954841511073</v>
      </c>
      <c r="J48" s="4">
        <f>(COMBIN(2,1)*(POWER(4,3)*COMBIN(28,1)-COMBIN(2,1)*COMBIN(7,1)+COMBIN(2,1)*COMBIN(3,1)*POWER(4,3)-2+COMBIN(3,1)*COMBIN(4,2)*POWER(4,2))+COMBIN(3,1)*(POWER(4,4)-2))/COMBIN(50,4)*100</f>
        <v>2.4567954841511073</v>
      </c>
      <c r="K48" s="4">
        <f>(POWER(4,3)*COMBIN(28,1)-COMBIN(2,1)*COMBIN(7,1)+COMBIN(2,1)*COMBIN(3,1)*POWER(4,3)-2+COMBIN(3,1)*COMBIN(4,2)*POWER(4,2)+COMBIN(4,1)*(POWER(4,4)-2))/COMBIN(50,4)*100</f>
        <v>1.5041250542770299</v>
      </c>
    </row>
    <row r="49" spans="1:12" x14ac:dyDescent="0.25">
      <c r="A49" s="4" t="s">
        <v>14</v>
      </c>
      <c r="B49" s="4">
        <f>COMBIN(2,1)*COMBIN(12,4)/COMBIN(50,4)*100-B52-B53</f>
        <v>0.42726877985236644</v>
      </c>
      <c r="C49" s="4">
        <f t="shared" ref="C49:K49" si="48">COMBIN(2,1)*COMBIN(12,4)/COMBIN(50,4)*100-C52-C53</f>
        <v>0.42683456361267907</v>
      </c>
      <c r="D49" s="4">
        <f t="shared" si="48"/>
        <v>0.42640034737299176</v>
      </c>
      <c r="E49" s="4">
        <f t="shared" si="48"/>
        <v>0.42596613113330439</v>
      </c>
      <c r="F49" s="4">
        <f t="shared" si="48"/>
        <v>0.42553191489361702</v>
      </c>
      <c r="G49" s="4">
        <f t="shared" si="48"/>
        <v>0.42553191489361702</v>
      </c>
      <c r="H49" s="4">
        <f t="shared" si="48"/>
        <v>0.42596613113330439</v>
      </c>
      <c r="I49" s="4">
        <f t="shared" si="48"/>
        <v>0.42640034737299176</v>
      </c>
      <c r="J49" s="4">
        <f t="shared" si="48"/>
        <v>0.42683456361267913</v>
      </c>
      <c r="K49" s="4">
        <f t="shared" si="48"/>
        <v>0.42726877985236644</v>
      </c>
    </row>
    <row r="50" spans="1:12" x14ac:dyDescent="0.25">
      <c r="A50" s="3" t="s">
        <v>15</v>
      </c>
      <c r="B50" s="3">
        <f>COMBIN(2,1)*COMBIN(3,2)*COMBIN(3,1)*COMBIN(47,1)/COMBIN(50,4)*100</f>
        <v>0.36734693877551017</v>
      </c>
      <c r="C50" s="3">
        <f t="shared" ref="C50:K50" si="49">COMBIN(2,1)*COMBIN(3,2)*COMBIN(3,1)*COMBIN(47,1)/COMBIN(50,4)*100</f>
        <v>0.36734693877551017</v>
      </c>
      <c r="D50" s="3">
        <f t="shared" si="49"/>
        <v>0.36734693877551017</v>
      </c>
      <c r="E50" s="3">
        <f t="shared" si="49"/>
        <v>0.36734693877551017</v>
      </c>
      <c r="F50" s="3">
        <f t="shared" si="49"/>
        <v>0.36734693877551017</v>
      </c>
      <c r="G50" s="3">
        <f t="shared" si="49"/>
        <v>0.36734693877551017</v>
      </c>
      <c r="H50" s="3">
        <f t="shared" si="49"/>
        <v>0.36734693877551017</v>
      </c>
      <c r="I50" s="3">
        <f t="shared" si="49"/>
        <v>0.36734693877551017</v>
      </c>
      <c r="J50" s="3">
        <f t="shared" si="49"/>
        <v>0.36734693877551017</v>
      </c>
      <c r="K50" s="3">
        <f t="shared" si="49"/>
        <v>0.36734693877551017</v>
      </c>
    </row>
    <row r="51" spans="1:12" x14ac:dyDescent="0.25">
      <c r="A51" s="3" t="s">
        <v>16</v>
      </c>
      <c r="B51" s="3">
        <f>COMBIN(2,1)*COMBIN(3,3)*COMBIN(47,1)/COMBIN(50,4)*100</f>
        <v>4.0816326530612249E-2</v>
      </c>
      <c r="C51" s="3">
        <f t="shared" ref="C51:K51" si="50">COMBIN(2,1)*COMBIN(3,3)*COMBIN(47,1)/COMBIN(50,4)*100</f>
        <v>4.0816326530612249E-2</v>
      </c>
      <c r="D51" s="3">
        <f t="shared" si="50"/>
        <v>4.0816326530612249E-2</v>
      </c>
      <c r="E51" s="3">
        <f t="shared" si="50"/>
        <v>4.0816326530612249E-2</v>
      </c>
      <c r="F51" s="3">
        <f t="shared" si="50"/>
        <v>4.0816326530612249E-2</v>
      </c>
      <c r="G51" s="3">
        <f t="shared" si="50"/>
        <v>4.0816326530612249E-2</v>
      </c>
      <c r="H51" s="3">
        <f t="shared" si="50"/>
        <v>4.0816326530612249E-2</v>
      </c>
      <c r="I51" s="3">
        <f t="shared" si="50"/>
        <v>4.0816326530612249E-2</v>
      </c>
      <c r="J51" s="3">
        <f t="shared" si="50"/>
        <v>4.0816326530612249E-2</v>
      </c>
      <c r="K51" s="3">
        <f t="shared" si="50"/>
        <v>4.0816326530612249E-2</v>
      </c>
    </row>
    <row r="52" spans="1:12" x14ac:dyDescent="0.25">
      <c r="A52" s="4" t="s">
        <v>17</v>
      </c>
      <c r="B52" s="6">
        <f>4/COMBIN(50,4)*100</f>
        <v>1.7368649587494573E-3</v>
      </c>
      <c r="C52" s="6">
        <f>5/COMBIN(50,4)*100</f>
        <v>2.1710811984368217E-3</v>
      </c>
      <c r="D52" s="6">
        <f>7/COMBIN(50,4)*100</f>
        <v>3.0395136778115501E-3</v>
      </c>
      <c r="E52" s="6">
        <f>8/COMBIN(50,4)*100</f>
        <v>3.4737299174989146E-3</v>
      </c>
      <c r="F52" s="6">
        <f>9/COMBIN(50,4)*100</f>
        <v>3.9079461571862786E-3</v>
      </c>
      <c r="G52" s="4">
        <f>10/COMBIN(50,4)*100</f>
        <v>4.3421623968736434E-3</v>
      </c>
      <c r="H52" s="4">
        <f>9/COMBIN(50,4)*100</f>
        <v>3.9079461571862786E-3</v>
      </c>
      <c r="I52" s="4">
        <f>8/COMBIN(50,4)*100</f>
        <v>3.4737299174989146E-3</v>
      </c>
      <c r="J52" s="4">
        <f>7/COMBIN(50,4)*100</f>
        <v>3.0395136778115501E-3</v>
      </c>
      <c r="K52" s="6">
        <f>5/COMBIN(50,4)*100</f>
        <v>2.1710811984368217E-3</v>
      </c>
    </row>
    <row r="53" spans="1:12" x14ac:dyDescent="0.25">
      <c r="A53" s="4" t="s">
        <v>20</v>
      </c>
      <c r="B53" s="4">
        <f>2/COMBIN(50,4)*100</f>
        <v>8.6843247937472864E-4</v>
      </c>
      <c r="C53" s="4">
        <f>2/COMBIN(50,4)*100</f>
        <v>8.6843247937472864E-4</v>
      </c>
      <c r="D53" s="4">
        <f>1/COMBIN(50,4)*100</f>
        <v>4.3421623968736432E-4</v>
      </c>
      <c r="E53" s="4">
        <f>1/COMBIN(50,4)*100</f>
        <v>4.3421623968736432E-4</v>
      </c>
      <c r="F53" s="4">
        <f>1/COMBIN(50,4)*100</f>
        <v>4.3421623968736432E-4</v>
      </c>
      <c r="G53" s="4">
        <v>0</v>
      </c>
      <c r="H53" s="4">
        <v>0</v>
      </c>
      <c r="I53" s="4">
        <v>0</v>
      </c>
      <c r="J53" s="4">
        <v>0</v>
      </c>
      <c r="K53" s="4">
        <f>1/COMBIN(50,4)*100</f>
        <v>4.3421623968736432E-4</v>
      </c>
    </row>
    <row r="55" spans="1:12" x14ac:dyDescent="0.25">
      <c r="A55" s="3" t="s">
        <v>18</v>
      </c>
      <c r="B55" s="3">
        <f>SUM(B44:B46)</f>
        <v>40.069474598349977</v>
      </c>
      <c r="C55" s="3">
        <f>SUM(C44:C46)</f>
        <v>40.069474598349977</v>
      </c>
      <c r="D55" s="3">
        <f>SUM(D44:D46)</f>
        <v>40.069474598349977</v>
      </c>
      <c r="E55" s="3">
        <f>SUM(E44:E46)</f>
        <v>40.069474598349977</v>
      </c>
      <c r="F55" s="3">
        <f>SUM(F44:F46)</f>
        <v>40.069474598349977</v>
      </c>
      <c r="G55" s="3">
        <f t="shared" ref="G55" si="51">SUM(G44:G46)</f>
        <v>40.069474598349977</v>
      </c>
      <c r="H55" s="3">
        <f t="shared" ref="H55" si="52">SUM(H44:H46)</f>
        <v>40.069474598349977</v>
      </c>
      <c r="I55" s="3">
        <f>SUM(I44:I46)</f>
        <v>40.069474598349977</v>
      </c>
      <c r="J55" s="3">
        <f>SUM(J44:J46)</f>
        <v>40.069474598349977</v>
      </c>
      <c r="K55" s="3">
        <f>SUM(K44:K46)</f>
        <v>40.069474598349977</v>
      </c>
    </row>
    <row r="56" spans="1:12" x14ac:dyDescent="0.25">
      <c r="A56" s="3" t="s">
        <v>19</v>
      </c>
      <c r="B56" s="7">
        <f>B48</f>
        <v>1.5041250542770299</v>
      </c>
      <c r="C56" s="5">
        <f>C48</f>
        <v>2.4567954841511073</v>
      </c>
      <c r="D56" s="5">
        <f>D48</f>
        <v>2.4567954841511073</v>
      </c>
      <c r="E56" s="5">
        <f>E48</f>
        <v>2.5670864090316976</v>
      </c>
      <c r="F56" s="4">
        <f>F48</f>
        <v>2.6773773339122884</v>
      </c>
      <c r="G56" s="4">
        <f t="shared" ref="G56" si="53">G48</f>
        <v>2.6773773339122884</v>
      </c>
      <c r="H56" s="5">
        <f t="shared" ref="H56" si="54">H48</f>
        <v>2.5670864090316976</v>
      </c>
      <c r="I56" s="5">
        <f>I48</f>
        <v>2.4567954841511073</v>
      </c>
      <c r="J56" s="5">
        <f>J48</f>
        <v>2.4567954841511073</v>
      </c>
      <c r="K56" s="7">
        <f>K48</f>
        <v>1.5041250542770299</v>
      </c>
      <c r="L56" s="9">
        <f t="shared" ref="L56:L58" si="55">AVERAGE(B56:K56)</f>
        <v>2.3324359531046461</v>
      </c>
    </row>
    <row r="57" spans="1:12" x14ac:dyDescent="0.25">
      <c r="A57" s="3" t="s">
        <v>152</v>
      </c>
      <c r="B57" s="4">
        <f>B49</f>
        <v>0.42726877985236644</v>
      </c>
      <c r="C57" s="5">
        <f t="shared" ref="C57:K57" si="56">C49</f>
        <v>0.42683456361267907</v>
      </c>
      <c r="D57" s="5">
        <f t="shared" si="56"/>
        <v>0.42640034737299176</v>
      </c>
      <c r="E57" s="5">
        <f t="shared" si="56"/>
        <v>0.42596613113330439</v>
      </c>
      <c r="F57" s="7">
        <f t="shared" si="56"/>
        <v>0.42553191489361702</v>
      </c>
      <c r="G57" s="7">
        <f t="shared" si="56"/>
        <v>0.42553191489361702</v>
      </c>
      <c r="H57" s="5">
        <f t="shared" si="56"/>
        <v>0.42596613113330439</v>
      </c>
      <c r="I57" s="5">
        <f t="shared" si="56"/>
        <v>0.42640034737299176</v>
      </c>
      <c r="J57" s="5">
        <f t="shared" si="56"/>
        <v>0.42683456361267913</v>
      </c>
      <c r="K57" s="4">
        <f t="shared" si="56"/>
        <v>0.42726877985236644</v>
      </c>
      <c r="L57" s="9">
        <f t="shared" si="55"/>
        <v>0.42640034737299182</v>
      </c>
    </row>
    <row r="58" spans="1:12" x14ac:dyDescent="0.25">
      <c r="A58" s="3" t="s">
        <v>151</v>
      </c>
      <c r="B58" s="7">
        <f t="shared" ref="B58:K58" si="57">SUM(B50:B53)</f>
        <v>0.41076856274424661</v>
      </c>
      <c r="C58" s="5">
        <f t="shared" si="57"/>
        <v>0.41120277898393398</v>
      </c>
      <c r="D58" s="5">
        <f t="shared" si="57"/>
        <v>0.41163699522362129</v>
      </c>
      <c r="E58" s="5">
        <f t="shared" si="57"/>
        <v>0.41207121146330866</v>
      </c>
      <c r="F58" s="4">
        <f t="shared" si="57"/>
        <v>0.41250542770299603</v>
      </c>
      <c r="G58" s="4">
        <f t="shared" si="57"/>
        <v>0.41250542770299603</v>
      </c>
      <c r="H58" s="5">
        <f t="shared" si="57"/>
        <v>0.41207121146330866</v>
      </c>
      <c r="I58" s="5">
        <f t="shared" si="57"/>
        <v>0.41163699522362129</v>
      </c>
      <c r="J58" s="5">
        <f t="shared" si="57"/>
        <v>0.41120277898393393</v>
      </c>
      <c r="K58" s="7">
        <f t="shared" si="57"/>
        <v>0.41076856274424661</v>
      </c>
      <c r="L58" s="9">
        <f t="shared" si="55"/>
        <v>0.41163699522362129</v>
      </c>
    </row>
    <row r="59" spans="1:12" x14ac:dyDescent="0.25">
      <c r="A59" s="3" t="s">
        <v>154</v>
      </c>
      <c r="B59" s="5">
        <f>SUM(B56:B58)</f>
        <v>2.3421623968736429</v>
      </c>
      <c r="C59" s="7">
        <f t="shared" ref="C59" si="58">SUM(C56:C58)</f>
        <v>3.2948328267477205</v>
      </c>
      <c r="D59" s="7">
        <f t="shared" ref="D59" si="59">SUM(D56:D58)</f>
        <v>3.2948328267477205</v>
      </c>
      <c r="E59" s="5">
        <f t="shared" ref="E59" si="60">SUM(E56:E58)</f>
        <v>3.4051237516283108</v>
      </c>
      <c r="F59" s="4">
        <f t="shared" ref="F59" si="61">SUM(F56:F58)</f>
        <v>3.5154146765089016</v>
      </c>
      <c r="G59" s="4">
        <f t="shared" ref="G59" si="62">SUM(G56:G58)</f>
        <v>3.5154146765089016</v>
      </c>
      <c r="H59" s="5">
        <f t="shared" ref="H59" si="63">SUM(H56:H58)</f>
        <v>3.4051237516283108</v>
      </c>
      <c r="I59" s="7">
        <f t="shared" ref="I59" si="64">SUM(I56:I58)</f>
        <v>3.2948328267477205</v>
      </c>
      <c r="J59" s="7">
        <f t="shared" ref="J59" si="65">SUM(J56:J58)</f>
        <v>3.2948328267477205</v>
      </c>
      <c r="K59" s="7">
        <f t="shared" ref="K59" si="66">SUM(K56:K58)</f>
        <v>2.3421623968736429</v>
      </c>
      <c r="L59" s="9">
        <f>AVERAGE(B59:K59)</f>
        <v>3.1704732957012594</v>
      </c>
    </row>
    <row r="60" spans="1:12" ht="26.25" customHeight="1" x14ac:dyDescent="0.25"/>
    <row r="61" spans="1:12" x14ac:dyDescent="0.25">
      <c r="A61" s="1" t="s">
        <v>45</v>
      </c>
      <c r="B61" s="2" t="s">
        <v>54</v>
      </c>
      <c r="C61" s="2" t="s">
        <v>46</v>
      </c>
      <c r="D61" s="2" t="s">
        <v>47</v>
      </c>
      <c r="E61" s="2" t="s">
        <v>48</v>
      </c>
      <c r="F61" s="2" t="s">
        <v>49</v>
      </c>
      <c r="G61" s="2" t="s">
        <v>50</v>
      </c>
      <c r="H61" s="2" t="s">
        <v>55</v>
      </c>
      <c r="I61" s="2" t="s">
        <v>51</v>
      </c>
      <c r="J61" s="2" t="s">
        <v>52</v>
      </c>
      <c r="K61" s="2" t="s">
        <v>53</v>
      </c>
    </row>
    <row r="62" spans="1:12" x14ac:dyDescent="0.25">
      <c r="A62" s="3" t="s">
        <v>9</v>
      </c>
      <c r="B62" s="3">
        <f>(COMBIN(6,1)*COMBIN(11,3)*POWER(4,3)-COMBIN(2,1)*COMBIN(1,1)*COMBIN(11,3)-COMBIN(2,1)*COMBIN(3,1)*COMBIN(3,3)*POWER(4,3))/COMBIN(50,4)*100</f>
        <v>27.201910551454624</v>
      </c>
      <c r="C62" s="3">
        <f t="shared" ref="C62:K62" si="67">(COMBIN(6,1)*COMBIN(11,3)*POWER(4,3)-COMBIN(2,1)*COMBIN(1,1)*COMBIN(11,3)-COMBIN(2,1)*COMBIN(3,1)*COMBIN(3,3)*POWER(4,3))/COMBIN(50,4)*100</f>
        <v>27.201910551454624</v>
      </c>
      <c r="D62" s="3">
        <f t="shared" si="67"/>
        <v>27.201910551454624</v>
      </c>
      <c r="E62" s="3">
        <f t="shared" si="67"/>
        <v>27.201910551454624</v>
      </c>
      <c r="F62" s="3">
        <f t="shared" si="67"/>
        <v>27.201910551454624</v>
      </c>
      <c r="G62" s="3">
        <f t="shared" si="67"/>
        <v>27.201910551454624</v>
      </c>
      <c r="H62" s="3">
        <f t="shared" si="67"/>
        <v>27.201910551454624</v>
      </c>
      <c r="I62" s="3">
        <f t="shared" si="67"/>
        <v>27.201910551454624</v>
      </c>
      <c r="J62" s="3">
        <f t="shared" si="67"/>
        <v>27.201910551454624</v>
      </c>
      <c r="K62" s="3">
        <f t="shared" si="67"/>
        <v>27.201910551454624</v>
      </c>
    </row>
    <row r="63" spans="1:12" x14ac:dyDescent="0.25">
      <c r="A63" s="3" t="s">
        <v>10</v>
      </c>
      <c r="B63" s="3">
        <f>(COMBIN(3,1)*COMBIN(3,1)*COMBIN(11,2)*POWER(4,2)+COMBIN(3,1)*COMBIN(3,1)*COMBIN(11,1)*COMBIN(4,2)+COMBIN(6,1)*COMBIN(11,2)*COMBIN(2,1)*COMBIN(4,2)*COMBIN(4,1))/COMBIN(50,4)*100</f>
        <v>10.57490230134607</v>
      </c>
      <c r="C63" s="3">
        <f t="shared" ref="C63:K63" si="68">(COMBIN(3,1)*COMBIN(3,1)*COMBIN(11,2)*POWER(4,2)+COMBIN(3,1)*COMBIN(3,1)*COMBIN(11,1)*COMBIN(4,2)+COMBIN(6,1)*COMBIN(11,2)*COMBIN(2,1)*COMBIN(4,2)*COMBIN(4,1))/COMBIN(50,4)*100</f>
        <v>10.57490230134607</v>
      </c>
      <c r="D63" s="3">
        <f t="shared" si="68"/>
        <v>10.57490230134607</v>
      </c>
      <c r="E63" s="3">
        <f t="shared" si="68"/>
        <v>10.57490230134607</v>
      </c>
      <c r="F63" s="3">
        <f t="shared" si="68"/>
        <v>10.57490230134607</v>
      </c>
      <c r="G63" s="3">
        <f t="shared" si="68"/>
        <v>10.57490230134607</v>
      </c>
      <c r="H63" s="3">
        <f t="shared" si="68"/>
        <v>10.57490230134607</v>
      </c>
      <c r="I63" s="3">
        <f t="shared" si="68"/>
        <v>10.57490230134607</v>
      </c>
      <c r="J63" s="3">
        <f t="shared" si="68"/>
        <v>10.57490230134607</v>
      </c>
      <c r="K63" s="3">
        <f t="shared" si="68"/>
        <v>10.57490230134607</v>
      </c>
    </row>
    <row r="64" spans="1:12" x14ac:dyDescent="0.25">
      <c r="A64" s="3" t="s">
        <v>11</v>
      </c>
      <c r="B64" s="3">
        <f>(COMBIN(2,1)*COMBIN(3,2)*COMBIN(11,2)*POWER(4,2))/COMBIN(50,4)*100</f>
        <v>2.2926617455492835</v>
      </c>
      <c r="C64" s="3">
        <f t="shared" ref="C64:K64" si="69">(COMBIN(2,1)*COMBIN(3,2)*COMBIN(11,2)*POWER(4,2))/COMBIN(50,4)*100</f>
        <v>2.2926617455492835</v>
      </c>
      <c r="D64" s="3">
        <f t="shared" si="69"/>
        <v>2.2926617455492835</v>
      </c>
      <c r="E64" s="3">
        <f t="shared" si="69"/>
        <v>2.2926617455492835</v>
      </c>
      <c r="F64" s="3">
        <f t="shared" si="69"/>
        <v>2.2926617455492835</v>
      </c>
      <c r="G64" s="3">
        <f t="shared" si="69"/>
        <v>2.2926617455492835</v>
      </c>
      <c r="H64" s="3">
        <f t="shared" si="69"/>
        <v>2.2926617455492835</v>
      </c>
      <c r="I64" s="3">
        <f t="shared" si="69"/>
        <v>2.2926617455492835</v>
      </c>
      <c r="J64" s="3">
        <f t="shared" si="69"/>
        <v>2.2926617455492835</v>
      </c>
      <c r="K64" s="3">
        <f t="shared" si="69"/>
        <v>2.2926617455492835</v>
      </c>
    </row>
    <row r="65" spans="1:12" x14ac:dyDescent="0.25">
      <c r="A65" s="3" t="s">
        <v>12</v>
      </c>
      <c r="B65" s="3">
        <f>COMBIN(2,1)*COMBIN(3,2)*COMBIN(48,2)/COMBIN(50,4)*100</f>
        <v>2.9387755102040813</v>
      </c>
      <c r="C65" s="3">
        <f t="shared" ref="C65:K65" si="70">COMBIN(2,1)*COMBIN(3,2)*COMBIN(48,2)/COMBIN(50,4)*100</f>
        <v>2.9387755102040813</v>
      </c>
      <c r="D65" s="3">
        <f t="shared" si="70"/>
        <v>2.9387755102040813</v>
      </c>
      <c r="E65" s="3">
        <f t="shared" si="70"/>
        <v>2.9387755102040813</v>
      </c>
      <c r="F65" s="3">
        <f t="shared" si="70"/>
        <v>2.9387755102040813</v>
      </c>
      <c r="G65" s="3">
        <f t="shared" si="70"/>
        <v>2.9387755102040813</v>
      </c>
      <c r="H65" s="3">
        <f t="shared" si="70"/>
        <v>2.9387755102040813</v>
      </c>
      <c r="I65" s="3">
        <f t="shared" si="70"/>
        <v>2.9387755102040813</v>
      </c>
      <c r="J65" s="3">
        <f t="shared" si="70"/>
        <v>2.9387755102040813</v>
      </c>
      <c r="K65" s="3">
        <f t="shared" si="70"/>
        <v>2.9387755102040813</v>
      </c>
    </row>
    <row r="66" spans="1:12" x14ac:dyDescent="0.25">
      <c r="A66" s="4" t="s">
        <v>13</v>
      </c>
      <c r="B66" s="4">
        <f>(POWER(4,3)*COMBIN(32,1)-COMBIN(2,1)*COMBIN(8,1)+COMBIN(2,1)*COMBIN(3,1)*POWER(4,3)-2+COMBIN(3,1)*COMBIN(4,2)*POWER(4,2)+COMBIN(4,1)*(POWER(4,4)-2))/COMBIN(50,4)*100</f>
        <v>1.6144159791576205</v>
      </c>
      <c r="C66" s="4">
        <f>(POWER(4,3)*COMBIN(28,1)-COMBIN(2,1)*COMBIN(7,1)+COMBIN(2,1)*COMBIN(3,1)*POWER(4,3)-2+COMBIN(3,1)*COMBIN(4,2)*POWER(4,2)+COMBIN(4,1)*(POWER(4,4)-2))/COMBIN(50,4)*100</f>
        <v>1.5041250542770299</v>
      </c>
      <c r="D66" s="4">
        <f>(POWER(4,3)*COMBIN(28,1)-COMBIN(2,1)*COMBIN(7,1)+COMBIN(2,1)*COMBIN(3,1)*POWER(4,3)-2+COMBIN(3,1)*COMBIN(4,2)*POWER(4,2)+COMBIN(5,1)*(POWER(4,4)-2))/COMBIN(50,4)*100</f>
        <v>1.6144159791576205</v>
      </c>
      <c r="E66" s="4">
        <f>(POWER(4,3)*COMBIN(28,1)-COMBIN(2,1)*COMBIN(7,1)+COMBIN(2,1)*COMBIN(3,1)*POWER(4,3)-2+COMBIN(3,1)*COMBIN(4,2)*POWER(4,2)+COMBIN(6,1)*(POWER(4,4)-2))/COMBIN(50,4)*100</f>
        <v>1.724706904038211</v>
      </c>
      <c r="F66" s="4">
        <f>(POWER(4,3)*COMBIN(28,1)-COMBIN(2,1)*COMBIN(7,1)+COMBIN(2,1)*COMBIN(3,1)*POWER(4,3)-2+COMBIN(3,1)*COMBIN(4,2)*POWER(4,2)+COMBIN(7,1)*(POWER(4,4)-2))/COMBIN(50,4)*100</f>
        <v>1.8349978289188016</v>
      </c>
      <c r="G66" s="4">
        <f>(POWER(4,3)*COMBIN(28,1)-COMBIN(2,1)*COMBIN(7,1)+COMBIN(2,1)*COMBIN(3,1)*POWER(4,3)-2+COMBIN(3,1)*COMBIN(4,2)*POWER(4,2)+COMBIN(7,1)*(POWER(4,4)-2))/COMBIN(50,4)*100</f>
        <v>1.8349978289188016</v>
      </c>
      <c r="H66" s="4">
        <f>(POWER(4,3)*COMBIN(28,1)-COMBIN(2,1)*COMBIN(7,1)+COMBIN(2,1)*COMBIN(3,1)*POWER(4,3)-2+COMBIN(3,1)*COMBIN(4,2)*POWER(4,2)+COMBIN(6,1)*(POWER(4,4)-2))/COMBIN(50,4)*100</f>
        <v>1.724706904038211</v>
      </c>
      <c r="I66" s="4">
        <f>(POWER(4,3)*COMBIN(28,1)-COMBIN(2,1)*COMBIN(7,1)+COMBIN(2,1)*COMBIN(3,1)*POWER(4,3)-2+COMBIN(3,1)*COMBIN(4,2)*POWER(4,2)+COMBIN(5,1)*(POWER(4,4)-2))/COMBIN(50,4)*100</f>
        <v>1.6144159791576205</v>
      </c>
      <c r="J66" s="4">
        <f>(POWER(4,3)*COMBIN(28,1)-COMBIN(2,1)*COMBIN(7,1)+COMBIN(2,1)*COMBIN(3,1)*POWER(4,3)-2+COMBIN(3,1)*COMBIN(4,2)*POWER(4,2)+COMBIN(4,1)*(POWER(4,4)-2))/COMBIN(50,4)*100</f>
        <v>1.5041250542770299</v>
      </c>
      <c r="K66" s="4">
        <f>(POWER(4,3)*COMBIN(28,1)-COMBIN(2,1)*COMBIN(7,1)+COMBIN(2,1)*COMBIN(3,1)*POWER(4,3)-2+COMBIN(3,1)*COMBIN(4,2)*POWER(4,2)+COMBIN(5,1)*(POWER(4,4)-2))/COMBIN(50,4)*100</f>
        <v>1.6144159791576205</v>
      </c>
    </row>
    <row r="67" spans="1:12" x14ac:dyDescent="0.25">
      <c r="A67" s="4" t="s">
        <v>14</v>
      </c>
      <c r="B67" s="4">
        <f>COMBIN(2,1)*COMBIN(12,4)/COMBIN(50,4)*100-B70-B71</f>
        <v>0.42683456361267907</v>
      </c>
      <c r="C67" s="4">
        <f t="shared" ref="C67:K67" si="71">COMBIN(2,1)*COMBIN(12,4)/COMBIN(50,4)*100-C70-C71</f>
        <v>0.42683456361267907</v>
      </c>
      <c r="D67" s="4">
        <f t="shared" si="71"/>
        <v>0.42640034737299176</v>
      </c>
      <c r="E67" s="4">
        <f t="shared" si="71"/>
        <v>0.42596613113330439</v>
      </c>
      <c r="F67" s="4">
        <f t="shared" si="71"/>
        <v>0.42553191489361702</v>
      </c>
      <c r="G67" s="4">
        <f t="shared" si="71"/>
        <v>0.42553191489361702</v>
      </c>
      <c r="H67" s="4">
        <f t="shared" si="71"/>
        <v>0.42596613113330439</v>
      </c>
      <c r="I67" s="4">
        <f t="shared" si="71"/>
        <v>0.42640034737299176</v>
      </c>
      <c r="J67" s="4">
        <f t="shared" si="71"/>
        <v>0.42683456361267913</v>
      </c>
      <c r="K67" s="4">
        <f t="shared" si="71"/>
        <v>0.42683456361267907</v>
      </c>
    </row>
    <row r="68" spans="1:12" x14ac:dyDescent="0.25">
      <c r="A68" s="3" t="s">
        <v>15</v>
      </c>
      <c r="B68" s="3">
        <f>COMBIN(2,1)*COMBIN(3,2)*COMBIN(3,1)*COMBIN(47,1)/COMBIN(50,4)*100</f>
        <v>0.36734693877551017</v>
      </c>
      <c r="C68" s="3">
        <f t="shared" ref="C68:K68" si="72">COMBIN(2,1)*COMBIN(3,2)*COMBIN(3,1)*COMBIN(47,1)/COMBIN(50,4)*100</f>
        <v>0.36734693877551017</v>
      </c>
      <c r="D68" s="3">
        <f t="shared" si="72"/>
        <v>0.36734693877551017</v>
      </c>
      <c r="E68" s="3">
        <f t="shared" si="72"/>
        <v>0.36734693877551017</v>
      </c>
      <c r="F68" s="3">
        <f t="shared" si="72"/>
        <v>0.36734693877551017</v>
      </c>
      <c r="G68" s="3">
        <f t="shared" si="72"/>
        <v>0.36734693877551017</v>
      </c>
      <c r="H68" s="3">
        <f t="shared" si="72"/>
        <v>0.36734693877551017</v>
      </c>
      <c r="I68" s="3">
        <f t="shared" si="72"/>
        <v>0.36734693877551017</v>
      </c>
      <c r="J68" s="3">
        <f t="shared" si="72"/>
        <v>0.36734693877551017</v>
      </c>
      <c r="K68" s="3">
        <f t="shared" si="72"/>
        <v>0.36734693877551017</v>
      </c>
    </row>
    <row r="69" spans="1:12" x14ac:dyDescent="0.25">
      <c r="A69" s="3" t="s">
        <v>16</v>
      </c>
      <c r="B69" s="3">
        <f>COMBIN(2,1)*COMBIN(3,3)*COMBIN(47,1)/COMBIN(50,4)*100</f>
        <v>4.0816326530612249E-2</v>
      </c>
      <c r="C69" s="3">
        <f t="shared" ref="C69:K69" si="73">COMBIN(2,1)*COMBIN(3,3)*COMBIN(47,1)/COMBIN(50,4)*100</f>
        <v>4.0816326530612249E-2</v>
      </c>
      <c r="D69" s="3">
        <f t="shared" si="73"/>
        <v>4.0816326530612249E-2</v>
      </c>
      <c r="E69" s="3">
        <f t="shared" si="73"/>
        <v>4.0816326530612249E-2</v>
      </c>
      <c r="F69" s="3">
        <f t="shared" si="73"/>
        <v>4.0816326530612249E-2</v>
      </c>
      <c r="G69" s="3">
        <f t="shared" si="73"/>
        <v>4.0816326530612249E-2</v>
      </c>
      <c r="H69" s="3">
        <f t="shared" si="73"/>
        <v>4.0816326530612249E-2</v>
      </c>
      <c r="I69" s="3">
        <f t="shared" si="73"/>
        <v>4.0816326530612249E-2</v>
      </c>
      <c r="J69" s="3">
        <f t="shared" si="73"/>
        <v>4.0816326530612249E-2</v>
      </c>
      <c r="K69" s="3">
        <f t="shared" si="73"/>
        <v>4.0816326530612249E-2</v>
      </c>
    </row>
    <row r="70" spans="1:12" x14ac:dyDescent="0.25">
      <c r="A70" s="4" t="s">
        <v>17</v>
      </c>
      <c r="B70" s="6">
        <f>5/COMBIN(50,4)*100</f>
        <v>2.1710811984368217E-3</v>
      </c>
      <c r="C70" s="6">
        <f>6/COMBIN(50,4)*100</f>
        <v>2.6052974381241857E-3</v>
      </c>
      <c r="D70" s="6">
        <f>7/COMBIN(50,4)*100</f>
        <v>3.0395136778115501E-3</v>
      </c>
      <c r="E70" s="6">
        <f>8/COMBIN(50,4)*100</f>
        <v>3.4737299174989146E-3</v>
      </c>
      <c r="F70" s="6">
        <f>9/COMBIN(50,4)*100</f>
        <v>3.9079461571862786E-3</v>
      </c>
      <c r="G70" s="4">
        <f>10/COMBIN(50,4)*100</f>
        <v>4.3421623968736434E-3</v>
      </c>
      <c r="H70" s="4">
        <f>9/COMBIN(50,4)*100</f>
        <v>3.9079461571862786E-3</v>
      </c>
      <c r="I70" s="4">
        <f>8/COMBIN(50,4)*100</f>
        <v>3.4737299174989146E-3</v>
      </c>
      <c r="J70" s="4">
        <f>7/COMBIN(50,4)*100</f>
        <v>3.0395136778115501E-3</v>
      </c>
      <c r="K70" s="6">
        <f>6/COMBIN(50,4)*100</f>
        <v>2.6052974381241857E-3</v>
      </c>
    </row>
    <row r="71" spans="1:12" x14ac:dyDescent="0.25">
      <c r="A71" s="4" t="s">
        <v>20</v>
      </c>
      <c r="B71" s="4">
        <f>2/COMBIN(50,4)*100</f>
        <v>8.6843247937472864E-4</v>
      </c>
      <c r="C71" s="4">
        <f>1/COMBIN(50,4)*100</f>
        <v>4.3421623968736432E-4</v>
      </c>
      <c r="D71" s="4">
        <f>1/COMBIN(50,4)*100</f>
        <v>4.3421623968736432E-4</v>
      </c>
      <c r="E71" s="4">
        <f>1/COMBIN(50,4)*100</f>
        <v>4.3421623968736432E-4</v>
      </c>
      <c r="F71" s="4">
        <f>1/COMBIN(50,4)*100</f>
        <v>4.3421623968736432E-4</v>
      </c>
      <c r="G71" s="4">
        <v>0</v>
      </c>
      <c r="H71" s="4">
        <v>0</v>
      </c>
      <c r="I71" s="4">
        <v>0</v>
      </c>
      <c r="J71" s="4">
        <v>0</v>
      </c>
      <c r="K71" s="4">
        <f>1/COMBIN(50,4)*100</f>
        <v>4.3421623968736432E-4</v>
      </c>
    </row>
    <row r="73" spans="1:12" x14ac:dyDescent="0.25">
      <c r="A73" s="3" t="s">
        <v>18</v>
      </c>
      <c r="B73" s="3">
        <f>SUM(B62:B64)</f>
        <v>40.069474598349977</v>
      </c>
      <c r="C73" s="3">
        <f>SUM(C62:C64)</f>
        <v>40.069474598349977</v>
      </c>
      <c r="D73" s="3">
        <f>SUM(D62:D64)</f>
        <v>40.069474598349977</v>
      </c>
      <c r="E73" s="3">
        <f>SUM(E62:E64)</f>
        <v>40.069474598349977</v>
      </c>
      <c r="F73" s="3">
        <f>SUM(F62:F64)</f>
        <v>40.069474598349977</v>
      </c>
      <c r="G73" s="3">
        <f t="shared" ref="G73:H73" si="74">SUM(G62:G64)</f>
        <v>40.069474598349977</v>
      </c>
      <c r="H73" s="3">
        <f t="shared" si="74"/>
        <v>40.069474598349977</v>
      </c>
      <c r="I73" s="3">
        <f>SUM(I62:I64)</f>
        <v>40.069474598349977</v>
      </c>
      <c r="J73" s="3">
        <f>SUM(J62:J64)</f>
        <v>40.069474598349977</v>
      </c>
      <c r="K73" s="3">
        <f>SUM(K62:K64)</f>
        <v>40.069474598349977</v>
      </c>
    </row>
    <row r="74" spans="1:12" x14ac:dyDescent="0.25">
      <c r="A74" s="3" t="s">
        <v>19</v>
      </c>
      <c r="B74" s="5">
        <f>B66</f>
        <v>1.6144159791576205</v>
      </c>
      <c r="C74" s="7">
        <f>C66</f>
        <v>1.5041250542770299</v>
      </c>
      <c r="D74" s="5">
        <f>D66</f>
        <v>1.6144159791576205</v>
      </c>
      <c r="E74" s="5">
        <f>E66</f>
        <v>1.724706904038211</v>
      </c>
      <c r="F74" s="4">
        <f>F66</f>
        <v>1.8349978289188016</v>
      </c>
      <c r="G74" s="4">
        <f t="shared" ref="G74:H74" si="75">G66</f>
        <v>1.8349978289188016</v>
      </c>
      <c r="H74" s="5">
        <f t="shared" si="75"/>
        <v>1.724706904038211</v>
      </c>
      <c r="I74" s="5">
        <f>I66</f>
        <v>1.6144159791576205</v>
      </c>
      <c r="J74" s="7">
        <f>J66</f>
        <v>1.5041250542770299</v>
      </c>
      <c r="K74" s="5">
        <f>K66</f>
        <v>1.6144159791576205</v>
      </c>
      <c r="L74" s="9">
        <f t="shared" ref="L74:L76" si="76">AVERAGE(B74:K74)</f>
        <v>1.6585323491098567</v>
      </c>
    </row>
    <row r="75" spans="1:12" x14ac:dyDescent="0.25">
      <c r="A75" s="3" t="s">
        <v>152</v>
      </c>
      <c r="B75" s="4">
        <f>B67</f>
        <v>0.42683456361267907</v>
      </c>
      <c r="C75" s="4">
        <f t="shared" ref="C75:K75" si="77">C67</f>
        <v>0.42683456361267907</v>
      </c>
      <c r="D75" s="5">
        <f t="shared" si="77"/>
        <v>0.42640034737299176</v>
      </c>
      <c r="E75" s="5">
        <f t="shared" si="77"/>
        <v>0.42596613113330439</v>
      </c>
      <c r="F75" s="7">
        <f t="shared" si="77"/>
        <v>0.42553191489361702</v>
      </c>
      <c r="G75" s="7">
        <f t="shared" si="77"/>
        <v>0.42553191489361702</v>
      </c>
      <c r="H75" s="5">
        <f t="shared" si="77"/>
        <v>0.42596613113330439</v>
      </c>
      <c r="I75" s="5">
        <f t="shared" si="77"/>
        <v>0.42640034737299176</v>
      </c>
      <c r="J75" s="4">
        <f t="shared" si="77"/>
        <v>0.42683456361267913</v>
      </c>
      <c r="K75" s="4">
        <f t="shared" si="77"/>
        <v>0.42683456361267907</v>
      </c>
      <c r="L75" s="9">
        <f t="shared" si="76"/>
        <v>0.42631350412505425</v>
      </c>
    </row>
    <row r="76" spans="1:12" x14ac:dyDescent="0.25">
      <c r="A76" s="3" t="s">
        <v>151</v>
      </c>
      <c r="B76" s="7">
        <f t="shared" ref="B76:K76" si="78">SUM(B68:B71)</f>
        <v>0.41120277898393398</v>
      </c>
      <c r="C76" s="7">
        <f t="shared" si="78"/>
        <v>0.41120277898393398</v>
      </c>
      <c r="D76" s="5">
        <f t="shared" si="78"/>
        <v>0.41163699522362129</v>
      </c>
      <c r="E76" s="5">
        <f t="shared" si="78"/>
        <v>0.41207121146330866</v>
      </c>
      <c r="F76" s="4">
        <f t="shared" si="78"/>
        <v>0.41250542770299603</v>
      </c>
      <c r="G76" s="4">
        <f t="shared" si="78"/>
        <v>0.41250542770299603</v>
      </c>
      <c r="H76" s="5">
        <f t="shared" si="78"/>
        <v>0.41207121146330866</v>
      </c>
      <c r="I76" s="5">
        <f t="shared" si="78"/>
        <v>0.41163699522362129</v>
      </c>
      <c r="J76" s="7">
        <f t="shared" si="78"/>
        <v>0.41120277898393393</v>
      </c>
      <c r="K76" s="7">
        <f t="shared" si="78"/>
        <v>0.41120277898393398</v>
      </c>
      <c r="L76" s="9">
        <f t="shared" si="76"/>
        <v>0.4117238384715588</v>
      </c>
    </row>
    <row r="77" spans="1:12" x14ac:dyDescent="0.25">
      <c r="A77" s="3" t="s">
        <v>154</v>
      </c>
      <c r="B77" s="5">
        <f>SUM(B74:B76)</f>
        <v>2.4524533217542337</v>
      </c>
      <c r="C77" s="7">
        <f t="shared" ref="C77" si="79">SUM(C74:C76)</f>
        <v>2.3421623968736429</v>
      </c>
      <c r="D77" s="5">
        <f t="shared" ref="D77" si="80">SUM(D74:D76)</f>
        <v>2.4524533217542337</v>
      </c>
      <c r="E77" s="5">
        <f t="shared" ref="E77" si="81">SUM(E74:E76)</f>
        <v>2.562744246634824</v>
      </c>
      <c r="F77" s="4">
        <f t="shared" ref="F77" si="82">SUM(F74:F76)</f>
        <v>2.6730351715154148</v>
      </c>
      <c r="G77" s="4">
        <f t="shared" ref="G77" si="83">SUM(G74:G76)</f>
        <v>2.6730351715154148</v>
      </c>
      <c r="H77" s="5">
        <f t="shared" ref="H77" si="84">SUM(H74:H76)</f>
        <v>2.562744246634824</v>
      </c>
      <c r="I77" s="5">
        <f t="shared" ref="I77" si="85">SUM(I74:I76)</f>
        <v>2.4524533217542337</v>
      </c>
      <c r="J77" s="7">
        <f t="shared" ref="J77:K77" si="86">SUM(J74:J76)</f>
        <v>2.3421623968736429</v>
      </c>
      <c r="K77" s="5">
        <f t="shared" si="86"/>
        <v>2.4524533217542337</v>
      </c>
      <c r="L77" s="9">
        <f>AVERAGE(B77:K77)</f>
        <v>2.4965696917064699</v>
      </c>
    </row>
    <row r="78" spans="1:12" ht="26.25" customHeight="1" x14ac:dyDescent="0.25"/>
    <row r="79" spans="1:12" x14ac:dyDescent="0.25">
      <c r="A79" s="1" t="s">
        <v>56</v>
      </c>
      <c r="B79" s="2" t="s">
        <v>57</v>
      </c>
      <c r="C79" s="2" t="s">
        <v>58</v>
      </c>
      <c r="D79" s="2" t="s">
        <v>59</v>
      </c>
      <c r="E79" s="2" t="s">
        <v>60</v>
      </c>
      <c r="F79" s="2" t="s">
        <v>61</v>
      </c>
      <c r="G79" s="2" t="s">
        <v>62</v>
      </c>
      <c r="H79" s="2" t="s">
        <v>63</v>
      </c>
      <c r="I79" s="2" t="s">
        <v>64</v>
      </c>
      <c r="J79" s="2" t="s">
        <v>65</v>
      </c>
    </row>
    <row r="80" spans="1:12" x14ac:dyDescent="0.25">
      <c r="A80" s="3" t="s">
        <v>9</v>
      </c>
      <c r="B80" s="3">
        <f>(COMBIN(6,1)*COMBIN(11,3)*POWER(4,3)-COMBIN(2,1)*COMBIN(1,1)*COMBIN(11,3)-COMBIN(2,1)*COMBIN(3,1)*COMBIN(3,3)*POWER(4,3))/COMBIN(50,4)*100</f>
        <v>27.201910551454624</v>
      </c>
      <c r="C80" s="3">
        <f t="shared" ref="C80:J80" si="87">(COMBIN(6,1)*COMBIN(11,3)*POWER(4,3)-COMBIN(2,1)*COMBIN(1,1)*COMBIN(11,3)-COMBIN(2,1)*COMBIN(3,1)*COMBIN(3,3)*POWER(4,3))/COMBIN(50,4)*100</f>
        <v>27.201910551454624</v>
      </c>
      <c r="D80" s="3">
        <f t="shared" si="87"/>
        <v>27.201910551454624</v>
      </c>
      <c r="E80" s="3">
        <f t="shared" si="87"/>
        <v>27.201910551454624</v>
      </c>
      <c r="F80" s="3">
        <f t="shared" si="87"/>
        <v>27.201910551454624</v>
      </c>
      <c r="G80" s="3">
        <f t="shared" si="87"/>
        <v>27.201910551454624</v>
      </c>
      <c r="H80" s="3">
        <f t="shared" si="87"/>
        <v>27.201910551454624</v>
      </c>
      <c r="I80" s="3">
        <f t="shared" si="87"/>
        <v>27.201910551454624</v>
      </c>
      <c r="J80" s="3">
        <f t="shared" si="87"/>
        <v>27.201910551454624</v>
      </c>
    </row>
    <row r="81" spans="1:11" x14ac:dyDescent="0.25">
      <c r="A81" s="3" t="s">
        <v>10</v>
      </c>
      <c r="B81" s="3">
        <f>(COMBIN(3,1)*COMBIN(3,1)*COMBIN(11,2)*POWER(4,2)+COMBIN(3,1)*COMBIN(3,1)*COMBIN(11,1)*COMBIN(4,2)+COMBIN(6,1)*COMBIN(11,2)*COMBIN(2,1)*COMBIN(4,2)*COMBIN(4,1))/COMBIN(50,4)*100</f>
        <v>10.57490230134607</v>
      </c>
      <c r="C81" s="3">
        <f t="shared" ref="C81:J81" si="88">(COMBIN(3,1)*COMBIN(3,1)*COMBIN(11,2)*POWER(4,2)+COMBIN(3,1)*COMBIN(3,1)*COMBIN(11,1)*COMBIN(4,2)+COMBIN(6,1)*COMBIN(11,2)*COMBIN(2,1)*COMBIN(4,2)*COMBIN(4,1))/COMBIN(50,4)*100</f>
        <v>10.57490230134607</v>
      </c>
      <c r="D81" s="3">
        <f t="shared" si="88"/>
        <v>10.57490230134607</v>
      </c>
      <c r="E81" s="3">
        <f t="shared" si="88"/>
        <v>10.57490230134607</v>
      </c>
      <c r="F81" s="3">
        <f t="shared" si="88"/>
        <v>10.57490230134607</v>
      </c>
      <c r="G81" s="3">
        <f t="shared" si="88"/>
        <v>10.57490230134607</v>
      </c>
      <c r="H81" s="3">
        <f t="shared" si="88"/>
        <v>10.57490230134607</v>
      </c>
      <c r="I81" s="3">
        <f t="shared" si="88"/>
        <v>10.57490230134607</v>
      </c>
      <c r="J81" s="3">
        <f t="shared" si="88"/>
        <v>10.57490230134607</v>
      </c>
    </row>
    <row r="82" spans="1:11" x14ac:dyDescent="0.25">
      <c r="A82" s="3" t="s">
        <v>11</v>
      </c>
      <c r="B82" s="3">
        <f>(COMBIN(2,1)*COMBIN(3,2)*COMBIN(11,2)*POWER(4,2))/COMBIN(50,4)*100</f>
        <v>2.2926617455492835</v>
      </c>
      <c r="C82" s="3">
        <f t="shared" ref="C82:J82" si="89">(COMBIN(2,1)*COMBIN(3,2)*COMBIN(11,2)*POWER(4,2))/COMBIN(50,4)*100</f>
        <v>2.2926617455492835</v>
      </c>
      <c r="D82" s="3">
        <f t="shared" si="89"/>
        <v>2.2926617455492835</v>
      </c>
      <c r="E82" s="3">
        <f t="shared" si="89"/>
        <v>2.2926617455492835</v>
      </c>
      <c r="F82" s="3">
        <f t="shared" si="89"/>
        <v>2.2926617455492835</v>
      </c>
      <c r="G82" s="3">
        <f t="shared" si="89"/>
        <v>2.2926617455492835</v>
      </c>
      <c r="H82" s="3">
        <f t="shared" si="89"/>
        <v>2.2926617455492835</v>
      </c>
      <c r="I82" s="3">
        <f t="shared" si="89"/>
        <v>2.2926617455492835</v>
      </c>
      <c r="J82" s="3">
        <f t="shared" si="89"/>
        <v>2.2926617455492835</v>
      </c>
    </row>
    <row r="83" spans="1:11" x14ac:dyDescent="0.25">
      <c r="A83" s="3" t="s">
        <v>12</v>
      </c>
      <c r="B83" s="3">
        <f>COMBIN(2,1)*COMBIN(3,2)*COMBIN(48,2)/COMBIN(50,4)*100</f>
        <v>2.9387755102040813</v>
      </c>
      <c r="C83" s="3">
        <f t="shared" ref="C83:J83" si="90">COMBIN(2,1)*COMBIN(3,2)*COMBIN(48,2)/COMBIN(50,4)*100</f>
        <v>2.9387755102040813</v>
      </c>
      <c r="D83" s="3">
        <f t="shared" si="90"/>
        <v>2.9387755102040813</v>
      </c>
      <c r="E83" s="3">
        <f t="shared" si="90"/>
        <v>2.9387755102040813</v>
      </c>
      <c r="F83" s="3">
        <f t="shared" si="90"/>
        <v>2.9387755102040813</v>
      </c>
      <c r="G83" s="3">
        <f t="shared" si="90"/>
        <v>2.9387755102040813</v>
      </c>
      <c r="H83" s="3">
        <f t="shared" si="90"/>
        <v>2.9387755102040813</v>
      </c>
      <c r="I83" s="3">
        <f t="shared" si="90"/>
        <v>2.9387755102040813</v>
      </c>
      <c r="J83" s="3">
        <f t="shared" si="90"/>
        <v>2.9387755102040813</v>
      </c>
    </row>
    <row r="84" spans="1:11" x14ac:dyDescent="0.25">
      <c r="A84" s="4" t="s">
        <v>13</v>
      </c>
      <c r="B84" s="4">
        <f>(COMBIN(6,1)*(POWER(4,4)-2))/COMBIN(50,4)*100</f>
        <v>0.66174554928354312</v>
      </c>
      <c r="C84" s="4">
        <f>(COMBIN(6,1)*(POWER(4,4)-2))/COMBIN(50,4)*100</f>
        <v>0.66174554928354312</v>
      </c>
      <c r="D84" s="4">
        <f>(COMBIN(7,1)*(POWER(4,4)-2))/COMBIN(50,4)*100</f>
        <v>0.77203647416413368</v>
      </c>
      <c r="E84" s="4">
        <f>(COMBIN(8,1)*(POWER(4,4)-2))/COMBIN(50,4)*100</f>
        <v>0.88232739904472424</v>
      </c>
      <c r="F84" s="4">
        <f>(COMBIN(9,1)*(POWER(4,4)-2))/COMBIN(50,4)*100</f>
        <v>0.99261832392531479</v>
      </c>
      <c r="G84" s="4">
        <f>(COMBIN(8,1)*(POWER(4,4)-2))/COMBIN(50,4)*100</f>
        <v>0.88232739904472424</v>
      </c>
      <c r="H84" s="4">
        <f>(COMBIN(7,1)*(POWER(4,4)-2))/COMBIN(50,4)*100</f>
        <v>0.77203647416413368</v>
      </c>
      <c r="I84" s="4">
        <f>(COMBIN(6,1)*(POWER(4,4)-2))/COMBIN(50,4)*100</f>
        <v>0.66174554928354312</v>
      </c>
      <c r="J84" s="4">
        <f>(COMBIN(6,1)*(POWER(4,4)-2))/COMBIN(50,4)*100</f>
        <v>0.66174554928354312</v>
      </c>
    </row>
    <row r="85" spans="1:11" x14ac:dyDescent="0.25">
      <c r="A85" s="4" t="s">
        <v>14</v>
      </c>
      <c r="B85" s="4">
        <f>COMBIN(2,1)*COMBIN(12,4)/COMBIN(50,4)*100-B88-B89</f>
        <v>0.42683456361267907</v>
      </c>
      <c r="C85" s="4">
        <f t="shared" ref="C85:J85" si="91">COMBIN(2,1)*COMBIN(12,4)/COMBIN(50,4)*100-C88-C89</f>
        <v>0.42683456361267907</v>
      </c>
      <c r="D85" s="4">
        <f t="shared" si="91"/>
        <v>0.42640034737299176</v>
      </c>
      <c r="E85" s="4">
        <f t="shared" si="91"/>
        <v>0.42596613113330439</v>
      </c>
      <c r="F85" s="4">
        <f t="shared" si="91"/>
        <v>0.42553191489361702</v>
      </c>
      <c r="G85" s="4">
        <f t="shared" si="91"/>
        <v>0.42596613113330439</v>
      </c>
      <c r="H85" s="4">
        <f t="shared" si="91"/>
        <v>0.42640034737299176</v>
      </c>
      <c r="I85" s="4">
        <f t="shared" si="91"/>
        <v>0.42683456361267913</v>
      </c>
      <c r="J85" s="4">
        <f t="shared" si="91"/>
        <v>0.42683456361267907</v>
      </c>
    </row>
    <row r="86" spans="1:11" x14ac:dyDescent="0.25">
      <c r="A86" s="3" t="s">
        <v>15</v>
      </c>
      <c r="B86" s="3">
        <f>COMBIN(2,1)*COMBIN(3,2)*COMBIN(3,1)*COMBIN(47,1)/COMBIN(50,4)*100</f>
        <v>0.36734693877551017</v>
      </c>
      <c r="C86" s="3">
        <f t="shared" ref="C86:J86" si="92">COMBIN(2,1)*COMBIN(3,2)*COMBIN(3,1)*COMBIN(47,1)/COMBIN(50,4)*100</f>
        <v>0.36734693877551017</v>
      </c>
      <c r="D86" s="3">
        <f t="shared" si="92"/>
        <v>0.36734693877551017</v>
      </c>
      <c r="E86" s="3">
        <f t="shared" si="92"/>
        <v>0.36734693877551017</v>
      </c>
      <c r="F86" s="3">
        <f t="shared" si="92"/>
        <v>0.36734693877551017</v>
      </c>
      <c r="G86" s="3">
        <f t="shared" si="92"/>
        <v>0.36734693877551017</v>
      </c>
      <c r="H86" s="3">
        <f t="shared" si="92"/>
        <v>0.36734693877551017</v>
      </c>
      <c r="I86" s="3">
        <f t="shared" si="92"/>
        <v>0.36734693877551017</v>
      </c>
      <c r="J86" s="3">
        <f t="shared" si="92"/>
        <v>0.36734693877551017</v>
      </c>
    </row>
    <row r="87" spans="1:11" x14ac:dyDescent="0.25">
      <c r="A87" s="3" t="s">
        <v>16</v>
      </c>
      <c r="B87" s="3">
        <f>COMBIN(2,1)*COMBIN(3,3)*COMBIN(47,1)/COMBIN(50,4)*100</f>
        <v>4.0816326530612249E-2</v>
      </c>
      <c r="C87" s="3">
        <f t="shared" ref="C87:J87" si="93">COMBIN(2,1)*COMBIN(3,3)*COMBIN(47,1)/COMBIN(50,4)*100</f>
        <v>4.0816326530612249E-2</v>
      </c>
      <c r="D87" s="3">
        <f t="shared" si="93"/>
        <v>4.0816326530612249E-2</v>
      </c>
      <c r="E87" s="3">
        <f t="shared" si="93"/>
        <v>4.0816326530612249E-2</v>
      </c>
      <c r="F87" s="3">
        <f t="shared" si="93"/>
        <v>4.0816326530612249E-2</v>
      </c>
      <c r="G87" s="3">
        <f t="shared" si="93"/>
        <v>4.0816326530612249E-2</v>
      </c>
      <c r="H87" s="3">
        <f t="shared" si="93"/>
        <v>4.0816326530612249E-2</v>
      </c>
      <c r="I87" s="3">
        <f t="shared" si="93"/>
        <v>4.0816326530612249E-2</v>
      </c>
      <c r="J87" s="3">
        <f t="shared" si="93"/>
        <v>4.0816326530612249E-2</v>
      </c>
    </row>
    <row r="88" spans="1:11" x14ac:dyDescent="0.25">
      <c r="A88" s="4" t="s">
        <v>17</v>
      </c>
      <c r="B88" s="6">
        <f>6/COMBIN(50,4)*100</f>
        <v>2.6052974381241857E-3</v>
      </c>
      <c r="C88" s="6">
        <f>6/COMBIN(50,4)*100</f>
        <v>2.6052974381241857E-3</v>
      </c>
      <c r="D88" s="6">
        <f>7/COMBIN(50,4)*100</f>
        <v>3.0395136778115501E-3</v>
      </c>
      <c r="E88" s="6">
        <f>8/COMBIN(50,4)*100</f>
        <v>3.4737299174989146E-3</v>
      </c>
      <c r="F88" s="6">
        <f>9/COMBIN(50,4)*100</f>
        <v>3.9079461571862786E-3</v>
      </c>
      <c r="G88" s="4">
        <f>9/COMBIN(50,4)*100</f>
        <v>3.9079461571862786E-3</v>
      </c>
      <c r="H88" s="4">
        <f>8/COMBIN(50,4)*100</f>
        <v>3.4737299174989146E-3</v>
      </c>
      <c r="I88" s="4">
        <f>7/COMBIN(50,4)*100</f>
        <v>3.0395136778115501E-3</v>
      </c>
      <c r="J88" s="4">
        <f>6/COMBIN(50,4)*100</f>
        <v>2.6052974381241857E-3</v>
      </c>
    </row>
    <row r="89" spans="1:11" x14ac:dyDescent="0.25">
      <c r="A89" s="4" t="s">
        <v>20</v>
      </c>
      <c r="B89" s="4">
        <f>1/COMBIN(50,4)*100</f>
        <v>4.3421623968736432E-4</v>
      </c>
      <c r="C89" s="4">
        <f>1/COMBIN(50,4)*100</f>
        <v>4.3421623968736432E-4</v>
      </c>
      <c r="D89" s="4">
        <f>1/COMBIN(50,4)*100</f>
        <v>4.3421623968736432E-4</v>
      </c>
      <c r="E89" s="4">
        <f>1/COMBIN(50,4)*100</f>
        <v>4.3421623968736432E-4</v>
      </c>
      <c r="F89" s="4">
        <f>1/COMBIN(50,4)*100</f>
        <v>4.3421623968736432E-4</v>
      </c>
      <c r="G89" s="4">
        <v>0</v>
      </c>
      <c r="H89" s="4">
        <v>0</v>
      </c>
      <c r="I89" s="4">
        <v>0</v>
      </c>
      <c r="J89" s="4">
        <f>1/COMBIN(50,4)*100</f>
        <v>4.3421623968736432E-4</v>
      </c>
    </row>
    <row r="91" spans="1:11" x14ac:dyDescent="0.25">
      <c r="A91" s="3" t="s">
        <v>18</v>
      </c>
      <c r="B91" s="3">
        <f>SUM(B80:B82)</f>
        <v>40.069474598349977</v>
      </c>
      <c r="C91" s="3">
        <f>SUM(C80:C82)</f>
        <v>40.069474598349977</v>
      </c>
      <c r="D91" s="3">
        <f>SUM(D80:D82)</f>
        <v>40.069474598349977</v>
      </c>
      <c r="E91" s="3">
        <f>SUM(E80:E82)</f>
        <v>40.069474598349977</v>
      </c>
      <c r="F91" s="3">
        <f>SUM(F80:F82)</f>
        <v>40.069474598349977</v>
      </c>
      <c r="G91" s="3">
        <f t="shared" ref="G91:H91" si="94">SUM(G80:G82)</f>
        <v>40.069474598349977</v>
      </c>
      <c r="H91" s="3">
        <f t="shared" si="94"/>
        <v>40.069474598349977</v>
      </c>
      <c r="I91" s="3">
        <f>SUM(I80:I82)</f>
        <v>40.069474598349977</v>
      </c>
      <c r="J91" s="3">
        <f>SUM(J80:J82)</f>
        <v>40.069474598349977</v>
      </c>
    </row>
    <row r="92" spans="1:11" x14ac:dyDescent="0.25">
      <c r="A92" s="3" t="s">
        <v>19</v>
      </c>
      <c r="B92" s="7">
        <f>B84</f>
        <v>0.66174554928354312</v>
      </c>
      <c r="C92" s="7">
        <f>C84</f>
        <v>0.66174554928354312</v>
      </c>
      <c r="D92" s="5">
        <f>D84</f>
        <v>0.77203647416413368</v>
      </c>
      <c r="E92" s="5">
        <f>E84</f>
        <v>0.88232739904472424</v>
      </c>
      <c r="F92" s="4">
        <f>F84</f>
        <v>0.99261832392531479</v>
      </c>
      <c r="G92" s="5">
        <f t="shared" ref="G92:H92" si="95">G84</f>
        <v>0.88232739904472424</v>
      </c>
      <c r="H92" s="5">
        <f t="shared" si="95"/>
        <v>0.77203647416413368</v>
      </c>
      <c r="I92" s="7">
        <f>I84</f>
        <v>0.66174554928354312</v>
      </c>
      <c r="J92" s="7">
        <f>J84</f>
        <v>0.66174554928354312</v>
      </c>
      <c r="K92" s="9">
        <f t="shared" ref="K92:K94" si="96">AVERAGE(B92:J92)</f>
        <v>0.77203647416413357</v>
      </c>
    </row>
    <row r="93" spans="1:11" x14ac:dyDescent="0.25">
      <c r="A93" s="3" t="s">
        <v>152</v>
      </c>
      <c r="B93" s="4">
        <f>B85</f>
        <v>0.42683456361267907</v>
      </c>
      <c r="C93" s="4">
        <f t="shared" ref="C93:J93" si="97">C85</f>
        <v>0.42683456361267907</v>
      </c>
      <c r="D93" s="5">
        <f t="shared" si="97"/>
        <v>0.42640034737299176</v>
      </c>
      <c r="E93" s="5">
        <f t="shared" si="97"/>
        <v>0.42596613113330439</v>
      </c>
      <c r="F93" s="7">
        <f t="shared" si="97"/>
        <v>0.42553191489361702</v>
      </c>
      <c r="G93" s="5">
        <f t="shared" si="97"/>
        <v>0.42596613113330439</v>
      </c>
      <c r="H93" s="5">
        <f t="shared" si="97"/>
        <v>0.42640034737299176</v>
      </c>
      <c r="I93" s="4">
        <f t="shared" si="97"/>
        <v>0.42683456361267913</v>
      </c>
      <c r="J93" s="4">
        <f t="shared" si="97"/>
        <v>0.42683456361267907</v>
      </c>
      <c r="K93" s="9">
        <f t="shared" si="96"/>
        <v>0.42640034737299176</v>
      </c>
    </row>
    <row r="94" spans="1:11" x14ac:dyDescent="0.25">
      <c r="A94" s="3" t="s">
        <v>151</v>
      </c>
      <c r="B94" s="7">
        <f t="shared" ref="B94:J94" si="98">SUM(B86:B89)</f>
        <v>0.41120277898393398</v>
      </c>
      <c r="C94" s="7">
        <f t="shared" si="98"/>
        <v>0.41120277898393398</v>
      </c>
      <c r="D94" s="5">
        <f t="shared" si="98"/>
        <v>0.41163699522362129</v>
      </c>
      <c r="E94" s="5">
        <f t="shared" si="98"/>
        <v>0.41207121146330866</v>
      </c>
      <c r="F94" s="4">
        <f t="shared" si="98"/>
        <v>0.41250542770299603</v>
      </c>
      <c r="G94" s="5">
        <f t="shared" si="98"/>
        <v>0.41207121146330866</v>
      </c>
      <c r="H94" s="5">
        <f t="shared" si="98"/>
        <v>0.41163699522362129</v>
      </c>
      <c r="I94" s="7">
        <f t="shared" si="98"/>
        <v>0.41120277898393393</v>
      </c>
      <c r="J94" s="7">
        <f t="shared" si="98"/>
        <v>0.41120277898393398</v>
      </c>
      <c r="K94" s="9">
        <f t="shared" si="96"/>
        <v>0.41163699522362135</v>
      </c>
    </row>
    <row r="95" spans="1:11" x14ac:dyDescent="0.25">
      <c r="A95" s="3" t="s">
        <v>154</v>
      </c>
      <c r="B95" s="7">
        <f>SUM(B92:B94)</f>
        <v>1.4997828918801561</v>
      </c>
      <c r="C95" s="7">
        <f t="shared" ref="C95" si="99">SUM(C92:C94)</f>
        <v>1.4997828918801561</v>
      </c>
      <c r="D95" s="5">
        <f t="shared" ref="D95" si="100">SUM(D92:D94)</f>
        <v>1.6100738167607469</v>
      </c>
      <c r="E95" s="5">
        <f t="shared" ref="E95" si="101">SUM(E92:E94)</f>
        <v>1.7203647416413372</v>
      </c>
      <c r="F95" s="4">
        <f t="shared" ref="F95" si="102">SUM(F92:F94)</f>
        <v>1.8306556665219278</v>
      </c>
      <c r="G95" s="5">
        <f t="shared" ref="G95" si="103">SUM(G92:G94)</f>
        <v>1.7203647416413372</v>
      </c>
      <c r="H95" s="5">
        <f t="shared" ref="H95" si="104">SUM(H92:H94)</f>
        <v>1.6100738167607469</v>
      </c>
      <c r="I95" s="7">
        <f t="shared" ref="I95:J95" si="105">SUM(I92:I94)</f>
        <v>1.4997828918801561</v>
      </c>
      <c r="J95" s="7">
        <f t="shared" si="105"/>
        <v>1.4997828918801561</v>
      </c>
      <c r="K95" s="9">
        <f>AVERAGE(B95:J95)</f>
        <v>1.6100738167607465</v>
      </c>
    </row>
    <row r="96" spans="1:11" ht="26.25" customHeight="1" x14ac:dyDescent="0.25"/>
    <row r="97" spans="1:10" x14ac:dyDescent="0.25">
      <c r="A97" s="1" t="s">
        <v>66</v>
      </c>
      <c r="B97" s="2" t="s">
        <v>67</v>
      </c>
      <c r="C97" s="2" t="s">
        <v>68</v>
      </c>
      <c r="D97" s="2" t="s">
        <v>69</v>
      </c>
      <c r="E97" s="2" t="s">
        <v>70</v>
      </c>
      <c r="F97" s="2" t="s">
        <v>71</v>
      </c>
      <c r="G97" s="2" t="s">
        <v>72</v>
      </c>
      <c r="H97" s="2" t="s">
        <v>73</v>
      </c>
      <c r="I97" s="2" t="s">
        <v>74</v>
      </c>
    </row>
    <row r="98" spans="1:10" x14ac:dyDescent="0.25">
      <c r="A98" s="3" t="s">
        <v>9</v>
      </c>
      <c r="B98" s="3">
        <f>(COMBIN(6,1)*COMBIN(11,3)*POWER(4,3)-COMBIN(2,1)*COMBIN(1,1)*COMBIN(11,3)-COMBIN(2,1)*COMBIN(3,1)*COMBIN(3,3)*POWER(4,3))/COMBIN(50,4)*100</f>
        <v>27.201910551454624</v>
      </c>
      <c r="C98" s="3">
        <f t="shared" ref="C98:I98" si="106">(COMBIN(6,1)*COMBIN(11,3)*POWER(4,3)-COMBIN(2,1)*COMBIN(1,1)*COMBIN(11,3)-COMBIN(2,1)*COMBIN(3,1)*COMBIN(3,3)*POWER(4,3))/COMBIN(50,4)*100</f>
        <v>27.201910551454624</v>
      </c>
      <c r="D98" s="3">
        <f t="shared" si="106"/>
        <v>27.201910551454624</v>
      </c>
      <c r="E98" s="3">
        <f t="shared" si="106"/>
        <v>27.201910551454624</v>
      </c>
      <c r="F98" s="3">
        <f t="shared" si="106"/>
        <v>27.201910551454624</v>
      </c>
      <c r="G98" s="3">
        <f t="shared" si="106"/>
        <v>27.201910551454624</v>
      </c>
      <c r="H98" s="3">
        <f t="shared" si="106"/>
        <v>27.201910551454624</v>
      </c>
      <c r="I98" s="3">
        <f t="shared" si="106"/>
        <v>27.201910551454624</v>
      </c>
    </row>
    <row r="99" spans="1:10" x14ac:dyDescent="0.25">
      <c r="A99" s="3" t="s">
        <v>10</v>
      </c>
      <c r="B99" s="3">
        <f>(COMBIN(3,1)*COMBIN(3,1)*COMBIN(11,2)*POWER(4,2)+COMBIN(3,1)*COMBIN(3,1)*COMBIN(11,1)*COMBIN(4,2)+COMBIN(6,1)*COMBIN(11,2)*COMBIN(2,1)*COMBIN(4,2)*COMBIN(4,1))/COMBIN(50,4)*100</f>
        <v>10.57490230134607</v>
      </c>
      <c r="C99" s="3">
        <f t="shared" ref="C99:I99" si="107">(COMBIN(3,1)*COMBIN(3,1)*COMBIN(11,2)*POWER(4,2)+COMBIN(3,1)*COMBIN(3,1)*COMBIN(11,1)*COMBIN(4,2)+COMBIN(6,1)*COMBIN(11,2)*COMBIN(2,1)*COMBIN(4,2)*COMBIN(4,1))/COMBIN(50,4)*100</f>
        <v>10.57490230134607</v>
      </c>
      <c r="D99" s="3">
        <f t="shared" si="107"/>
        <v>10.57490230134607</v>
      </c>
      <c r="E99" s="3">
        <f t="shared" si="107"/>
        <v>10.57490230134607</v>
      </c>
      <c r="F99" s="3">
        <f t="shared" si="107"/>
        <v>10.57490230134607</v>
      </c>
      <c r="G99" s="3">
        <f t="shared" si="107"/>
        <v>10.57490230134607</v>
      </c>
      <c r="H99" s="3">
        <f t="shared" si="107"/>
        <v>10.57490230134607</v>
      </c>
      <c r="I99" s="3">
        <f t="shared" si="107"/>
        <v>10.57490230134607</v>
      </c>
    </row>
    <row r="100" spans="1:10" x14ac:dyDescent="0.25">
      <c r="A100" s="3" t="s">
        <v>11</v>
      </c>
      <c r="B100" s="3">
        <f>(COMBIN(2,1)*COMBIN(3,2)*COMBIN(11,2)*POWER(4,2))/COMBIN(50,4)*100</f>
        <v>2.2926617455492835</v>
      </c>
      <c r="C100" s="3">
        <f t="shared" ref="C100:I100" si="108">(COMBIN(2,1)*COMBIN(3,2)*COMBIN(11,2)*POWER(4,2))/COMBIN(50,4)*100</f>
        <v>2.2926617455492835</v>
      </c>
      <c r="D100" s="3">
        <f t="shared" si="108"/>
        <v>2.2926617455492835</v>
      </c>
      <c r="E100" s="3">
        <f t="shared" si="108"/>
        <v>2.2926617455492835</v>
      </c>
      <c r="F100" s="3">
        <f t="shared" si="108"/>
        <v>2.2926617455492835</v>
      </c>
      <c r="G100" s="3">
        <f t="shared" si="108"/>
        <v>2.2926617455492835</v>
      </c>
      <c r="H100" s="3">
        <f t="shared" si="108"/>
        <v>2.2926617455492835</v>
      </c>
      <c r="I100" s="3">
        <f t="shared" si="108"/>
        <v>2.2926617455492835</v>
      </c>
    </row>
    <row r="101" spans="1:10" x14ac:dyDescent="0.25">
      <c r="A101" s="3" t="s">
        <v>12</v>
      </c>
      <c r="B101" s="3">
        <f>COMBIN(2,1)*COMBIN(3,2)*COMBIN(48,2)/COMBIN(50,4)*100</f>
        <v>2.9387755102040813</v>
      </c>
      <c r="C101" s="3">
        <f t="shared" ref="C101:I101" si="109">COMBIN(2,1)*COMBIN(3,2)*COMBIN(48,2)/COMBIN(50,4)*100</f>
        <v>2.9387755102040813</v>
      </c>
      <c r="D101" s="3">
        <f t="shared" si="109"/>
        <v>2.9387755102040813</v>
      </c>
      <c r="E101" s="3">
        <f t="shared" si="109"/>
        <v>2.9387755102040813</v>
      </c>
      <c r="F101" s="3">
        <f t="shared" si="109"/>
        <v>2.9387755102040813</v>
      </c>
      <c r="G101" s="3">
        <f t="shared" si="109"/>
        <v>2.9387755102040813</v>
      </c>
      <c r="H101" s="3">
        <f t="shared" si="109"/>
        <v>2.9387755102040813</v>
      </c>
      <c r="I101" s="3">
        <f t="shared" si="109"/>
        <v>2.9387755102040813</v>
      </c>
    </row>
    <row r="102" spans="1:10" x14ac:dyDescent="0.25">
      <c r="A102" s="4" t="s">
        <v>13</v>
      </c>
      <c r="B102" s="4">
        <f>(COMBIN(6,1)*(POWER(4,4)-2))/COMBIN(50,4)*100</f>
        <v>0.66174554928354312</v>
      </c>
      <c r="C102" s="4">
        <f>(COMBIN(6,1)*(POWER(4,4)-2))/COMBIN(50,4)*100</f>
        <v>0.66174554928354312</v>
      </c>
      <c r="D102" s="4">
        <f>(COMBIN(7,1)*(POWER(4,4)-2))/COMBIN(50,4)*100</f>
        <v>0.77203647416413368</v>
      </c>
      <c r="E102" s="4">
        <f>(COMBIN(8,1)*(POWER(4,4)-2))/COMBIN(50,4)*100</f>
        <v>0.88232739904472424</v>
      </c>
      <c r="F102" s="4">
        <f>(COMBIN(9,1)*(POWER(4,4)-2))/COMBIN(50,4)*100</f>
        <v>0.99261832392531479</v>
      </c>
      <c r="G102" s="4">
        <f>(COMBIN(8,1)*(POWER(4,4)-2))/COMBIN(50,4)*100</f>
        <v>0.88232739904472424</v>
      </c>
      <c r="H102" s="4">
        <f>(COMBIN(7,1)*(POWER(4,4)-2))/COMBIN(50,4)*100</f>
        <v>0.77203647416413368</v>
      </c>
      <c r="I102" s="4">
        <f>(COMBIN(6,1)*(POWER(4,4)-2))/COMBIN(50,4)*100</f>
        <v>0.66174554928354312</v>
      </c>
    </row>
    <row r="103" spans="1:10" x14ac:dyDescent="0.25">
      <c r="A103" s="4" t="s">
        <v>14</v>
      </c>
      <c r="B103" s="4">
        <f>COMBIN(2,1)*COMBIN(12,4)/COMBIN(50,4)*100-B106-B107</f>
        <v>0.42683456361267907</v>
      </c>
      <c r="C103" s="4">
        <f t="shared" ref="C103:I103" si="110">COMBIN(2,1)*COMBIN(12,4)/COMBIN(50,4)*100-C106-C107</f>
        <v>0.42683456361267907</v>
      </c>
      <c r="D103" s="4">
        <f t="shared" si="110"/>
        <v>0.42640034737299176</v>
      </c>
      <c r="E103" s="4">
        <f t="shared" si="110"/>
        <v>0.42596613113330439</v>
      </c>
      <c r="F103" s="4">
        <f t="shared" si="110"/>
        <v>0.42596613113330439</v>
      </c>
      <c r="G103" s="4">
        <f t="shared" si="110"/>
        <v>0.42640034737299176</v>
      </c>
      <c r="H103" s="4">
        <f t="shared" si="110"/>
        <v>0.42683456361267913</v>
      </c>
      <c r="I103" s="4">
        <f t="shared" si="110"/>
        <v>0.42683456361267907</v>
      </c>
    </row>
    <row r="104" spans="1:10" x14ac:dyDescent="0.25">
      <c r="A104" s="3" t="s">
        <v>15</v>
      </c>
      <c r="B104" s="3">
        <f>COMBIN(2,1)*COMBIN(3,2)*COMBIN(3,1)*COMBIN(47,1)/COMBIN(50,4)*100</f>
        <v>0.36734693877551017</v>
      </c>
      <c r="C104" s="3">
        <f t="shared" ref="C104:I104" si="111">COMBIN(2,1)*COMBIN(3,2)*COMBIN(3,1)*COMBIN(47,1)/COMBIN(50,4)*100</f>
        <v>0.36734693877551017</v>
      </c>
      <c r="D104" s="3">
        <f t="shared" si="111"/>
        <v>0.36734693877551017</v>
      </c>
      <c r="E104" s="3">
        <f t="shared" si="111"/>
        <v>0.36734693877551017</v>
      </c>
      <c r="F104" s="3">
        <f t="shared" si="111"/>
        <v>0.36734693877551017</v>
      </c>
      <c r="G104" s="3">
        <f t="shared" si="111"/>
        <v>0.36734693877551017</v>
      </c>
      <c r="H104" s="3">
        <f t="shared" si="111"/>
        <v>0.36734693877551017</v>
      </c>
      <c r="I104" s="3">
        <f t="shared" si="111"/>
        <v>0.36734693877551017</v>
      </c>
    </row>
    <row r="105" spans="1:10" x14ac:dyDescent="0.25">
      <c r="A105" s="3" t="s">
        <v>16</v>
      </c>
      <c r="B105" s="3">
        <f>COMBIN(2,1)*COMBIN(3,3)*COMBIN(47,1)/COMBIN(50,4)*100</f>
        <v>4.0816326530612249E-2</v>
      </c>
      <c r="C105" s="3">
        <f t="shared" ref="C105:I105" si="112">COMBIN(2,1)*COMBIN(3,3)*COMBIN(47,1)/COMBIN(50,4)*100</f>
        <v>4.0816326530612249E-2</v>
      </c>
      <c r="D105" s="3">
        <f t="shared" si="112"/>
        <v>4.0816326530612249E-2</v>
      </c>
      <c r="E105" s="3">
        <f t="shared" si="112"/>
        <v>4.0816326530612249E-2</v>
      </c>
      <c r="F105" s="3">
        <f t="shared" si="112"/>
        <v>4.0816326530612249E-2</v>
      </c>
      <c r="G105" s="3">
        <f t="shared" si="112"/>
        <v>4.0816326530612249E-2</v>
      </c>
      <c r="H105" s="3">
        <f t="shared" si="112"/>
        <v>4.0816326530612249E-2</v>
      </c>
      <c r="I105" s="3">
        <f t="shared" si="112"/>
        <v>4.0816326530612249E-2</v>
      </c>
    </row>
    <row r="106" spans="1:10" x14ac:dyDescent="0.25">
      <c r="A106" s="4" t="s">
        <v>17</v>
      </c>
      <c r="B106" s="6">
        <f>6/COMBIN(50,4)*100</f>
        <v>2.6052974381241857E-3</v>
      </c>
      <c r="C106" s="6">
        <f>6/COMBIN(50,4)*100</f>
        <v>2.6052974381241857E-3</v>
      </c>
      <c r="D106" s="6">
        <f>7/COMBIN(50,4)*100</f>
        <v>3.0395136778115501E-3</v>
      </c>
      <c r="E106" s="6">
        <f>8/COMBIN(50,4)*100</f>
        <v>3.4737299174989146E-3</v>
      </c>
      <c r="F106" s="6">
        <f>8/COMBIN(50,4)*100</f>
        <v>3.4737299174989146E-3</v>
      </c>
      <c r="G106" s="4">
        <f>8/COMBIN(50,4)*100</f>
        <v>3.4737299174989146E-3</v>
      </c>
      <c r="H106" s="4">
        <f>7/COMBIN(50,4)*100</f>
        <v>3.0395136778115501E-3</v>
      </c>
      <c r="I106" s="4">
        <f>6/COMBIN(50,4)*100</f>
        <v>2.6052974381241857E-3</v>
      </c>
    </row>
    <row r="107" spans="1:10" x14ac:dyDescent="0.25">
      <c r="A107" s="4" t="s">
        <v>20</v>
      </c>
      <c r="B107" s="4">
        <f>1/COMBIN(50,4)*100</f>
        <v>4.3421623968736432E-4</v>
      </c>
      <c r="C107" s="4">
        <f>1/COMBIN(50,4)*100</f>
        <v>4.3421623968736432E-4</v>
      </c>
      <c r="D107" s="4">
        <f>1/COMBIN(50,4)*100</f>
        <v>4.3421623968736432E-4</v>
      </c>
      <c r="E107" s="4">
        <f>1/COMBIN(50,4)*100</f>
        <v>4.3421623968736432E-4</v>
      </c>
      <c r="F107" s="4">
        <f>1/COMBIN(50,4)*100</f>
        <v>4.3421623968736432E-4</v>
      </c>
      <c r="G107" s="4">
        <v>0</v>
      </c>
      <c r="H107" s="4">
        <v>0</v>
      </c>
      <c r="I107" s="4">
        <f>1/COMBIN(50,4)*100</f>
        <v>4.3421623968736432E-4</v>
      </c>
    </row>
    <row r="109" spans="1:10" x14ac:dyDescent="0.25">
      <c r="A109" s="3" t="s">
        <v>18</v>
      </c>
      <c r="B109" s="3">
        <f>SUM(B98:B100)</f>
        <v>40.069474598349977</v>
      </c>
      <c r="C109" s="3">
        <f>SUM(C98:C100)</f>
        <v>40.069474598349977</v>
      </c>
      <c r="D109" s="3">
        <f>SUM(D98:D100)</f>
        <v>40.069474598349977</v>
      </c>
      <c r="E109" s="3">
        <f>SUM(E98:E100)</f>
        <v>40.069474598349977</v>
      </c>
      <c r="F109" s="3">
        <f>SUM(F98:F100)</f>
        <v>40.069474598349977</v>
      </c>
      <c r="G109" s="3">
        <f t="shared" ref="G109:H109" si="113">SUM(G98:G100)</f>
        <v>40.069474598349977</v>
      </c>
      <c r="H109" s="3">
        <f t="shared" si="113"/>
        <v>40.069474598349977</v>
      </c>
      <c r="I109" s="3">
        <f>SUM(I98:I100)</f>
        <v>40.069474598349977</v>
      </c>
    </row>
    <row r="110" spans="1:10" x14ac:dyDescent="0.25">
      <c r="A110" s="3" t="s">
        <v>19</v>
      </c>
      <c r="B110" s="7">
        <f>B102</f>
        <v>0.66174554928354312</v>
      </c>
      <c r="C110" s="7">
        <f>C102</f>
        <v>0.66174554928354312</v>
      </c>
      <c r="D110" s="5">
        <f>D102</f>
        <v>0.77203647416413368</v>
      </c>
      <c r="E110" s="5">
        <f>E102</f>
        <v>0.88232739904472424</v>
      </c>
      <c r="F110" s="4">
        <f>F102</f>
        <v>0.99261832392531479</v>
      </c>
      <c r="G110" s="5">
        <f t="shared" ref="G110:H110" si="114">G102</f>
        <v>0.88232739904472424</v>
      </c>
      <c r="H110" s="5">
        <f t="shared" si="114"/>
        <v>0.77203647416413368</v>
      </c>
      <c r="I110" s="7">
        <f>I102</f>
        <v>0.66174554928354312</v>
      </c>
      <c r="J110" s="9">
        <f t="shared" ref="J110:J112" si="115">AVERAGE(B110:I110)</f>
        <v>0.78582283977420742</v>
      </c>
    </row>
    <row r="111" spans="1:10" x14ac:dyDescent="0.25">
      <c r="A111" s="3" t="s">
        <v>152</v>
      </c>
      <c r="B111" s="4">
        <f>B103</f>
        <v>0.42683456361267907</v>
      </c>
      <c r="C111" s="4">
        <f t="shared" ref="C111:I111" si="116">C103</f>
        <v>0.42683456361267907</v>
      </c>
      <c r="D111" s="5">
        <f t="shared" si="116"/>
        <v>0.42640034737299176</v>
      </c>
      <c r="E111" s="7">
        <f t="shared" si="116"/>
        <v>0.42596613113330439</v>
      </c>
      <c r="F111" s="7">
        <f t="shared" si="116"/>
        <v>0.42596613113330439</v>
      </c>
      <c r="G111" s="5">
        <f t="shared" si="116"/>
        <v>0.42640034737299176</v>
      </c>
      <c r="H111" s="4">
        <f t="shared" si="116"/>
        <v>0.42683456361267913</v>
      </c>
      <c r="I111" s="4">
        <f t="shared" si="116"/>
        <v>0.42683456361267907</v>
      </c>
      <c r="J111" s="9">
        <f t="shared" si="115"/>
        <v>0.42650890143291359</v>
      </c>
    </row>
    <row r="112" spans="1:10" x14ac:dyDescent="0.25">
      <c r="A112" s="3" t="s">
        <v>151</v>
      </c>
      <c r="B112" s="7">
        <f t="shared" ref="B112:I112" si="117">SUM(B104:B107)</f>
        <v>0.41120277898393398</v>
      </c>
      <c r="C112" s="7">
        <f t="shared" si="117"/>
        <v>0.41120277898393398</v>
      </c>
      <c r="D112" s="5">
        <f t="shared" si="117"/>
        <v>0.41163699522362129</v>
      </c>
      <c r="E112" s="4">
        <f t="shared" si="117"/>
        <v>0.41207121146330866</v>
      </c>
      <c r="F112" s="4">
        <f t="shared" si="117"/>
        <v>0.41207121146330866</v>
      </c>
      <c r="G112" s="5">
        <f t="shared" si="117"/>
        <v>0.41163699522362129</v>
      </c>
      <c r="H112" s="7">
        <f t="shared" si="117"/>
        <v>0.41120277898393393</v>
      </c>
      <c r="I112" s="7">
        <f t="shared" si="117"/>
        <v>0.41120277898393398</v>
      </c>
      <c r="J112" s="9">
        <f t="shared" si="115"/>
        <v>0.41152844116369952</v>
      </c>
    </row>
    <row r="113" spans="1:15" x14ac:dyDescent="0.25">
      <c r="A113" s="3" t="s">
        <v>154</v>
      </c>
      <c r="B113" s="7">
        <f>SUM(B110:B112)</f>
        <v>1.4997828918801561</v>
      </c>
      <c r="C113" s="7">
        <f t="shared" ref="C113" si="118">SUM(C110:C112)</f>
        <v>1.4997828918801561</v>
      </c>
      <c r="D113" s="5">
        <f t="shared" ref="D113" si="119">SUM(D110:D112)</f>
        <v>1.6100738167607469</v>
      </c>
      <c r="E113" s="5">
        <f t="shared" ref="E113" si="120">SUM(E110:E112)</f>
        <v>1.7203647416413372</v>
      </c>
      <c r="F113" s="4">
        <f t="shared" ref="F113" si="121">SUM(F110:F112)</f>
        <v>1.830655666521928</v>
      </c>
      <c r="G113" s="5">
        <f t="shared" ref="G113" si="122">SUM(G110:G112)</f>
        <v>1.7203647416413372</v>
      </c>
      <c r="H113" s="5">
        <f t="shared" ref="H113" si="123">SUM(H110:H112)</f>
        <v>1.6100738167607467</v>
      </c>
      <c r="I113" s="7">
        <f t="shared" ref="I113" si="124">SUM(I110:I112)</f>
        <v>1.4997828918801561</v>
      </c>
      <c r="J113" s="9">
        <f>AVERAGE(B113:I113)</f>
        <v>1.6238601823708203</v>
      </c>
    </row>
    <row r="114" spans="1:15" ht="26.25" customHeight="1" x14ac:dyDescent="0.25"/>
    <row r="115" spans="1:15" x14ac:dyDescent="0.25">
      <c r="A115" s="1" t="s">
        <v>162</v>
      </c>
      <c r="B115" s="2" t="s">
        <v>75</v>
      </c>
      <c r="C115" s="2" t="s">
        <v>76</v>
      </c>
      <c r="D115" s="2" t="s">
        <v>77</v>
      </c>
      <c r="E115" s="2" t="s">
        <v>78</v>
      </c>
      <c r="F115" s="2" t="s">
        <v>79</v>
      </c>
      <c r="G115" s="2" t="s">
        <v>80</v>
      </c>
      <c r="H115" s="2" t="s">
        <v>81</v>
      </c>
      <c r="I115" s="2" t="s">
        <v>82</v>
      </c>
      <c r="J115" s="2" t="s">
        <v>83</v>
      </c>
      <c r="K115" s="2" t="s">
        <v>84</v>
      </c>
    </row>
    <row r="116" spans="1:15" x14ac:dyDescent="0.25">
      <c r="A116" s="3" t="s">
        <v>9</v>
      </c>
      <c r="B116" s="3">
        <f t="shared" ref="B116:K116" si="125">(COMBIN(6,1)*COMBIN(11,3)*POWER(4,3)-COMBIN(6,1)*COMBIN(11,3)-COMBIN(6,1)*COMBIN(3,3))/COMBIN(50,4)*100</f>
        <v>27.07946157186279</v>
      </c>
      <c r="C116" s="3">
        <f t="shared" si="125"/>
        <v>27.07946157186279</v>
      </c>
      <c r="D116" s="3">
        <f t="shared" si="125"/>
        <v>27.07946157186279</v>
      </c>
      <c r="E116" s="3">
        <f t="shared" si="125"/>
        <v>27.07946157186279</v>
      </c>
      <c r="F116" s="3">
        <f t="shared" si="125"/>
        <v>27.07946157186279</v>
      </c>
      <c r="G116" s="3">
        <f t="shared" si="125"/>
        <v>27.07946157186279</v>
      </c>
      <c r="H116" s="3">
        <f t="shared" si="125"/>
        <v>27.07946157186279</v>
      </c>
      <c r="I116" s="3">
        <f t="shared" si="125"/>
        <v>27.07946157186279</v>
      </c>
      <c r="J116" s="3">
        <f t="shared" si="125"/>
        <v>27.07946157186279</v>
      </c>
      <c r="K116" s="3">
        <f t="shared" si="125"/>
        <v>27.07946157186279</v>
      </c>
    </row>
    <row r="117" spans="1:15" x14ac:dyDescent="0.25">
      <c r="A117" s="3" t="s">
        <v>10</v>
      </c>
      <c r="B117" s="3">
        <f t="shared" ref="B117:K117" si="126">(COMBIN(3,1)*COMBIN(3,1)*COMBIN(11,2)*POWER(4,2)+COMBIN(3,1)*COMBIN(3,1)*COMBIN(11,1)*COMBIN(4,2)+COMBIN(6,1)*COMBIN(11,2)*COMBIN(2,1)*COMBIN(4,2)*COMBIN(4,1))/COMBIN(50,4)*100</f>
        <v>10.57490230134607</v>
      </c>
      <c r="C117" s="3">
        <f t="shared" si="126"/>
        <v>10.57490230134607</v>
      </c>
      <c r="D117" s="3">
        <f t="shared" si="126"/>
        <v>10.57490230134607</v>
      </c>
      <c r="E117" s="3">
        <f t="shared" si="126"/>
        <v>10.57490230134607</v>
      </c>
      <c r="F117" s="3">
        <f t="shared" si="126"/>
        <v>10.57490230134607</v>
      </c>
      <c r="G117" s="3">
        <f t="shared" si="126"/>
        <v>10.57490230134607</v>
      </c>
      <c r="H117" s="3">
        <f t="shared" si="126"/>
        <v>10.57490230134607</v>
      </c>
      <c r="I117" s="3">
        <f t="shared" si="126"/>
        <v>10.57490230134607</v>
      </c>
      <c r="J117" s="3">
        <f t="shared" si="126"/>
        <v>10.57490230134607</v>
      </c>
      <c r="K117" s="3">
        <f t="shared" si="126"/>
        <v>10.57490230134607</v>
      </c>
    </row>
    <row r="118" spans="1:15" x14ac:dyDescent="0.25">
      <c r="A118" s="3" t="s">
        <v>11</v>
      </c>
      <c r="B118" s="3">
        <f t="shared" ref="B118:K118" si="127">(COMBIN(2,1)*COMBIN(3,2)*COMBIN(11,2)*POWER(4,2))/COMBIN(50,4)*100</f>
        <v>2.2926617455492835</v>
      </c>
      <c r="C118" s="3">
        <f t="shared" si="127"/>
        <v>2.2926617455492835</v>
      </c>
      <c r="D118" s="3">
        <f t="shared" si="127"/>
        <v>2.2926617455492835</v>
      </c>
      <c r="E118" s="3">
        <f t="shared" si="127"/>
        <v>2.2926617455492835</v>
      </c>
      <c r="F118" s="3">
        <f t="shared" si="127"/>
        <v>2.2926617455492835</v>
      </c>
      <c r="G118" s="3">
        <f t="shared" si="127"/>
        <v>2.2926617455492835</v>
      </c>
      <c r="H118" s="3">
        <f t="shared" si="127"/>
        <v>2.2926617455492835</v>
      </c>
      <c r="I118" s="3">
        <f t="shared" si="127"/>
        <v>2.2926617455492835</v>
      </c>
      <c r="J118" s="3">
        <f t="shared" si="127"/>
        <v>2.2926617455492835</v>
      </c>
      <c r="K118" s="3">
        <f t="shared" si="127"/>
        <v>2.2926617455492835</v>
      </c>
    </row>
    <row r="119" spans="1:15" x14ac:dyDescent="0.25">
      <c r="A119" s="3" t="s">
        <v>12</v>
      </c>
      <c r="B119" s="3">
        <f t="shared" ref="B119:K119" si="128">COMBIN(2,1)*COMBIN(3,2)*COMBIN(48,2)/COMBIN(50,4)*100</f>
        <v>2.9387755102040813</v>
      </c>
      <c r="C119" s="3">
        <f t="shared" si="128"/>
        <v>2.9387755102040813</v>
      </c>
      <c r="D119" s="3">
        <f t="shared" si="128"/>
        <v>2.9387755102040813</v>
      </c>
      <c r="E119" s="3">
        <f t="shared" si="128"/>
        <v>2.9387755102040813</v>
      </c>
      <c r="F119" s="3">
        <f t="shared" si="128"/>
        <v>2.9387755102040813</v>
      </c>
      <c r="G119" s="3">
        <f t="shared" si="128"/>
        <v>2.9387755102040813</v>
      </c>
      <c r="H119" s="3">
        <f t="shared" si="128"/>
        <v>2.9387755102040813</v>
      </c>
      <c r="I119" s="3">
        <f t="shared" si="128"/>
        <v>2.9387755102040813</v>
      </c>
      <c r="J119" s="3">
        <f t="shared" si="128"/>
        <v>2.9387755102040813</v>
      </c>
      <c r="K119" s="3">
        <f t="shared" si="128"/>
        <v>2.9387755102040813</v>
      </c>
    </row>
    <row r="120" spans="1:15" x14ac:dyDescent="0.25">
      <c r="A120" s="4" t="s">
        <v>13</v>
      </c>
      <c r="B120" s="4">
        <f>((POWER(4,3)-1)*COMBIN(32,1)-COMBIN(3,1)*COMBIN(8,1)+COMBIN(2,1)*COMBIN(3,1)*POWER(4,3)-1+COMBIN(3,1)*(COMBIN(4,2)*POWER(4,2)-3)+POWER(4,4)-1)/COMBIN(44,4)*100</f>
        <v>2.1428939749983429</v>
      </c>
      <c r="C120" s="4">
        <f>((POWER(4,3)-1)*COMBIN(32,1)-COMBIN(3,1)*COMBIN(8,1)+COMBIN(2,1)*COMBIN(3,1)*POWER(4,3)-1+COMBIN(3,1)*(COMBIN(4,2)*POWER(4,2)-3)+(POWER(4,3)-1)*COMBIN(28,1)-COMBIN(3,1)*COMBIN(7,1)+COMBIN(2,1)*COMBIN(3,1)*POWER(4,3)-1+COMBIN(3,1)*(COMBIN(4,2)*POWER(4,2)-3)+COMBIN(3,1)*(COMBIN(4,2)*POWER(4,2)-3))/COMBIN(50,4)*100</f>
        <v>2.3178462874511507</v>
      </c>
      <c r="D120" s="4">
        <f>((POWER(4,3)-1)*COMBIN(32,1)-COMBIN(3,1)*COMBIN(8,1)+COMBIN(2,1)*COMBIN(3,1)*POWER(4,3)-1+COMBIN(3,1)*(COMBIN(4,2)*POWER(4,2)-3)+COMBIN(2,1)*((POWER(4,3)-1)*COMBIN(28,1)-COMBIN(3,1)*COMBIN(7,1)+COMBIN(2,1)*COMBIN(3,1)*POWER(4,3)-1+COMBIN(3,1)*(COMBIN(4,2)*POWER(4,2)-3)))/COMBIN(50,4)*100</f>
        <v>3.2409900130264875</v>
      </c>
      <c r="E120" s="4">
        <f>((POWER(4,3)-1)*COMBIN(32,1)-COMBIN(3,1)*COMBIN(8,1)+COMBIN(2,1)*COMBIN(3,1)*POWER(4,3)-1+COMBIN(3,1)*(COMBIN(4,2)*POWER(4,2)-3)+COMBIN(3,1)*((POWER(4,3)-1)*COMBIN(28,1)-COMBIN(3,1)*COMBIN(7,1)+COMBIN(2,1)*COMBIN(3,1)*POWER(4,3)-1+COMBIN(3,1)*(COMBIN(4,2)*POWER(4,2)-3)))/COMBIN(50,4)*100</f>
        <v>4.2852800694745987</v>
      </c>
      <c r="F120" s="4">
        <f>(COMBIN(4,1)*((POWER(4,3)-1)*COMBIN(28,1)-COMBIN(3,1)*COMBIN(7,1)+COMBIN(2,1)*COMBIN(3,1)*POWER(4,3)-1+COMBIN(3,1)*(COMBIN(4,2)*POWER(4,2)-3))+POWER(4,4)-1)/COMBIN(50,4)*100</f>
        <v>4.2878853669127226</v>
      </c>
      <c r="G120" s="4">
        <f>(COMBIN(4,1)*((POWER(4,3)-1)*COMBIN(28,1)-COMBIN(3,1)*COMBIN(7,1)+COMBIN(2,1)*COMBIN(3,1)*POWER(4,3)-1+COMBIN(3,1)*(COMBIN(4,2)*POWER(4,2)-3))+POWER(4,4)-1)/COMBIN(50,4)*100</f>
        <v>4.2878853669127226</v>
      </c>
      <c r="H120" s="4">
        <f>(COMBIN(4,1)*((POWER(4,3)-1)*COMBIN(28,1)-COMBIN(3,1)*COMBIN(7,1)+COMBIN(2,1)*COMBIN(3,1)*POWER(4,3)-1+COMBIN(3,1)*(COMBIN(4,2)*POWER(4,2)-3))+POWER(4,4)-1)/COMBIN(50,4)*100</f>
        <v>4.2878853669127226</v>
      </c>
      <c r="I120" s="4">
        <f>(COMBIN(3,1)*((POWER(4,3)-1)*COMBIN(28,1)-COMBIN(3,1)*COMBIN(7,1)+COMBIN(2,1)*COMBIN(3,1)*POWER(4,3)-1+COMBIN(3,1)*(COMBIN(4,2)*POWER(4,2)-3))+POWER(4,4)-1)/COMBIN(50,4)*100</f>
        <v>3.2435953104646114</v>
      </c>
      <c r="J120" s="4">
        <f>(COMBIN(2,1)*((POWER(4,3)-1)*COMBIN(28,1)-COMBIN(3,1)*COMBIN(7,1)+COMBIN(2,1)*COMBIN(3,1)*POWER(4,3)-1+COMBIN(3,1)*(COMBIN(4,2)*POWER(4,2)-3))+POWER(4,4)-1)/COMBIN(44,4)*100</f>
        <v>3.7310959035292557</v>
      </c>
      <c r="K120" s="4">
        <f>((POWER(4,3)-1)*COMBIN(28,1)-COMBIN(3,1)*COMBIN(7,1)+COMBIN(2,1)*COMBIN(3,1)*POWER(4,3)-1+COMBIN(3,1)*(COMBIN(4,2)*POWER(4,2)-3)+COMBIN(2,1)*(POWER(4,4)-1))/COMBIN(50,4)*100</f>
        <v>1.265740338688667</v>
      </c>
    </row>
    <row r="121" spans="1:15" x14ac:dyDescent="0.25">
      <c r="A121" s="4" t="s">
        <v>14</v>
      </c>
      <c r="B121" s="4">
        <f t="shared" ref="B121:K121" si="129">COMBIN(12,3)*COMBIN(47,1)/COMBIN(50,4)*100-B124-B125</f>
        <v>4.4689535388623529</v>
      </c>
      <c r="C121" s="4">
        <f t="shared" si="129"/>
        <v>4.4494138080764216</v>
      </c>
      <c r="D121" s="4">
        <f t="shared" si="129"/>
        <v>4.4294398610508035</v>
      </c>
      <c r="E121" s="4">
        <f t="shared" si="129"/>
        <v>4.4094659140251844</v>
      </c>
      <c r="F121" s="4">
        <f t="shared" si="129"/>
        <v>4.4094659140251835</v>
      </c>
      <c r="G121" s="4">
        <f t="shared" si="129"/>
        <v>4.4094659140251844</v>
      </c>
      <c r="H121" s="4">
        <f t="shared" si="129"/>
        <v>4.4094659140251844</v>
      </c>
      <c r="I121" s="4">
        <f t="shared" si="129"/>
        <v>4.4294398610508026</v>
      </c>
      <c r="J121" s="4">
        <f t="shared" si="129"/>
        <v>4.4494138080764216</v>
      </c>
      <c r="K121" s="4">
        <f t="shared" si="129"/>
        <v>4.4689535388623529</v>
      </c>
    </row>
    <row r="122" spans="1:15" x14ac:dyDescent="0.25">
      <c r="A122" s="3" t="s">
        <v>15</v>
      </c>
      <c r="B122" s="3">
        <f t="shared" ref="B122:K122" si="130">COMBIN(2,1)*COMBIN(3,2)*COMBIN(3,1)*COMBIN(47,1)/COMBIN(50,4)*100</f>
        <v>0.36734693877551017</v>
      </c>
      <c r="C122" s="3">
        <f t="shared" si="130"/>
        <v>0.36734693877551017</v>
      </c>
      <c r="D122" s="3">
        <f t="shared" si="130"/>
        <v>0.36734693877551017</v>
      </c>
      <c r="E122" s="3">
        <f t="shared" si="130"/>
        <v>0.36734693877551017</v>
      </c>
      <c r="F122" s="3">
        <f t="shared" si="130"/>
        <v>0.36734693877551017</v>
      </c>
      <c r="G122" s="3">
        <f t="shared" si="130"/>
        <v>0.36734693877551017</v>
      </c>
      <c r="H122" s="3">
        <f t="shared" si="130"/>
        <v>0.36734693877551017</v>
      </c>
      <c r="I122" s="3">
        <f t="shared" si="130"/>
        <v>0.36734693877551017</v>
      </c>
      <c r="J122" s="3">
        <f t="shared" si="130"/>
        <v>0.36734693877551017</v>
      </c>
      <c r="K122" s="3">
        <f t="shared" si="130"/>
        <v>0.36734693877551017</v>
      </c>
    </row>
    <row r="123" spans="1:15" x14ac:dyDescent="0.25">
      <c r="A123" s="3" t="s">
        <v>16</v>
      </c>
      <c r="B123" s="3">
        <f t="shared" ref="B123:K123" si="131">COMBIN(2,1)*COMBIN(3,3)*COMBIN(47,1)/COMBIN(50,4)*100</f>
        <v>4.0816326530612249E-2</v>
      </c>
      <c r="C123" s="3">
        <f t="shared" si="131"/>
        <v>4.0816326530612249E-2</v>
      </c>
      <c r="D123" s="3">
        <f t="shared" si="131"/>
        <v>4.0816326530612249E-2</v>
      </c>
      <c r="E123" s="3">
        <f t="shared" si="131"/>
        <v>4.0816326530612249E-2</v>
      </c>
      <c r="F123" s="3">
        <f t="shared" si="131"/>
        <v>4.0816326530612249E-2</v>
      </c>
      <c r="G123" s="3">
        <f t="shared" si="131"/>
        <v>4.0816326530612249E-2</v>
      </c>
      <c r="H123" s="3">
        <f t="shared" si="131"/>
        <v>4.0816326530612249E-2</v>
      </c>
      <c r="I123" s="3">
        <f t="shared" si="131"/>
        <v>4.0816326530612249E-2</v>
      </c>
      <c r="J123" s="3">
        <f t="shared" si="131"/>
        <v>4.0816326530612249E-2</v>
      </c>
      <c r="K123" s="3">
        <f t="shared" si="131"/>
        <v>4.0816326530612249E-2</v>
      </c>
      <c r="N123" s="3" t="s">
        <v>147</v>
      </c>
      <c r="O123" s="3">
        <f>POWER(4,3)*COMBIN(32,1)-COMBIN(2,1)*COMBIN(8,1)+COMBIN(2,1)*COMBIN(3,1)*POWER(4,3)-2+COMBIN(3,1)*COMBIN(4,2)*POWER(4,2)</f>
        <v>2702</v>
      </c>
    </row>
    <row r="124" spans="1:15" x14ac:dyDescent="0.25">
      <c r="A124" s="4" t="s">
        <v>17</v>
      </c>
      <c r="B124" s="6">
        <f>1/COMBIN(50,4)*100</f>
        <v>4.3421623968736432E-4</v>
      </c>
      <c r="C124" s="6">
        <f>46/COMBIN(50,4)*100</f>
        <v>1.9973947025618759E-2</v>
      </c>
      <c r="D124" s="6">
        <f>2*46/COMBIN(50,4)*100</f>
        <v>3.9947894051237519E-2</v>
      </c>
      <c r="E124" s="6">
        <f>3*46/COMBIN(50,4)*100</f>
        <v>5.9921841076856275E-2</v>
      </c>
      <c r="F124" s="6">
        <f>4*46/COMBIN(50,4)*100</f>
        <v>7.9895788102475038E-2</v>
      </c>
      <c r="G124" s="6">
        <f>(1+4*46)/COMBIN(50,4)*100</f>
        <v>8.0330004342162406E-2</v>
      </c>
      <c r="H124" s="6">
        <f>(1+4*46)/COMBIN(50,4)*100</f>
        <v>8.0330004342162406E-2</v>
      </c>
      <c r="I124" s="6">
        <f>(1+3*46)/COMBIN(50,4)*100</f>
        <v>6.0356057316543636E-2</v>
      </c>
      <c r="J124" s="6">
        <f>(1+2*46)/COMBIN(50,4)*100</f>
        <v>4.038211029092488E-2</v>
      </c>
      <c r="K124" s="6">
        <f>(1+46)/COMBIN(50,4)*100</f>
        <v>2.0408163265306124E-2</v>
      </c>
      <c r="N124" s="3" t="s">
        <v>148</v>
      </c>
      <c r="O124" s="3">
        <f>POWER(4,3)*COMBIN(28,1)-COMBIN(2,1)*COMBIN(7,1)+COMBIN(2,1)*COMBIN(3,1)*POWER(4,3)-2+COMBIN(3,1)*COMBIN(4,2)*POWER(4,2)</f>
        <v>2448</v>
      </c>
    </row>
    <row r="125" spans="1:15" x14ac:dyDescent="0.25">
      <c r="A125" s="4" t="s">
        <v>20</v>
      </c>
      <c r="B125" s="4">
        <f>47/COMBIN(50,4)*100</f>
        <v>2.0408163265306124E-2</v>
      </c>
      <c r="C125" s="4">
        <f>47/COMBIN(50,4)*100</f>
        <v>2.0408163265306124E-2</v>
      </c>
      <c r="D125" s="4">
        <f>47/COMBIN(50,4)*100</f>
        <v>2.0408163265306124E-2</v>
      </c>
      <c r="E125" s="4">
        <f>47/COMBIN(50,4)*100</f>
        <v>2.0408163265306124E-2</v>
      </c>
      <c r="F125" s="4">
        <f>1/COMBIN(50,4)*100</f>
        <v>4.3421623968736432E-4</v>
      </c>
      <c r="G125" s="4">
        <v>0</v>
      </c>
      <c r="H125" s="4">
        <v>0</v>
      </c>
      <c r="I125" s="4">
        <v>0</v>
      </c>
      <c r="J125" s="4">
        <v>0</v>
      </c>
      <c r="K125" s="4">
        <f>1/COMBIN(50,4)*100</f>
        <v>4.3421623968736432E-4</v>
      </c>
    </row>
    <row r="126" spans="1:15" x14ac:dyDescent="0.25">
      <c r="N126" s="3" t="s">
        <v>149</v>
      </c>
      <c r="O126" s="3">
        <f>(POWER(4,3)-1)*COMBIN(32,1)-COMBIN(3,1)*COMBIN(8,1)+COMBIN(2,1)*COMBIN(3,1)*POWER(4,3)-1+COMBIN(3,1)*(COMBIN(4,2)*POWER(4,2)-3)</f>
        <v>2654</v>
      </c>
    </row>
    <row r="127" spans="1:15" x14ac:dyDescent="0.25">
      <c r="A127" s="3" t="s">
        <v>18</v>
      </c>
      <c r="B127" s="3">
        <f>SUM(B116:B118)</f>
        <v>39.94702561875814</v>
      </c>
      <c r="C127" s="3">
        <f>SUM(C116:C118)</f>
        <v>39.94702561875814</v>
      </c>
      <c r="D127" s="3">
        <f>SUM(D116:D118)</f>
        <v>39.94702561875814</v>
      </c>
      <c r="E127" s="3">
        <f t="shared" ref="E127:K127" si="132">SUM(E116:E118)</f>
        <v>39.94702561875814</v>
      </c>
      <c r="F127" s="3">
        <f t="shared" si="132"/>
        <v>39.94702561875814</v>
      </c>
      <c r="G127" s="3">
        <f t="shared" si="132"/>
        <v>39.94702561875814</v>
      </c>
      <c r="H127" s="3">
        <f t="shared" si="132"/>
        <v>39.94702561875814</v>
      </c>
      <c r="I127" s="3">
        <f t="shared" si="132"/>
        <v>39.94702561875814</v>
      </c>
      <c r="J127" s="3">
        <f t="shared" si="132"/>
        <v>39.94702561875814</v>
      </c>
      <c r="K127" s="3">
        <f t="shared" si="132"/>
        <v>39.94702561875814</v>
      </c>
      <c r="N127" s="3" t="s">
        <v>150</v>
      </c>
      <c r="O127" s="3">
        <f>(POWER(4,3)-1)*COMBIN(28,1)-COMBIN(3,1)*COMBIN(7,1)+COMBIN(2,1)*COMBIN(3,1)*POWER(4,3)-1+COMBIN(3,1)*(COMBIN(4,2)*POWER(4,2)-3)</f>
        <v>2405</v>
      </c>
    </row>
    <row r="128" spans="1:15" x14ac:dyDescent="0.25">
      <c r="A128" s="3" t="s">
        <v>19</v>
      </c>
      <c r="B128" s="7">
        <f>B120</f>
        <v>2.1428939749983429</v>
      </c>
      <c r="C128" s="5">
        <f t="shared" ref="C128:K129" si="133">C120</f>
        <v>2.3178462874511507</v>
      </c>
      <c r="D128" s="5">
        <f t="shared" si="133"/>
        <v>3.2409900130264875</v>
      </c>
      <c r="E128" s="5">
        <f t="shared" si="133"/>
        <v>4.2852800694745987</v>
      </c>
      <c r="F128" s="4">
        <f t="shared" si="133"/>
        <v>4.2878853669127226</v>
      </c>
      <c r="G128" s="4">
        <f t="shared" si="133"/>
        <v>4.2878853669127226</v>
      </c>
      <c r="H128" s="4">
        <f t="shared" si="133"/>
        <v>4.2878853669127226</v>
      </c>
      <c r="I128" s="5">
        <f t="shared" si="133"/>
        <v>3.2435953104646114</v>
      </c>
      <c r="J128" s="5">
        <f t="shared" si="133"/>
        <v>3.7310959035292557</v>
      </c>
      <c r="K128" s="7">
        <f t="shared" si="133"/>
        <v>1.265740338688667</v>
      </c>
      <c r="L128" s="9">
        <f t="shared" ref="L128:L130" si="134">AVERAGE(B128:K128)</f>
        <v>3.3091097998371284</v>
      </c>
    </row>
    <row r="129" spans="1:12" x14ac:dyDescent="0.25">
      <c r="A129" s="3" t="s">
        <v>152</v>
      </c>
      <c r="B129" s="4">
        <f>B121</f>
        <v>4.4689535388623529</v>
      </c>
      <c r="C129" s="5">
        <f t="shared" si="133"/>
        <v>4.4494138080764216</v>
      </c>
      <c r="D129" s="5">
        <f t="shared" si="133"/>
        <v>4.4294398610508035</v>
      </c>
      <c r="E129" s="7">
        <f t="shared" si="133"/>
        <v>4.4094659140251844</v>
      </c>
      <c r="F129" s="7">
        <f t="shared" si="133"/>
        <v>4.4094659140251835</v>
      </c>
      <c r="G129" s="7">
        <f t="shared" si="133"/>
        <v>4.4094659140251844</v>
      </c>
      <c r="H129" s="7">
        <f t="shared" si="133"/>
        <v>4.4094659140251844</v>
      </c>
      <c r="I129" s="5">
        <f t="shared" si="133"/>
        <v>4.4294398610508026</v>
      </c>
      <c r="J129" s="5">
        <f t="shared" si="133"/>
        <v>4.4494138080764216</v>
      </c>
      <c r="K129" s="4">
        <f t="shared" si="133"/>
        <v>4.4689535388623529</v>
      </c>
      <c r="L129" s="9">
        <f t="shared" si="134"/>
        <v>4.4333478072079888</v>
      </c>
    </row>
    <row r="130" spans="1:12" x14ac:dyDescent="0.25">
      <c r="A130" s="3" t="s">
        <v>151</v>
      </c>
      <c r="B130" s="7">
        <f t="shared" ref="B130:K130" si="135">SUM(B122:B125)</f>
        <v>0.42900564481111592</v>
      </c>
      <c r="C130" s="5">
        <f t="shared" si="135"/>
        <v>0.44854537559704732</v>
      </c>
      <c r="D130" s="5">
        <f t="shared" si="135"/>
        <v>0.46851932262266605</v>
      </c>
      <c r="E130" s="4">
        <f t="shared" si="135"/>
        <v>0.48849326964828482</v>
      </c>
      <c r="F130" s="4">
        <f t="shared" si="135"/>
        <v>0.48849326964828482</v>
      </c>
      <c r="G130" s="4">
        <f t="shared" si="135"/>
        <v>0.48849326964828482</v>
      </c>
      <c r="H130" s="4">
        <f t="shared" si="135"/>
        <v>0.48849326964828482</v>
      </c>
      <c r="I130" s="5">
        <f t="shared" si="135"/>
        <v>0.46851932262266605</v>
      </c>
      <c r="J130" s="5">
        <f t="shared" si="135"/>
        <v>0.44854537559704727</v>
      </c>
      <c r="K130" s="7">
        <f t="shared" si="135"/>
        <v>0.42900564481111592</v>
      </c>
      <c r="L130" s="9">
        <f t="shared" si="134"/>
        <v>0.46461137646547968</v>
      </c>
    </row>
    <row r="131" spans="1:12" x14ac:dyDescent="0.25">
      <c r="A131" s="3" t="s">
        <v>154</v>
      </c>
      <c r="B131" s="7">
        <f>SUM(B128:B130)</f>
        <v>7.0408531586718111</v>
      </c>
      <c r="C131" s="5">
        <f t="shared" ref="C131" si="136">SUM(C128:C130)</f>
        <v>7.2158054711246189</v>
      </c>
      <c r="D131" s="5">
        <f t="shared" ref="D131" si="137">SUM(D128:D130)</f>
        <v>8.1389491966999579</v>
      </c>
      <c r="E131" s="5">
        <f t="shared" ref="E131" si="138">SUM(E128:E130)</f>
        <v>9.1832392531480664</v>
      </c>
      <c r="F131" s="4">
        <f t="shared" ref="F131" si="139">SUM(F128:F130)</f>
        <v>9.1858445505861894</v>
      </c>
      <c r="G131" s="4">
        <f t="shared" ref="G131" si="140">SUM(G128:G130)</f>
        <v>9.1858445505861912</v>
      </c>
      <c r="H131" s="4">
        <f t="shared" ref="H131" si="141">SUM(H128:H130)</f>
        <v>9.1858445505861912</v>
      </c>
      <c r="I131" s="5">
        <f t="shared" ref="I131" si="142">SUM(I128:I130)</f>
        <v>8.1415544941380809</v>
      </c>
      <c r="J131" s="5">
        <f>SUM(J128:J130)</f>
        <v>8.6290550872027243</v>
      </c>
      <c r="K131" s="7">
        <f>SUM(K128:K130)</f>
        <v>6.163699522362136</v>
      </c>
      <c r="L131" s="9">
        <f>AVERAGE(B131:K131)</f>
        <v>8.207068983510597</v>
      </c>
    </row>
    <row r="132" spans="1:12" ht="26.25" customHeight="1" x14ac:dyDescent="0.25"/>
    <row r="133" spans="1:12" x14ac:dyDescent="0.25">
      <c r="A133" s="1" t="s">
        <v>85</v>
      </c>
      <c r="B133" s="2" t="s">
        <v>86</v>
      </c>
      <c r="C133" s="2" t="s">
        <v>87</v>
      </c>
      <c r="D133" s="2" t="s">
        <v>88</v>
      </c>
      <c r="E133" s="2" t="s">
        <v>89</v>
      </c>
      <c r="F133" s="2" t="s">
        <v>90</v>
      </c>
      <c r="G133" s="2" t="s">
        <v>91</v>
      </c>
      <c r="H133" s="2" t="s">
        <v>92</v>
      </c>
      <c r="I133" s="2" t="s">
        <v>93</v>
      </c>
      <c r="J133" s="2" t="s">
        <v>94</v>
      </c>
      <c r="K133" s="2" t="s">
        <v>95</v>
      </c>
    </row>
    <row r="134" spans="1:12" x14ac:dyDescent="0.25">
      <c r="A134" s="3" t="s">
        <v>9</v>
      </c>
      <c r="B134" s="3">
        <f>(COMBIN(6,1)*COMBIN(11,3)*POWER(4,3)-COMBIN(6,1)*COMBIN(11,3)-COMBIN(6,1)*COMBIN(3,3))/COMBIN(50,4)*100</f>
        <v>27.07946157186279</v>
      </c>
      <c r="C134" s="3">
        <f t="shared" ref="C134:K134" si="143">(COMBIN(6,1)*COMBIN(11,3)*POWER(4,3)-COMBIN(6,1)*COMBIN(11,3)-COMBIN(6,1)*COMBIN(3,3))/COMBIN(50,4)*100</f>
        <v>27.07946157186279</v>
      </c>
      <c r="D134" s="3">
        <f t="shared" si="143"/>
        <v>27.07946157186279</v>
      </c>
      <c r="E134" s="3">
        <f t="shared" si="143"/>
        <v>27.07946157186279</v>
      </c>
      <c r="F134" s="3">
        <f t="shared" si="143"/>
        <v>27.07946157186279</v>
      </c>
      <c r="G134" s="3">
        <f t="shared" si="143"/>
        <v>27.07946157186279</v>
      </c>
      <c r="H134" s="3">
        <f t="shared" si="143"/>
        <v>27.07946157186279</v>
      </c>
      <c r="I134" s="3">
        <f t="shared" si="143"/>
        <v>27.07946157186279</v>
      </c>
      <c r="J134" s="3">
        <f t="shared" si="143"/>
        <v>27.07946157186279</v>
      </c>
      <c r="K134" s="3">
        <f t="shared" si="143"/>
        <v>27.07946157186279</v>
      </c>
    </row>
    <row r="135" spans="1:12" x14ac:dyDescent="0.25">
      <c r="A135" s="3" t="s">
        <v>10</v>
      </c>
      <c r="B135" s="3">
        <f>(COMBIN(3,1)*COMBIN(3,1)*COMBIN(11,2)*POWER(4,2)+COMBIN(3,1)*COMBIN(3,1)*COMBIN(11,1)*COMBIN(4,2)+COMBIN(6,1)*COMBIN(11,2)*COMBIN(2,1)*COMBIN(4,2)*COMBIN(4,1))/COMBIN(50,4)*100</f>
        <v>10.57490230134607</v>
      </c>
      <c r="C135" s="3">
        <f t="shared" ref="C135:K135" si="144">(COMBIN(3,1)*COMBIN(3,1)*COMBIN(11,2)*POWER(4,2)+COMBIN(3,1)*COMBIN(3,1)*COMBIN(11,1)*COMBIN(4,2)+COMBIN(6,1)*COMBIN(11,2)*COMBIN(2,1)*COMBIN(4,2)*COMBIN(4,1))/COMBIN(50,4)*100</f>
        <v>10.57490230134607</v>
      </c>
      <c r="D135" s="3">
        <f t="shared" si="144"/>
        <v>10.57490230134607</v>
      </c>
      <c r="E135" s="3">
        <f t="shared" si="144"/>
        <v>10.57490230134607</v>
      </c>
      <c r="F135" s="3">
        <f t="shared" si="144"/>
        <v>10.57490230134607</v>
      </c>
      <c r="G135" s="3">
        <f t="shared" si="144"/>
        <v>10.57490230134607</v>
      </c>
      <c r="H135" s="3">
        <f t="shared" si="144"/>
        <v>10.57490230134607</v>
      </c>
      <c r="I135" s="3">
        <f t="shared" si="144"/>
        <v>10.57490230134607</v>
      </c>
      <c r="J135" s="3">
        <f t="shared" si="144"/>
        <v>10.57490230134607</v>
      </c>
      <c r="K135" s="3">
        <f t="shared" si="144"/>
        <v>10.57490230134607</v>
      </c>
    </row>
    <row r="136" spans="1:12" x14ac:dyDescent="0.25">
      <c r="A136" s="3" t="s">
        <v>11</v>
      </c>
      <c r="B136" s="3">
        <f>(COMBIN(2,1)*COMBIN(3,2)*COMBIN(11,2)*POWER(4,2))/COMBIN(50,4)*100</f>
        <v>2.2926617455492835</v>
      </c>
      <c r="C136" s="3">
        <f t="shared" ref="C136:K136" si="145">(COMBIN(2,1)*COMBIN(3,2)*COMBIN(11,2)*POWER(4,2))/COMBIN(50,4)*100</f>
        <v>2.2926617455492835</v>
      </c>
      <c r="D136" s="3">
        <f t="shared" si="145"/>
        <v>2.2926617455492835</v>
      </c>
      <c r="E136" s="3">
        <f t="shared" si="145"/>
        <v>2.2926617455492835</v>
      </c>
      <c r="F136" s="3">
        <f t="shared" si="145"/>
        <v>2.2926617455492835</v>
      </c>
      <c r="G136" s="3">
        <f t="shared" si="145"/>
        <v>2.2926617455492835</v>
      </c>
      <c r="H136" s="3">
        <f t="shared" si="145"/>
        <v>2.2926617455492835</v>
      </c>
      <c r="I136" s="3">
        <f t="shared" si="145"/>
        <v>2.2926617455492835</v>
      </c>
      <c r="J136" s="3">
        <f t="shared" si="145"/>
        <v>2.2926617455492835</v>
      </c>
      <c r="K136" s="3">
        <f t="shared" si="145"/>
        <v>2.2926617455492835</v>
      </c>
    </row>
    <row r="137" spans="1:12" x14ac:dyDescent="0.25">
      <c r="A137" s="3" t="s">
        <v>12</v>
      </c>
      <c r="B137" s="3">
        <f>COMBIN(2,1)*COMBIN(3,2)*COMBIN(48,2)/COMBIN(50,4)*100</f>
        <v>2.9387755102040813</v>
      </c>
      <c r="C137" s="3">
        <f t="shared" ref="C137:K137" si="146">COMBIN(2,1)*COMBIN(3,2)*COMBIN(48,2)/COMBIN(50,4)*100</f>
        <v>2.9387755102040813</v>
      </c>
      <c r="D137" s="3">
        <f t="shared" si="146"/>
        <v>2.9387755102040813</v>
      </c>
      <c r="E137" s="3">
        <f t="shared" si="146"/>
        <v>2.9387755102040813</v>
      </c>
      <c r="F137" s="3">
        <f t="shared" si="146"/>
        <v>2.9387755102040813</v>
      </c>
      <c r="G137" s="3">
        <f t="shared" si="146"/>
        <v>2.9387755102040813</v>
      </c>
      <c r="H137" s="3">
        <f t="shared" si="146"/>
        <v>2.9387755102040813</v>
      </c>
      <c r="I137" s="3">
        <f t="shared" si="146"/>
        <v>2.9387755102040813</v>
      </c>
      <c r="J137" s="3">
        <f t="shared" si="146"/>
        <v>2.9387755102040813</v>
      </c>
      <c r="K137" s="3">
        <f t="shared" si="146"/>
        <v>2.9387755102040813</v>
      </c>
    </row>
    <row r="138" spans="1:12" x14ac:dyDescent="0.25">
      <c r="A138" s="4" t="s">
        <v>13</v>
      </c>
      <c r="B138" s="4">
        <f>((POWER(4,3)-1)*COMBIN(28,1)-COMBIN(3,1)*COMBIN(7,1)+COMBIN(2,1)*COMBIN(3,1)*POWER(4,3)-1+COMBIN(3,1)*(COMBIN(4,2)*POWER(4,2)-3)+COMBIN(2,1)*(POWER(4,4)-1))/COMBIN(50,4)*100</f>
        <v>1.265740338688667</v>
      </c>
      <c r="C138" s="4">
        <f>((POWER(4,3)-1)*COMBIN(32,1)-COMBIN(3,1)*COMBIN(8,1)+COMBIN(2,1)*COMBIN(3,1)*POWER(4,3)-1+COMBIN(3,1)*(COMBIN(4,2)*POWER(4,2)-3)+(POWER(4,3)-1)*COMBIN(28,1)-COMBIN(3,1)*COMBIN(7,1)+COMBIN(2,1)*COMBIN(3,1)*POWER(4,3)-1+COMBIN(3,1)*(COMBIN(4,2)*POWER(4,2)-3)+POWER(4,4)-1)/COMBIN(50,4)*100</f>
        <v>2.3074250976986539</v>
      </c>
      <c r="D138" s="4">
        <f>((POWER(4,3)-1)*COMBIN(32,1)-COMBIN(3,1)*COMBIN(8,1)+COMBIN(2,1)*COMBIN(3,1)*POWER(4,3)-1+COMBIN(3,1)*(COMBIN(4,2)*POWER(4,2)-3)+COMBIN(2,1)*((POWER(4,3)-1)*COMBIN(28,1)-COMBIN(3,1)*COMBIN(7,1)+COMBIN(2,1)*COMBIN(3,1)*POWER(4,3)-1+COMBIN(3,1)*(COMBIN(4,2)*POWER(4,2)-3))+POWER(4,4)-1)/COMBIN(50,4)*100</f>
        <v>3.3517151541467651</v>
      </c>
      <c r="E138" s="4">
        <f>(COMBIN(3,1)*((POWER(4,3)-1)*COMBIN(28,1)-COMBIN(3,1)*COMBIN(7,1)+COMBIN(2,1)*COMBIN(3,1)*POWER(4,3)-1+COMBIN(3,1)*(COMBIN(4,2)*POWER(4,2)-3))+COMBIN(2,1)*(POWER(4,4)-1))/COMBIN(50,4)*100</f>
        <v>3.354320451584889</v>
      </c>
      <c r="F138" s="4">
        <f>(COMBIN(3,1)*((POWER(4,3)-1)*COMBIN(28,1)-COMBIN(3,1)*COMBIN(7,1)+COMBIN(2,1)*COMBIN(3,1)*POWER(4,3)-1+COMBIN(3,1)*(COMBIN(4,2)*POWER(4,2)-3))+COMBIN(3,1)*(POWER(4,4)-1))/COMBIN(50,4)*100</f>
        <v>3.4650455927051675</v>
      </c>
      <c r="G138" s="4">
        <f>(COMBIN(3,1)*((POWER(4,3)-1)*COMBIN(28,1)-COMBIN(3,1)*COMBIN(7,1)+COMBIN(2,1)*COMBIN(3,1)*POWER(4,3)-1+COMBIN(3,1)*(COMBIN(4,2)*POWER(4,2)-3))+COMBIN(3,1)*(POWER(4,4)-1))/COMBIN(50,4)*100</f>
        <v>3.4650455927051675</v>
      </c>
      <c r="H138" s="4">
        <f>(COMBIN(3,1)*((POWER(4,3)-1)*COMBIN(28,1)-COMBIN(3,1)*COMBIN(7,1)+COMBIN(2,1)*COMBIN(3,1)*POWER(4,3)-1+COMBIN(3,1)*(COMBIN(4,2)*POWER(4,2)-3))+COMBIN(2,1)*(POWER(4,4)-1))/COMBIN(50,4)*100</f>
        <v>3.354320451584889</v>
      </c>
      <c r="I138" s="4">
        <f>(COMBIN(3,1)*((POWER(4,3)-1)*COMBIN(28,1)-COMBIN(3,1)*COMBIN(7,1)+COMBIN(2,1)*COMBIN(3,1)*POWER(4,3)-1+COMBIN(3,1)*(COMBIN(4,2)*POWER(4,2)-3))+COMBIN(2,1)*(POWER(4,4)-1))/COMBIN(50,4)*100</f>
        <v>3.354320451584889</v>
      </c>
      <c r="J138" s="4">
        <f>(COMBIN(2,1)*((POWER(4,3)-1)*COMBIN(28,1)-COMBIN(3,1)*COMBIN(7,1)+COMBIN(2,1)*COMBIN(3,1)*POWER(4,3)-1+COMBIN(3,1)*(COMBIN(4,2)*POWER(4,2)-3))+COMBIN(2,1)*(POWER(4,4)-1))/COMBIN(50,4)*100</f>
        <v>2.3100303951367782</v>
      </c>
      <c r="K138" s="4">
        <f>((POWER(4,3)-1)*COMBIN(28,1)-COMBIN(3,1)*COMBIN(7,1)+COMBIN(2,1)*COMBIN(3,1)*POWER(4,3)-1+COMBIN(3,1)*(COMBIN(4,2)*POWER(4,2)-3)+COMBIN(3,1)*(POWER(4,4)-1))/COMBIN(50,4)*100</f>
        <v>1.3764654798089448</v>
      </c>
    </row>
    <row r="139" spans="1:12" x14ac:dyDescent="0.25">
      <c r="A139" s="4" t="s">
        <v>14</v>
      </c>
      <c r="B139" s="4">
        <f>COMBIN(12,3)*COMBIN(47,1)/COMBIN(50,4)*100-B142-B143</f>
        <v>4.468519322622666</v>
      </c>
      <c r="C139" s="4">
        <f t="shared" ref="C139:K139" si="147">COMBIN(12,3)*COMBIN(47,1)/COMBIN(50,4)*100-C142-C143</f>
        <v>4.4489795918367347</v>
      </c>
      <c r="D139" s="4">
        <f t="shared" si="147"/>
        <v>4.4290056448111157</v>
      </c>
      <c r="E139" s="4">
        <f t="shared" si="147"/>
        <v>4.4290056448111148</v>
      </c>
      <c r="F139" s="4">
        <f t="shared" si="147"/>
        <v>4.4285714285714279</v>
      </c>
      <c r="G139" s="4">
        <f t="shared" si="147"/>
        <v>4.4285714285714279</v>
      </c>
      <c r="H139" s="4">
        <f t="shared" si="147"/>
        <v>4.4290056448111157</v>
      </c>
      <c r="I139" s="4">
        <f t="shared" si="147"/>
        <v>4.4290056448111157</v>
      </c>
      <c r="J139" s="4">
        <f t="shared" si="147"/>
        <v>4.4489795918367347</v>
      </c>
      <c r="K139" s="4">
        <f t="shared" si="147"/>
        <v>4.4685193226226652</v>
      </c>
    </row>
    <row r="140" spans="1:12" x14ac:dyDescent="0.25">
      <c r="A140" s="3" t="s">
        <v>15</v>
      </c>
      <c r="B140" s="3">
        <f>COMBIN(2,1)*COMBIN(3,2)*COMBIN(3,1)*COMBIN(47,1)/COMBIN(50,4)*100</f>
        <v>0.36734693877551017</v>
      </c>
      <c r="C140" s="3">
        <f t="shared" ref="C140:K140" si="148">COMBIN(2,1)*COMBIN(3,2)*COMBIN(3,1)*COMBIN(47,1)/COMBIN(50,4)*100</f>
        <v>0.36734693877551017</v>
      </c>
      <c r="D140" s="3">
        <f t="shared" si="148"/>
        <v>0.36734693877551017</v>
      </c>
      <c r="E140" s="3">
        <f t="shared" si="148"/>
        <v>0.36734693877551017</v>
      </c>
      <c r="F140" s="3">
        <f t="shared" si="148"/>
        <v>0.36734693877551017</v>
      </c>
      <c r="G140" s="3">
        <f t="shared" si="148"/>
        <v>0.36734693877551017</v>
      </c>
      <c r="H140" s="3">
        <f t="shared" si="148"/>
        <v>0.36734693877551017</v>
      </c>
      <c r="I140" s="3">
        <f t="shared" si="148"/>
        <v>0.36734693877551017</v>
      </c>
      <c r="J140" s="3">
        <f t="shared" si="148"/>
        <v>0.36734693877551017</v>
      </c>
      <c r="K140" s="3">
        <f t="shared" si="148"/>
        <v>0.36734693877551017</v>
      </c>
    </row>
    <row r="141" spans="1:12" x14ac:dyDescent="0.25">
      <c r="A141" s="3" t="s">
        <v>16</v>
      </c>
      <c r="B141" s="3">
        <f>COMBIN(2,1)*COMBIN(3,3)*COMBIN(47,1)/COMBIN(50,4)*100</f>
        <v>4.0816326530612249E-2</v>
      </c>
      <c r="C141" s="3">
        <f t="shared" ref="C141:K141" si="149">COMBIN(2,1)*COMBIN(3,3)*COMBIN(47,1)/COMBIN(50,4)*100</f>
        <v>4.0816326530612249E-2</v>
      </c>
      <c r="D141" s="3">
        <f t="shared" si="149"/>
        <v>4.0816326530612249E-2</v>
      </c>
      <c r="E141" s="3">
        <f t="shared" si="149"/>
        <v>4.0816326530612249E-2</v>
      </c>
      <c r="F141" s="3">
        <f t="shared" si="149"/>
        <v>4.0816326530612249E-2</v>
      </c>
      <c r="G141" s="3">
        <f t="shared" si="149"/>
        <v>4.0816326530612249E-2</v>
      </c>
      <c r="H141" s="3">
        <f t="shared" si="149"/>
        <v>4.0816326530612249E-2</v>
      </c>
      <c r="I141" s="3">
        <f t="shared" si="149"/>
        <v>4.0816326530612249E-2</v>
      </c>
      <c r="J141" s="3">
        <f t="shared" si="149"/>
        <v>4.0816326530612249E-2</v>
      </c>
      <c r="K141" s="3">
        <f t="shared" si="149"/>
        <v>4.0816326530612249E-2</v>
      </c>
    </row>
    <row r="142" spans="1:12" x14ac:dyDescent="0.25">
      <c r="A142" s="4" t="s">
        <v>17</v>
      </c>
      <c r="B142" s="6">
        <f>2/COMBIN(50,4)*100</f>
        <v>8.6843247937472864E-4</v>
      </c>
      <c r="C142" s="6">
        <f>(46+1)/COMBIN(50,4)*100</f>
        <v>2.0408163265306124E-2</v>
      </c>
      <c r="D142" s="6">
        <f>(2*46+1)/COMBIN(50,4)*100</f>
        <v>4.038211029092488E-2</v>
      </c>
      <c r="E142" s="6">
        <f>(3*46+1)/COMBIN(50,4)*100</f>
        <v>6.0356057316543636E-2</v>
      </c>
      <c r="F142" s="6">
        <f>(3*46+2)/COMBIN(50,4)*100</f>
        <v>6.0790273556231005E-2</v>
      </c>
      <c r="G142" s="6">
        <f>(3*46+3)/COMBIN(50,4)*100</f>
        <v>6.1224489795918366E-2</v>
      </c>
      <c r="H142" s="6">
        <f>(3*46+2)/COMBIN(50,4)*100</f>
        <v>6.0790273556231005E-2</v>
      </c>
      <c r="I142" s="6">
        <f>(3*46+2)/COMBIN(50,4)*100</f>
        <v>6.0790273556231005E-2</v>
      </c>
      <c r="J142" s="6">
        <f>(2*46+2)/COMBIN(50,4)*100</f>
        <v>4.0816326530612249E-2</v>
      </c>
      <c r="K142" s="6">
        <f>(46+2)/COMBIN(50,4)*100</f>
        <v>2.0842379504993486E-2</v>
      </c>
    </row>
    <row r="143" spans="1:12" x14ac:dyDescent="0.25">
      <c r="A143" s="4" t="s">
        <v>20</v>
      </c>
      <c r="B143" s="4">
        <f>47/COMBIN(50,4)*100</f>
        <v>2.0408163265306124E-2</v>
      </c>
      <c r="C143" s="4">
        <f>47/COMBIN(50,4)*100</f>
        <v>2.0408163265306124E-2</v>
      </c>
      <c r="D143" s="4">
        <f>47/COMBIN(50,4)*100</f>
        <v>2.0408163265306124E-2</v>
      </c>
      <c r="E143" s="4">
        <f>1/COMBIN(50,4)*100</f>
        <v>4.3421623968736432E-4</v>
      </c>
      <c r="F143" s="4">
        <f>1/COMBIN(50,4)*100</f>
        <v>4.3421623968736432E-4</v>
      </c>
      <c r="G143" s="4">
        <v>0</v>
      </c>
      <c r="H143" s="4">
        <v>0</v>
      </c>
      <c r="I143" s="4">
        <v>0</v>
      </c>
      <c r="J143" s="4">
        <v>0</v>
      </c>
      <c r="K143" s="4">
        <f>1/COMBIN(50,4)*100</f>
        <v>4.3421623968736432E-4</v>
      </c>
    </row>
    <row r="145" spans="1:12" x14ac:dyDescent="0.25">
      <c r="A145" s="3" t="s">
        <v>18</v>
      </c>
      <c r="B145" s="3">
        <f>SUM(B134:B136)</f>
        <v>39.94702561875814</v>
      </c>
      <c r="C145" s="3">
        <f>SUM(C134:C136)</f>
        <v>39.94702561875814</v>
      </c>
      <c r="D145" s="3">
        <f>SUM(D134:D136)</f>
        <v>39.94702561875814</v>
      </c>
      <c r="E145" s="3">
        <f t="shared" ref="E145:K145" si="150">SUM(E134:E136)</f>
        <v>39.94702561875814</v>
      </c>
      <c r="F145" s="3">
        <f t="shared" si="150"/>
        <v>39.94702561875814</v>
      </c>
      <c r="G145" s="3">
        <f t="shared" si="150"/>
        <v>39.94702561875814</v>
      </c>
      <c r="H145" s="3">
        <f t="shared" si="150"/>
        <v>39.94702561875814</v>
      </c>
      <c r="I145" s="3">
        <f t="shared" si="150"/>
        <v>39.94702561875814</v>
      </c>
      <c r="J145" s="3">
        <f t="shared" si="150"/>
        <v>39.94702561875814</v>
      </c>
      <c r="K145" s="3">
        <f t="shared" si="150"/>
        <v>39.94702561875814</v>
      </c>
    </row>
    <row r="146" spans="1:12" x14ac:dyDescent="0.25">
      <c r="A146" s="3" t="s">
        <v>19</v>
      </c>
      <c r="B146" s="7">
        <f>B138</f>
        <v>1.265740338688667</v>
      </c>
      <c r="C146" s="5">
        <f t="shared" ref="C146:K147" si="151">C138</f>
        <v>2.3074250976986539</v>
      </c>
      <c r="D146" s="5">
        <f t="shared" si="151"/>
        <v>3.3517151541467651</v>
      </c>
      <c r="E146" s="5">
        <f t="shared" si="151"/>
        <v>3.354320451584889</v>
      </c>
      <c r="F146" s="4">
        <f t="shared" si="151"/>
        <v>3.4650455927051675</v>
      </c>
      <c r="G146" s="4">
        <f t="shared" si="151"/>
        <v>3.4650455927051675</v>
      </c>
      <c r="H146" s="5">
        <f t="shared" si="151"/>
        <v>3.354320451584889</v>
      </c>
      <c r="I146" s="5">
        <f t="shared" si="151"/>
        <v>3.354320451584889</v>
      </c>
      <c r="J146" s="5">
        <f t="shared" si="151"/>
        <v>2.3100303951367782</v>
      </c>
      <c r="K146" s="7">
        <f t="shared" si="151"/>
        <v>1.3764654798089448</v>
      </c>
      <c r="L146" s="9">
        <f t="shared" ref="L146:L148" si="152">AVERAGE(B146:K146)</f>
        <v>2.7604429005644811</v>
      </c>
    </row>
    <row r="147" spans="1:12" x14ac:dyDescent="0.25">
      <c r="A147" s="3" t="s">
        <v>152</v>
      </c>
      <c r="B147" s="4">
        <f>B139</f>
        <v>4.468519322622666</v>
      </c>
      <c r="C147" s="5">
        <f t="shared" si="151"/>
        <v>4.4489795918367347</v>
      </c>
      <c r="D147" s="5">
        <f t="shared" si="151"/>
        <v>4.4290056448111157</v>
      </c>
      <c r="E147" s="5">
        <f t="shared" si="151"/>
        <v>4.4290056448111148</v>
      </c>
      <c r="F147" s="7">
        <f t="shared" si="151"/>
        <v>4.4285714285714279</v>
      </c>
      <c r="G147" s="7">
        <f t="shared" si="151"/>
        <v>4.4285714285714279</v>
      </c>
      <c r="H147" s="5">
        <f t="shared" si="151"/>
        <v>4.4290056448111157</v>
      </c>
      <c r="I147" s="5">
        <f t="shared" si="151"/>
        <v>4.4290056448111157</v>
      </c>
      <c r="J147" s="5">
        <f t="shared" si="151"/>
        <v>4.4489795918367347</v>
      </c>
      <c r="K147" s="4">
        <f t="shared" si="151"/>
        <v>4.4685193226226652</v>
      </c>
      <c r="L147" s="9">
        <f t="shared" si="152"/>
        <v>4.4408163265306113</v>
      </c>
    </row>
    <row r="148" spans="1:12" x14ac:dyDescent="0.25">
      <c r="A148" s="3" t="s">
        <v>151</v>
      </c>
      <c r="B148" s="7">
        <f t="shared" ref="B148:K148" si="153">SUM(B140:B143)</f>
        <v>0.42943986105080328</v>
      </c>
      <c r="C148" s="5">
        <f t="shared" si="153"/>
        <v>0.44897959183673469</v>
      </c>
      <c r="D148" s="5">
        <f t="shared" si="153"/>
        <v>0.46895353886235341</v>
      </c>
      <c r="E148" s="5">
        <f t="shared" si="153"/>
        <v>0.46895353886235341</v>
      </c>
      <c r="F148" s="4">
        <f t="shared" si="153"/>
        <v>0.46938775510204078</v>
      </c>
      <c r="G148" s="4">
        <f t="shared" si="153"/>
        <v>0.46938775510204078</v>
      </c>
      <c r="H148" s="5">
        <f t="shared" si="153"/>
        <v>0.46895353886235341</v>
      </c>
      <c r="I148" s="5">
        <f t="shared" si="153"/>
        <v>0.46895353886235341</v>
      </c>
      <c r="J148" s="5">
        <f t="shared" si="153"/>
        <v>0.44897959183673464</v>
      </c>
      <c r="K148" s="7">
        <f t="shared" si="153"/>
        <v>0.42943986105080328</v>
      </c>
      <c r="L148" s="9">
        <f t="shared" si="152"/>
        <v>0.45714285714285713</v>
      </c>
    </row>
    <row r="149" spans="1:12" x14ac:dyDescent="0.25">
      <c r="A149" s="3" t="s">
        <v>154</v>
      </c>
      <c r="B149" s="7">
        <f>SUM(B146:B148)</f>
        <v>6.163699522362136</v>
      </c>
      <c r="C149" s="5">
        <f t="shared" ref="C149" si="154">SUM(C146:C148)</f>
        <v>7.2053842813721234</v>
      </c>
      <c r="D149" s="5">
        <f t="shared" ref="D149" si="155">SUM(D146:D148)</f>
        <v>8.2496743378202346</v>
      </c>
      <c r="E149" s="5">
        <f t="shared" ref="E149" si="156">SUM(E146:E148)</f>
        <v>8.2522796352583576</v>
      </c>
      <c r="F149" s="4">
        <f t="shared" ref="F149" si="157">SUM(F146:F148)</f>
        <v>8.3630047763786362</v>
      </c>
      <c r="G149" s="4">
        <f t="shared" ref="G149" si="158">SUM(G146:G148)</f>
        <v>8.3630047763786362</v>
      </c>
      <c r="H149" s="5">
        <f t="shared" ref="H149" si="159">SUM(H146:H148)</f>
        <v>8.2522796352583576</v>
      </c>
      <c r="I149" s="5">
        <f t="shared" ref="I149" si="160">SUM(I146:I148)</f>
        <v>8.2522796352583576</v>
      </c>
      <c r="J149" s="5">
        <f>SUM(J146:J148)</f>
        <v>7.2079895788102482</v>
      </c>
      <c r="K149" s="7">
        <f>SUM(K146:K148)</f>
        <v>6.2744246634824137</v>
      </c>
      <c r="L149" s="9">
        <f>AVERAGE(B149:K149)</f>
        <v>7.6584020842379488</v>
      </c>
    </row>
    <row r="150" spans="1:12" ht="26.25" customHeight="1" x14ac:dyDescent="0.25"/>
    <row r="151" spans="1:12" x14ac:dyDescent="0.25">
      <c r="A151" s="1" t="s">
        <v>96</v>
      </c>
      <c r="B151" s="2" t="s">
        <v>97</v>
      </c>
      <c r="C151" s="2" t="s">
        <v>98</v>
      </c>
      <c r="D151" s="2" t="s">
        <v>99</v>
      </c>
      <c r="E151" s="2" t="s">
        <v>100</v>
      </c>
      <c r="F151" s="2" t="s">
        <v>101</v>
      </c>
      <c r="G151" s="2" t="s">
        <v>102</v>
      </c>
      <c r="H151" s="2" t="s">
        <v>103</v>
      </c>
      <c r="I151" s="2" t="s">
        <v>104</v>
      </c>
      <c r="J151" s="2" t="s">
        <v>105</v>
      </c>
      <c r="K151" s="2" t="s">
        <v>106</v>
      </c>
    </row>
    <row r="152" spans="1:12" x14ac:dyDescent="0.25">
      <c r="A152" s="3" t="s">
        <v>9</v>
      </c>
      <c r="B152" s="3">
        <f>(COMBIN(6,1)*COMBIN(11,3)*POWER(4,3)-COMBIN(6,1)*COMBIN(11,3)-COMBIN(6,1)*COMBIN(3,3))/COMBIN(50,4)*100</f>
        <v>27.07946157186279</v>
      </c>
      <c r="C152" s="3">
        <f t="shared" ref="C152:K152" si="161">(COMBIN(6,1)*COMBIN(11,3)*POWER(4,3)-COMBIN(6,1)*COMBIN(11,3)-COMBIN(6,1)*COMBIN(3,3))/COMBIN(50,4)*100</f>
        <v>27.07946157186279</v>
      </c>
      <c r="D152" s="3">
        <f t="shared" si="161"/>
        <v>27.07946157186279</v>
      </c>
      <c r="E152" s="3">
        <f t="shared" si="161"/>
        <v>27.07946157186279</v>
      </c>
      <c r="F152" s="3">
        <f t="shared" si="161"/>
        <v>27.07946157186279</v>
      </c>
      <c r="G152" s="3">
        <f t="shared" si="161"/>
        <v>27.07946157186279</v>
      </c>
      <c r="H152" s="3">
        <f t="shared" si="161"/>
        <v>27.07946157186279</v>
      </c>
      <c r="I152" s="3">
        <f t="shared" si="161"/>
        <v>27.07946157186279</v>
      </c>
      <c r="J152" s="3">
        <f t="shared" si="161"/>
        <v>27.07946157186279</v>
      </c>
      <c r="K152" s="3">
        <f t="shared" si="161"/>
        <v>27.07946157186279</v>
      </c>
    </row>
    <row r="153" spans="1:12" x14ac:dyDescent="0.25">
      <c r="A153" s="3" t="s">
        <v>10</v>
      </c>
      <c r="B153" s="3">
        <f>(COMBIN(3,1)*COMBIN(3,1)*COMBIN(11,2)*POWER(4,2)+COMBIN(3,1)*COMBIN(3,1)*COMBIN(11,1)*COMBIN(4,2)+COMBIN(6,1)*COMBIN(11,2)*COMBIN(2,1)*COMBIN(4,2)*COMBIN(4,1))/COMBIN(50,4)*100</f>
        <v>10.57490230134607</v>
      </c>
      <c r="C153" s="3">
        <f t="shared" ref="C153:K153" si="162">(COMBIN(3,1)*COMBIN(3,1)*COMBIN(11,2)*POWER(4,2)+COMBIN(3,1)*COMBIN(3,1)*COMBIN(11,1)*COMBIN(4,2)+COMBIN(6,1)*COMBIN(11,2)*COMBIN(2,1)*COMBIN(4,2)*COMBIN(4,1))/COMBIN(50,4)*100</f>
        <v>10.57490230134607</v>
      </c>
      <c r="D153" s="3">
        <f t="shared" si="162"/>
        <v>10.57490230134607</v>
      </c>
      <c r="E153" s="3">
        <f t="shared" si="162"/>
        <v>10.57490230134607</v>
      </c>
      <c r="F153" s="3">
        <f t="shared" si="162"/>
        <v>10.57490230134607</v>
      </c>
      <c r="G153" s="3">
        <f t="shared" si="162"/>
        <v>10.57490230134607</v>
      </c>
      <c r="H153" s="3">
        <f t="shared" si="162"/>
        <v>10.57490230134607</v>
      </c>
      <c r="I153" s="3">
        <f t="shared" si="162"/>
        <v>10.57490230134607</v>
      </c>
      <c r="J153" s="3">
        <f t="shared" si="162"/>
        <v>10.57490230134607</v>
      </c>
      <c r="K153" s="3">
        <f t="shared" si="162"/>
        <v>10.57490230134607</v>
      </c>
    </row>
    <row r="154" spans="1:12" x14ac:dyDescent="0.25">
      <c r="A154" s="3" t="s">
        <v>11</v>
      </c>
      <c r="B154" s="3">
        <f>(COMBIN(2,1)*COMBIN(3,2)*COMBIN(11,2)*POWER(4,2))/COMBIN(50,4)*100</f>
        <v>2.2926617455492835</v>
      </c>
      <c r="C154" s="3">
        <f t="shared" ref="C154:K154" si="163">(COMBIN(2,1)*COMBIN(3,2)*COMBIN(11,2)*POWER(4,2))/COMBIN(50,4)*100</f>
        <v>2.2926617455492835</v>
      </c>
      <c r="D154" s="3">
        <f t="shared" si="163"/>
        <v>2.2926617455492835</v>
      </c>
      <c r="E154" s="3">
        <f t="shared" si="163"/>
        <v>2.2926617455492835</v>
      </c>
      <c r="F154" s="3">
        <f t="shared" si="163"/>
        <v>2.2926617455492835</v>
      </c>
      <c r="G154" s="3">
        <f t="shared" si="163"/>
        <v>2.2926617455492835</v>
      </c>
      <c r="H154" s="3">
        <f t="shared" si="163"/>
        <v>2.2926617455492835</v>
      </c>
      <c r="I154" s="3">
        <f t="shared" si="163"/>
        <v>2.2926617455492835</v>
      </c>
      <c r="J154" s="3">
        <f t="shared" si="163"/>
        <v>2.2926617455492835</v>
      </c>
      <c r="K154" s="3">
        <f t="shared" si="163"/>
        <v>2.2926617455492835</v>
      </c>
    </row>
    <row r="155" spans="1:12" x14ac:dyDescent="0.25">
      <c r="A155" s="3" t="s">
        <v>12</v>
      </c>
      <c r="B155" s="3">
        <f>COMBIN(2,1)*COMBIN(3,2)*COMBIN(48,2)/COMBIN(50,4)*100</f>
        <v>2.9387755102040813</v>
      </c>
      <c r="C155" s="3">
        <f t="shared" ref="C155:K155" si="164">COMBIN(2,1)*COMBIN(3,2)*COMBIN(48,2)/COMBIN(50,4)*100</f>
        <v>2.9387755102040813</v>
      </c>
      <c r="D155" s="3">
        <f t="shared" si="164"/>
        <v>2.9387755102040813</v>
      </c>
      <c r="E155" s="3">
        <f t="shared" si="164"/>
        <v>2.9387755102040813</v>
      </c>
      <c r="F155" s="3">
        <f t="shared" si="164"/>
        <v>2.9387755102040813</v>
      </c>
      <c r="G155" s="3">
        <f t="shared" si="164"/>
        <v>2.9387755102040813</v>
      </c>
      <c r="H155" s="3">
        <f t="shared" si="164"/>
        <v>2.9387755102040813</v>
      </c>
      <c r="I155" s="3">
        <f t="shared" si="164"/>
        <v>2.9387755102040813</v>
      </c>
      <c r="J155" s="3">
        <f t="shared" si="164"/>
        <v>2.9387755102040813</v>
      </c>
      <c r="K155" s="3">
        <f t="shared" si="164"/>
        <v>2.9387755102040813</v>
      </c>
    </row>
    <row r="156" spans="1:12" x14ac:dyDescent="0.25">
      <c r="A156" s="4" t="s">
        <v>13</v>
      </c>
      <c r="B156" s="4">
        <f>((POWER(4,3)-1)*COMBIN(32,1)-COMBIN(3,1)*COMBIN(8,1)+COMBIN(2,1)*COMBIN(3,1)*POWER(4,3)-1+COMBIN(3,1)*(COMBIN(4,2)*POWER(4,2)-3)+COMBIN(3,1)*(POWER(4,4)-1))/COMBIN(50,4)*100</f>
        <v>1.4845853234910986</v>
      </c>
      <c r="C156" s="4">
        <f>((POWER(4,3)-1)*COMBIN(32,1)-COMBIN(3,1)*COMBIN(8,1)+COMBIN(2,1)*COMBIN(3,1)*POWER(4,3)-1+COMBIN(3,1)*(COMBIN(4,2)*POWER(4,2)-3)+(POWER(4,3)-1)*COMBIN(28,1)-COMBIN(3,1)*COMBIN(7,1)+COMBIN(2,1)*COMBIN(3,1)*POWER(4,3)-1+COMBIN(3,1)*(COMBIN(4,2)*POWER(4,2)-3)+COMBIN(2,1)*(POWER(4,4)-1))/COMBIN(50,4)*100</f>
        <v>2.418150238818932</v>
      </c>
      <c r="D156" s="4">
        <f>(COMBIN(2,1)*((POWER(4,3)-1)*COMBIN(28,1)-COMBIN(3,1)*COMBIN(7,1)+COMBIN(2,1)*COMBIN(3,1)*POWER(4,3)-1+COMBIN(3,1)*(COMBIN(4,2)*POWER(4,2)-3))+COMBIN(3,1)*(POWER(4,4)-1))/COMBIN(50,4)*100</f>
        <v>2.4207555362570559</v>
      </c>
      <c r="E156" s="4">
        <f>(COMBIN(2,1)*((POWER(4,3)-1)*COMBIN(28,1)-COMBIN(3,1)*COMBIN(7,1)+COMBIN(2,1)*COMBIN(3,1)*POWER(4,3)-1+COMBIN(3,1)*(COMBIN(4,2)*POWER(4,2)-3))+COMBIN(4,1)*(POWER(4,4)-1))/COMBIN(50,4)*100</f>
        <v>2.531480677377334</v>
      </c>
      <c r="F156" s="4">
        <f>(COMBIN(2,1)*((POWER(4,3)-1)*COMBIN(28,1)-COMBIN(3,1)*COMBIN(7,1)+COMBIN(2,1)*COMBIN(3,1)*POWER(4,3)-1+COMBIN(3,1)*(COMBIN(4,2)*POWER(4,2)-3))+COMBIN(5,1)*(POWER(4,4)-1))/COMBIN(50,4)*100</f>
        <v>2.642205818497612</v>
      </c>
      <c r="G156" s="4">
        <f>(COMBIN(2,1)*((POWER(4,3)-1)*COMBIN(28,1)-COMBIN(3,1)*COMBIN(7,1)+COMBIN(2,1)*COMBIN(3,1)*POWER(4,3)-1+COMBIN(3,1)*(COMBIN(4,2)*POWER(4,2)-3))+COMBIN(5,1)*(POWER(4,4)-1))/COMBIN(50,4)*100</f>
        <v>2.642205818497612</v>
      </c>
      <c r="H156" s="4">
        <f>(COMBIN(2,1)*((POWER(4,3)-1)*COMBIN(28,1)-COMBIN(3,1)*COMBIN(7,1)+COMBIN(2,1)*COMBIN(3,1)*POWER(4,3)-1+COMBIN(3,1)*(COMBIN(4,2)*POWER(4,2)-3))+COMBIN(4,1)*(POWER(4,4)-1))/COMBIN(50,4)*100</f>
        <v>2.531480677377334</v>
      </c>
      <c r="I156" s="4">
        <f>(COMBIN(2,1)*((POWER(4,3)-1)*COMBIN(28,1)-COMBIN(3,1)*COMBIN(7,1)+COMBIN(2,1)*COMBIN(3,1)*POWER(4,3)-1+COMBIN(3,1)*(COMBIN(4,2)*POWER(4,2)-3))+COMBIN(3,1)*(POWER(4,4)-1))/COMBIN(50,4)*100</f>
        <v>2.4207555362570559</v>
      </c>
      <c r="J156" s="4">
        <f>(COMBIN(2,1)*((POWER(4,3)-1)*COMBIN(28,1)-COMBIN(3,1)*COMBIN(7,1)+COMBIN(2,1)*COMBIN(3,1)*POWER(4,3)-1+COMBIN(3,1)*(COMBIN(4,2)*POWER(4,2)-3))+COMBIN(3,1)*(POWER(4,4)-1))/COMBIN(50,4)*100</f>
        <v>2.4207555362570559</v>
      </c>
      <c r="K156" s="4">
        <f>((POWER(4,3)-1)*COMBIN(28,1)-COMBIN(3,1)*COMBIN(7,1)+COMBIN(2,1)*COMBIN(3,1)*POWER(4,3)-1+COMBIN(3,1)*(COMBIN(4,2)*POWER(4,2)-3)+COMBIN(4,1)*(POWER(4,4)-1))/COMBIN(50,4)*100</f>
        <v>1.4871906209292229</v>
      </c>
    </row>
    <row r="157" spans="1:12" x14ac:dyDescent="0.25">
      <c r="A157" s="4" t="s">
        <v>14</v>
      </c>
      <c r="B157" s="4">
        <f>COMBIN(12,3)*COMBIN(47,1)/COMBIN(50,4)*100-B160-B161</f>
        <v>4.4680851063829783</v>
      </c>
      <c r="C157" s="4">
        <f t="shared" ref="C157:K157" si="165">COMBIN(12,3)*COMBIN(47,1)/COMBIN(50,4)*100-C160-C161</f>
        <v>4.448545375597047</v>
      </c>
      <c r="D157" s="4">
        <f t="shared" si="165"/>
        <v>4.448545375597047</v>
      </c>
      <c r="E157" s="4">
        <f t="shared" si="165"/>
        <v>4.4481111593573592</v>
      </c>
      <c r="F157" s="4">
        <f t="shared" si="165"/>
        <v>4.4476769431176715</v>
      </c>
      <c r="G157" s="4">
        <f t="shared" si="165"/>
        <v>4.4476769431176724</v>
      </c>
      <c r="H157" s="4">
        <f t="shared" si="165"/>
        <v>4.4481111593573592</v>
      </c>
      <c r="I157" s="4">
        <f t="shared" si="165"/>
        <v>4.448545375597047</v>
      </c>
      <c r="J157" s="4">
        <f t="shared" si="165"/>
        <v>4.448545375597047</v>
      </c>
      <c r="K157" s="4">
        <f t="shared" si="165"/>
        <v>4.4680851063829783</v>
      </c>
    </row>
    <row r="158" spans="1:12" x14ac:dyDescent="0.25">
      <c r="A158" s="3" t="s">
        <v>15</v>
      </c>
      <c r="B158" s="3">
        <f>COMBIN(2,1)*COMBIN(3,2)*COMBIN(3,1)*COMBIN(47,1)/COMBIN(50,4)*100</f>
        <v>0.36734693877551017</v>
      </c>
      <c r="C158" s="3">
        <f t="shared" ref="C158:K158" si="166">COMBIN(2,1)*COMBIN(3,2)*COMBIN(3,1)*COMBIN(47,1)/COMBIN(50,4)*100</f>
        <v>0.36734693877551017</v>
      </c>
      <c r="D158" s="3">
        <f t="shared" si="166"/>
        <v>0.36734693877551017</v>
      </c>
      <c r="E158" s="3">
        <f t="shared" si="166"/>
        <v>0.36734693877551017</v>
      </c>
      <c r="F158" s="3">
        <f t="shared" si="166"/>
        <v>0.36734693877551017</v>
      </c>
      <c r="G158" s="3">
        <f t="shared" si="166"/>
        <v>0.36734693877551017</v>
      </c>
      <c r="H158" s="3">
        <f t="shared" si="166"/>
        <v>0.36734693877551017</v>
      </c>
      <c r="I158" s="3">
        <f t="shared" si="166"/>
        <v>0.36734693877551017</v>
      </c>
      <c r="J158" s="3">
        <f t="shared" si="166"/>
        <v>0.36734693877551017</v>
      </c>
      <c r="K158" s="3">
        <f t="shared" si="166"/>
        <v>0.36734693877551017</v>
      </c>
    </row>
    <row r="159" spans="1:12" x14ac:dyDescent="0.25">
      <c r="A159" s="3" t="s">
        <v>16</v>
      </c>
      <c r="B159" s="3">
        <f>COMBIN(2,1)*COMBIN(3,3)*COMBIN(47,1)/COMBIN(50,4)*100</f>
        <v>4.0816326530612249E-2</v>
      </c>
      <c r="C159" s="3">
        <f t="shared" ref="C159:K159" si="167">COMBIN(2,1)*COMBIN(3,3)*COMBIN(47,1)/COMBIN(50,4)*100</f>
        <v>4.0816326530612249E-2</v>
      </c>
      <c r="D159" s="3">
        <f t="shared" si="167"/>
        <v>4.0816326530612249E-2</v>
      </c>
      <c r="E159" s="3">
        <f t="shared" si="167"/>
        <v>4.0816326530612249E-2</v>
      </c>
      <c r="F159" s="3">
        <f t="shared" si="167"/>
        <v>4.0816326530612249E-2</v>
      </c>
      <c r="G159" s="3">
        <f t="shared" si="167"/>
        <v>4.0816326530612249E-2</v>
      </c>
      <c r="H159" s="3">
        <f t="shared" si="167"/>
        <v>4.0816326530612249E-2</v>
      </c>
      <c r="I159" s="3">
        <f t="shared" si="167"/>
        <v>4.0816326530612249E-2</v>
      </c>
      <c r="J159" s="3">
        <f t="shared" si="167"/>
        <v>4.0816326530612249E-2</v>
      </c>
      <c r="K159" s="3">
        <f t="shared" si="167"/>
        <v>4.0816326530612249E-2</v>
      </c>
    </row>
    <row r="160" spans="1:12" x14ac:dyDescent="0.25">
      <c r="A160" s="4" t="s">
        <v>17</v>
      </c>
      <c r="B160" s="6">
        <f>3/COMBIN(50,4)*100</f>
        <v>1.3026487190620929E-3</v>
      </c>
      <c r="C160" s="6">
        <f>(46+2)/COMBIN(50,4)*100</f>
        <v>2.0842379504993486E-2</v>
      </c>
      <c r="D160" s="6">
        <f>(2*46+2)/COMBIN(50,4)*100</f>
        <v>4.0816326530612249E-2</v>
      </c>
      <c r="E160" s="6">
        <f>(2*46+3)/COMBIN(50,4)*100</f>
        <v>4.125054277029961E-2</v>
      </c>
      <c r="F160" s="6">
        <f>(2*46+4)/COMBIN(50,4)*100</f>
        <v>4.1684759009986971E-2</v>
      </c>
      <c r="G160" s="6">
        <f>(2*46+5)/COMBIN(50,4)*100</f>
        <v>4.211897524967434E-2</v>
      </c>
      <c r="H160" s="6">
        <f>(2*46+4)/COMBIN(50,4)*100</f>
        <v>4.1684759009986971E-2</v>
      </c>
      <c r="I160" s="6">
        <f>(2*46+3)/COMBIN(50,4)*100</f>
        <v>4.125054277029961E-2</v>
      </c>
      <c r="J160" s="6">
        <f>(2*46+3)/COMBIN(50,4)*100</f>
        <v>4.125054277029961E-2</v>
      </c>
      <c r="K160" s="6">
        <f>(46+3)/COMBIN(50,4)*100</f>
        <v>2.1276595744680851E-2</v>
      </c>
    </row>
    <row r="161" spans="1:12" x14ac:dyDescent="0.25">
      <c r="A161" s="4" t="s">
        <v>20</v>
      </c>
      <c r="B161" s="4">
        <f>47/COMBIN(50,4)*100</f>
        <v>2.0408163265306124E-2</v>
      </c>
      <c r="C161" s="4">
        <f>47/COMBIN(50,4)*100</f>
        <v>2.0408163265306124E-2</v>
      </c>
      <c r="D161" s="4">
        <f>1/COMBIN(50,4)*100</f>
        <v>4.3421623968736432E-4</v>
      </c>
      <c r="E161" s="4">
        <f>1/COMBIN(50,4)*100</f>
        <v>4.3421623968736432E-4</v>
      </c>
      <c r="F161" s="4">
        <f>1/COMBIN(50,4)*100</f>
        <v>4.3421623968736432E-4</v>
      </c>
      <c r="G161" s="4">
        <v>0</v>
      </c>
      <c r="H161" s="4">
        <v>0</v>
      </c>
      <c r="I161" s="4">
        <v>0</v>
      </c>
      <c r="J161" s="4">
        <v>0</v>
      </c>
      <c r="K161" s="4">
        <f>1/COMBIN(50,4)*100</f>
        <v>4.3421623968736432E-4</v>
      </c>
    </row>
    <row r="163" spans="1:12" x14ac:dyDescent="0.25">
      <c r="A163" s="3" t="s">
        <v>18</v>
      </c>
      <c r="B163" s="3">
        <f>SUM(B152:B154)</f>
        <v>39.94702561875814</v>
      </c>
      <c r="C163" s="3">
        <f>SUM(C152:C154)</f>
        <v>39.94702561875814</v>
      </c>
      <c r="D163" s="3">
        <f>SUM(D152:D154)</f>
        <v>39.94702561875814</v>
      </c>
      <c r="E163" s="3">
        <f t="shared" ref="E163:K163" si="168">SUM(E152:E154)</f>
        <v>39.94702561875814</v>
      </c>
      <c r="F163" s="3">
        <f t="shared" si="168"/>
        <v>39.94702561875814</v>
      </c>
      <c r="G163" s="3">
        <f t="shared" si="168"/>
        <v>39.94702561875814</v>
      </c>
      <c r="H163" s="3">
        <f t="shared" si="168"/>
        <v>39.94702561875814</v>
      </c>
      <c r="I163" s="3">
        <f t="shared" si="168"/>
        <v>39.94702561875814</v>
      </c>
      <c r="J163" s="3">
        <f t="shared" si="168"/>
        <v>39.94702561875814</v>
      </c>
      <c r="K163" s="3">
        <f t="shared" si="168"/>
        <v>39.94702561875814</v>
      </c>
    </row>
    <row r="164" spans="1:12" x14ac:dyDescent="0.25">
      <c r="A164" s="3" t="s">
        <v>19</v>
      </c>
      <c r="B164" s="7">
        <f>B156</f>
        <v>1.4845853234910986</v>
      </c>
      <c r="C164" s="5">
        <f t="shared" ref="C164:K165" si="169">C156</f>
        <v>2.418150238818932</v>
      </c>
      <c r="D164" s="5">
        <f t="shared" si="169"/>
        <v>2.4207555362570559</v>
      </c>
      <c r="E164" s="5">
        <f t="shared" si="169"/>
        <v>2.531480677377334</v>
      </c>
      <c r="F164" s="4">
        <f t="shared" si="169"/>
        <v>2.642205818497612</v>
      </c>
      <c r="G164" s="4">
        <f t="shared" si="169"/>
        <v>2.642205818497612</v>
      </c>
      <c r="H164" s="5">
        <f t="shared" si="169"/>
        <v>2.531480677377334</v>
      </c>
      <c r="I164" s="5">
        <f t="shared" si="169"/>
        <v>2.4207555362570559</v>
      </c>
      <c r="J164" s="5">
        <f t="shared" si="169"/>
        <v>2.4207555362570559</v>
      </c>
      <c r="K164" s="7">
        <f t="shared" si="169"/>
        <v>1.4871906209292229</v>
      </c>
      <c r="L164" s="9">
        <f t="shared" ref="L164:L166" si="170">AVERAGE(B164:K164)</f>
        <v>2.299956578376031</v>
      </c>
    </row>
    <row r="165" spans="1:12" x14ac:dyDescent="0.25">
      <c r="A165" s="3" t="s">
        <v>152</v>
      </c>
      <c r="B165" s="4">
        <f>B157</f>
        <v>4.4680851063829783</v>
      </c>
      <c r="C165" s="5">
        <f t="shared" si="169"/>
        <v>4.448545375597047</v>
      </c>
      <c r="D165" s="5">
        <f t="shared" si="169"/>
        <v>4.448545375597047</v>
      </c>
      <c r="E165" s="5">
        <f t="shared" si="169"/>
        <v>4.4481111593573592</v>
      </c>
      <c r="F165" s="7">
        <f t="shared" si="169"/>
        <v>4.4476769431176715</v>
      </c>
      <c r="G165" s="7">
        <f t="shared" si="169"/>
        <v>4.4476769431176724</v>
      </c>
      <c r="H165" s="5">
        <f t="shared" si="169"/>
        <v>4.4481111593573592</v>
      </c>
      <c r="I165" s="5">
        <f t="shared" si="169"/>
        <v>4.448545375597047</v>
      </c>
      <c r="J165" s="5">
        <f t="shared" si="169"/>
        <v>4.448545375597047</v>
      </c>
      <c r="K165" s="4">
        <f t="shared" si="169"/>
        <v>4.4680851063829783</v>
      </c>
      <c r="L165" s="9">
        <f t="shared" si="170"/>
        <v>4.452192792010421</v>
      </c>
    </row>
    <row r="166" spans="1:12" x14ac:dyDescent="0.25">
      <c r="A166" s="3" t="s">
        <v>151</v>
      </c>
      <c r="B166" s="7">
        <f t="shared" ref="B166:K166" si="171">SUM(B158:B161)</f>
        <v>0.42987407729049065</v>
      </c>
      <c r="C166" s="5">
        <f t="shared" si="171"/>
        <v>0.44941380807642206</v>
      </c>
      <c r="D166" s="5">
        <f t="shared" si="171"/>
        <v>0.44941380807642201</v>
      </c>
      <c r="E166" s="5">
        <f t="shared" si="171"/>
        <v>0.44984802431610937</v>
      </c>
      <c r="F166" s="4">
        <f t="shared" si="171"/>
        <v>0.45028224055579674</v>
      </c>
      <c r="G166" s="4">
        <f t="shared" si="171"/>
        <v>0.45028224055579674</v>
      </c>
      <c r="H166" s="5">
        <f t="shared" si="171"/>
        <v>0.44984802431610937</v>
      </c>
      <c r="I166" s="5">
        <f t="shared" si="171"/>
        <v>0.44941380807642201</v>
      </c>
      <c r="J166" s="5">
        <f t="shared" si="171"/>
        <v>0.44941380807642201</v>
      </c>
      <c r="K166" s="7">
        <f t="shared" si="171"/>
        <v>0.4298740772904906</v>
      </c>
      <c r="L166" s="9">
        <f t="shared" si="170"/>
        <v>0.4457663916630481</v>
      </c>
    </row>
    <row r="167" spans="1:12" x14ac:dyDescent="0.25">
      <c r="A167" s="3" t="s">
        <v>154</v>
      </c>
      <c r="B167" s="7">
        <f>SUM(B164:B166)</f>
        <v>6.3825445071645674</v>
      </c>
      <c r="C167" s="5">
        <f t="shared" ref="C167" si="172">SUM(C164:C166)</f>
        <v>7.316109422492401</v>
      </c>
      <c r="D167" s="5">
        <f t="shared" ref="D167" si="173">SUM(D164:D166)</f>
        <v>7.318714719930524</v>
      </c>
      <c r="E167" s="5">
        <f t="shared" ref="E167" si="174">SUM(E164:E166)</f>
        <v>7.4294398610508026</v>
      </c>
      <c r="F167" s="4">
        <f t="shared" ref="F167" si="175">SUM(F164:F166)</f>
        <v>7.5401650021710811</v>
      </c>
      <c r="G167" s="4">
        <f t="shared" ref="G167" si="176">SUM(G164:G166)</f>
        <v>7.5401650021710811</v>
      </c>
      <c r="H167" s="5">
        <f t="shared" ref="H167" si="177">SUM(H164:H166)</f>
        <v>7.4294398610508026</v>
      </c>
      <c r="I167" s="5">
        <f t="shared" ref="I167" si="178">SUM(I164:I166)</f>
        <v>7.318714719930524</v>
      </c>
      <c r="J167" s="5">
        <f>SUM(J164:J166)</f>
        <v>7.318714719930524</v>
      </c>
      <c r="K167" s="7">
        <f>SUM(K164:K166)</f>
        <v>6.3851498046026913</v>
      </c>
      <c r="L167" s="9">
        <f>AVERAGE(B167:K167)</f>
        <v>7.1979157620495</v>
      </c>
    </row>
    <row r="168" spans="1:12" ht="26.25" customHeight="1" x14ac:dyDescent="0.25"/>
    <row r="169" spans="1:12" x14ac:dyDescent="0.25">
      <c r="A169" s="1" t="s">
        <v>107</v>
      </c>
      <c r="B169" s="2" t="s">
        <v>117</v>
      </c>
      <c r="C169" s="2" t="s">
        <v>108</v>
      </c>
      <c r="D169" s="2" t="s">
        <v>109</v>
      </c>
      <c r="E169" s="2" t="s">
        <v>110</v>
      </c>
      <c r="F169" s="2" t="s">
        <v>111</v>
      </c>
      <c r="G169" s="2" t="s">
        <v>112</v>
      </c>
      <c r="H169" s="2" t="s">
        <v>113</v>
      </c>
      <c r="I169" s="2" t="s">
        <v>114</v>
      </c>
      <c r="J169" s="2" t="s">
        <v>115</v>
      </c>
      <c r="K169" s="2" t="s">
        <v>116</v>
      </c>
    </row>
    <row r="170" spans="1:12" x14ac:dyDescent="0.25">
      <c r="A170" s="3" t="s">
        <v>9</v>
      </c>
      <c r="B170" s="3">
        <f>(COMBIN(6,1)*COMBIN(11,3)*POWER(4,3)-COMBIN(6,1)*COMBIN(11,3)-COMBIN(6,1)*COMBIN(3,3))/COMBIN(50,4)*100</f>
        <v>27.07946157186279</v>
      </c>
      <c r="C170" s="3">
        <f t="shared" ref="C170:K170" si="179">(COMBIN(6,1)*COMBIN(11,3)*POWER(4,3)-COMBIN(6,1)*COMBIN(11,3)-COMBIN(6,1)*COMBIN(3,3))/COMBIN(50,4)*100</f>
        <v>27.07946157186279</v>
      </c>
      <c r="D170" s="3">
        <f t="shared" si="179"/>
        <v>27.07946157186279</v>
      </c>
      <c r="E170" s="3">
        <f t="shared" si="179"/>
        <v>27.07946157186279</v>
      </c>
      <c r="F170" s="3">
        <f t="shared" si="179"/>
        <v>27.07946157186279</v>
      </c>
      <c r="G170" s="3">
        <f t="shared" si="179"/>
        <v>27.07946157186279</v>
      </c>
      <c r="H170" s="3">
        <f t="shared" si="179"/>
        <v>27.07946157186279</v>
      </c>
      <c r="I170" s="3">
        <f t="shared" si="179"/>
        <v>27.07946157186279</v>
      </c>
      <c r="J170" s="3">
        <f t="shared" si="179"/>
        <v>27.07946157186279</v>
      </c>
      <c r="K170" s="3">
        <f t="shared" si="179"/>
        <v>27.07946157186279</v>
      </c>
    </row>
    <row r="171" spans="1:12" x14ac:dyDescent="0.25">
      <c r="A171" s="3" t="s">
        <v>10</v>
      </c>
      <c r="B171" s="3">
        <f>(COMBIN(3,1)*COMBIN(3,1)*COMBIN(11,2)*POWER(4,2)+COMBIN(3,1)*COMBIN(3,1)*COMBIN(11,1)*COMBIN(4,2)+COMBIN(6,1)*COMBIN(11,2)*COMBIN(2,1)*COMBIN(4,2)*COMBIN(4,1))/COMBIN(50,4)*100</f>
        <v>10.57490230134607</v>
      </c>
      <c r="C171" s="3">
        <f t="shared" ref="C171:K171" si="180">(COMBIN(3,1)*COMBIN(3,1)*COMBIN(11,2)*POWER(4,2)+COMBIN(3,1)*COMBIN(3,1)*COMBIN(11,1)*COMBIN(4,2)+COMBIN(6,1)*COMBIN(11,2)*COMBIN(2,1)*COMBIN(4,2)*COMBIN(4,1))/COMBIN(50,4)*100</f>
        <v>10.57490230134607</v>
      </c>
      <c r="D171" s="3">
        <f t="shared" si="180"/>
        <v>10.57490230134607</v>
      </c>
      <c r="E171" s="3">
        <f t="shared" si="180"/>
        <v>10.57490230134607</v>
      </c>
      <c r="F171" s="3">
        <f t="shared" si="180"/>
        <v>10.57490230134607</v>
      </c>
      <c r="G171" s="3">
        <f t="shared" si="180"/>
        <v>10.57490230134607</v>
      </c>
      <c r="H171" s="3">
        <f t="shared" si="180"/>
        <v>10.57490230134607</v>
      </c>
      <c r="I171" s="3">
        <f t="shared" si="180"/>
        <v>10.57490230134607</v>
      </c>
      <c r="J171" s="3">
        <f t="shared" si="180"/>
        <v>10.57490230134607</v>
      </c>
      <c r="K171" s="3">
        <f t="shared" si="180"/>
        <v>10.57490230134607</v>
      </c>
    </row>
    <row r="172" spans="1:12" x14ac:dyDescent="0.25">
      <c r="A172" s="3" t="s">
        <v>11</v>
      </c>
      <c r="B172" s="3">
        <f>(COMBIN(2,1)*COMBIN(3,2)*COMBIN(11,2)*POWER(4,2))/COMBIN(50,4)*100</f>
        <v>2.2926617455492835</v>
      </c>
      <c r="C172" s="3">
        <f t="shared" ref="C172:K172" si="181">(COMBIN(2,1)*COMBIN(3,2)*COMBIN(11,2)*POWER(4,2))/COMBIN(50,4)*100</f>
        <v>2.2926617455492835</v>
      </c>
      <c r="D172" s="3">
        <f t="shared" si="181"/>
        <v>2.2926617455492835</v>
      </c>
      <c r="E172" s="3">
        <f t="shared" si="181"/>
        <v>2.2926617455492835</v>
      </c>
      <c r="F172" s="3">
        <f t="shared" si="181"/>
        <v>2.2926617455492835</v>
      </c>
      <c r="G172" s="3">
        <f t="shared" si="181"/>
        <v>2.2926617455492835</v>
      </c>
      <c r="H172" s="3">
        <f t="shared" si="181"/>
        <v>2.2926617455492835</v>
      </c>
      <c r="I172" s="3">
        <f t="shared" si="181"/>
        <v>2.2926617455492835</v>
      </c>
      <c r="J172" s="3">
        <f t="shared" si="181"/>
        <v>2.2926617455492835</v>
      </c>
      <c r="K172" s="3">
        <f t="shared" si="181"/>
        <v>2.2926617455492835</v>
      </c>
    </row>
    <row r="173" spans="1:12" x14ac:dyDescent="0.25">
      <c r="A173" s="3" t="s">
        <v>12</v>
      </c>
      <c r="B173" s="3">
        <f>COMBIN(2,1)*COMBIN(3,2)*COMBIN(48,2)/COMBIN(50,4)*100</f>
        <v>2.9387755102040813</v>
      </c>
      <c r="C173" s="3">
        <f t="shared" ref="C173:K173" si="182">COMBIN(2,1)*COMBIN(3,2)*COMBIN(48,2)/COMBIN(50,4)*100</f>
        <v>2.9387755102040813</v>
      </c>
      <c r="D173" s="3">
        <f t="shared" si="182"/>
        <v>2.9387755102040813</v>
      </c>
      <c r="E173" s="3">
        <f t="shared" si="182"/>
        <v>2.9387755102040813</v>
      </c>
      <c r="F173" s="3">
        <f t="shared" si="182"/>
        <v>2.9387755102040813</v>
      </c>
      <c r="G173" s="3">
        <f t="shared" si="182"/>
        <v>2.9387755102040813</v>
      </c>
      <c r="H173" s="3">
        <f t="shared" si="182"/>
        <v>2.9387755102040813</v>
      </c>
      <c r="I173" s="3">
        <f t="shared" si="182"/>
        <v>2.9387755102040813</v>
      </c>
      <c r="J173" s="3">
        <f t="shared" si="182"/>
        <v>2.9387755102040813</v>
      </c>
      <c r="K173" s="3">
        <f t="shared" si="182"/>
        <v>2.9387755102040813</v>
      </c>
    </row>
    <row r="174" spans="1:12" x14ac:dyDescent="0.25">
      <c r="A174" s="4" t="s">
        <v>13</v>
      </c>
      <c r="B174" s="4">
        <f>((POWER(4,3)-1)*COMBIN(32,1)-COMBIN(3,1)*COMBIN(8,1)+COMBIN(2,1)*COMBIN(3,1)*POWER(4,3)-1+COMBIN(3,1)*(COMBIN(4,2)*POWER(4,2)-3)+COMBIN(4,1)*(POWER(4,4)-1))/COMBIN(50,4)*100</f>
        <v>1.5953104646113765</v>
      </c>
      <c r="C174" s="4">
        <f>((POWER(4,3)-1)*COMBIN(28,1)-COMBIN(3,1)*COMBIN(7,1)+COMBIN(2,1)*COMBIN(3,1)*POWER(4,3)-1+COMBIN(3,1)*(COMBIN(4,2)*POWER(4,2)-3)+COMBIN(4,1)*(POWER(4,4)-1))/COMBIN(50,4)*100</f>
        <v>1.4871906209292229</v>
      </c>
      <c r="D174" s="4">
        <f>((POWER(4,3)-1)*COMBIN(28,1)-COMBIN(3,1)*COMBIN(7,1)+COMBIN(2,1)*COMBIN(3,1)*POWER(4,3)-1+COMBIN(3,1)*(COMBIN(4,2)*POWER(4,2)-3)+COMBIN(5,1)*(POWER(4,4)-1))/COMBIN(50,4)*100</f>
        <v>1.5979157620495006</v>
      </c>
      <c r="E174" s="4">
        <f>((POWER(4,3)-1)*COMBIN(28,1)-COMBIN(3,1)*COMBIN(7,1)+COMBIN(2,1)*COMBIN(3,1)*POWER(4,3)-1+COMBIN(3,1)*(COMBIN(4,2)*POWER(4,2)-3)+COMBIN(6,1)*(POWER(4,4)-1))/COMBIN(50,4)*100</f>
        <v>1.7086409031697787</v>
      </c>
      <c r="F174" s="4">
        <f>((POWER(4,3)-1)*COMBIN(28,1)-COMBIN(3,1)*COMBIN(7,1)+COMBIN(2,1)*COMBIN(3,1)*POWER(4,3)-1+COMBIN(3,1)*(COMBIN(4,2)*POWER(4,2)-3)+COMBIN(7,1)*(POWER(4,4)-1))/COMBIN(50,4)*100</f>
        <v>1.8193660442900563</v>
      </c>
      <c r="G174" s="4">
        <f>((POWER(4,3)-1)*COMBIN(28,1)-COMBIN(3,1)*COMBIN(7,1)+COMBIN(2,1)*COMBIN(3,1)*POWER(4,3)-1+COMBIN(3,1)*(COMBIN(4,2)*POWER(4,2)-3)+COMBIN(7,1)*(POWER(4,4)-1))/COMBIN(50,4)*100</f>
        <v>1.8193660442900563</v>
      </c>
      <c r="H174" s="4">
        <f>((POWER(4,3)-1)*COMBIN(28,1)-COMBIN(3,1)*COMBIN(7,1)+COMBIN(2,1)*COMBIN(3,1)*POWER(4,3)-1+COMBIN(3,1)*(COMBIN(4,2)*POWER(4,2)-3)+COMBIN(6,1)*(POWER(4,4)-1))/COMBIN(50,4)*100</f>
        <v>1.7086409031697787</v>
      </c>
      <c r="I174" s="4">
        <f>((POWER(4,3)-1)*COMBIN(28,1)-COMBIN(3,1)*COMBIN(7,1)+COMBIN(2,1)*COMBIN(3,1)*POWER(4,3)-1+COMBIN(3,1)*(COMBIN(4,2)*POWER(4,2)-3)+COMBIN(5,1)*(POWER(4,4)-1))/COMBIN(50,4)*100</f>
        <v>1.5979157620495006</v>
      </c>
      <c r="J174" s="4">
        <f>((POWER(4,3)-1)*COMBIN(28,1)-COMBIN(3,1)*COMBIN(7,1)+COMBIN(2,1)*COMBIN(3,1)*POWER(4,3)-1+COMBIN(3,1)*(COMBIN(4,2)*POWER(4,2)-3)+COMBIN(4,1)*(POWER(4,4)-1))/COMBIN(50,4)*100</f>
        <v>1.4871906209292229</v>
      </c>
      <c r="K174" s="4">
        <f>((POWER(4,3)-1)*COMBIN(28,1)-COMBIN(3,1)*COMBIN(7,1)+COMBIN(2,1)*COMBIN(3,1)*POWER(4,3)-1+COMBIN(3,1)*(COMBIN(4,2)*POWER(4,2)-3)+COMBIN(5,1)*(POWER(4,4)-1))/COMBIN(50,4)*100</f>
        <v>1.5979157620495006</v>
      </c>
    </row>
    <row r="175" spans="1:12" x14ac:dyDescent="0.25">
      <c r="A175" s="4" t="s">
        <v>14</v>
      </c>
      <c r="B175" s="4">
        <f>COMBIN(12,3)*COMBIN(47,1)/COMBIN(50,4)*100-B178-B179</f>
        <v>4.4676508901432914</v>
      </c>
      <c r="C175" s="4">
        <f t="shared" ref="C175:K175" si="183">COMBIN(12,3)*COMBIN(47,1)/COMBIN(50,4)*100-C178-C179</f>
        <v>4.4680851063829783</v>
      </c>
      <c r="D175" s="4">
        <f t="shared" si="183"/>
        <v>4.4676508901432905</v>
      </c>
      <c r="E175" s="4">
        <f t="shared" si="183"/>
        <v>4.4672166739036037</v>
      </c>
      <c r="F175" s="4">
        <f t="shared" si="183"/>
        <v>4.4667824576639159</v>
      </c>
      <c r="G175" s="4">
        <f t="shared" si="183"/>
        <v>4.4667824576639159</v>
      </c>
      <c r="H175" s="4">
        <f t="shared" si="183"/>
        <v>4.4672166739036037</v>
      </c>
      <c r="I175" s="4">
        <f t="shared" si="183"/>
        <v>4.4676508901432914</v>
      </c>
      <c r="J175" s="4">
        <f t="shared" si="183"/>
        <v>4.4680851063829783</v>
      </c>
      <c r="K175" s="4">
        <f t="shared" si="183"/>
        <v>4.4672166739036037</v>
      </c>
    </row>
    <row r="176" spans="1:12" x14ac:dyDescent="0.25">
      <c r="A176" s="3" t="s">
        <v>15</v>
      </c>
      <c r="B176" s="3">
        <f>COMBIN(2,1)*COMBIN(3,2)*COMBIN(3,1)*COMBIN(47,1)/COMBIN(50,4)*100</f>
        <v>0.36734693877551017</v>
      </c>
      <c r="C176" s="3">
        <f t="shared" ref="C176:K176" si="184">COMBIN(2,1)*COMBIN(3,2)*COMBIN(3,1)*COMBIN(47,1)/COMBIN(50,4)*100</f>
        <v>0.36734693877551017</v>
      </c>
      <c r="D176" s="3">
        <f t="shared" si="184"/>
        <v>0.36734693877551017</v>
      </c>
      <c r="E176" s="3">
        <f t="shared" si="184"/>
        <v>0.36734693877551017</v>
      </c>
      <c r="F176" s="3">
        <f t="shared" si="184"/>
        <v>0.36734693877551017</v>
      </c>
      <c r="G176" s="3">
        <f t="shared" si="184"/>
        <v>0.36734693877551017</v>
      </c>
      <c r="H176" s="3">
        <f t="shared" si="184"/>
        <v>0.36734693877551017</v>
      </c>
      <c r="I176" s="3">
        <f t="shared" si="184"/>
        <v>0.36734693877551017</v>
      </c>
      <c r="J176" s="3">
        <f t="shared" si="184"/>
        <v>0.36734693877551017</v>
      </c>
      <c r="K176" s="3">
        <f t="shared" si="184"/>
        <v>0.36734693877551017</v>
      </c>
    </row>
    <row r="177" spans="1:12" x14ac:dyDescent="0.25">
      <c r="A177" s="3" t="s">
        <v>16</v>
      </c>
      <c r="B177" s="3">
        <f>COMBIN(2,1)*COMBIN(3,3)*COMBIN(47,1)/COMBIN(50,4)*100</f>
        <v>4.0816326530612249E-2</v>
      </c>
      <c r="C177" s="3">
        <f t="shared" ref="C177:K177" si="185">COMBIN(2,1)*COMBIN(3,3)*COMBIN(47,1)/COMBIN(50,4)*100</f>
        <v>4.0816326530612249E-2</v>
      </c>
      <c r="D177" s="3">
        <f t="shared" si="185"/>
        <v>4.0816326530612249E-2</v>
      </c>
      <c r="E177" s="3">
        <f t="shared" si="185"/>
        <v>4.0816326530612249E-2</v>
      </c>
      <c r="F177" s="3">
        <f t="shared" si="185"/>
        <v>4.0816326530612249E-2</v>
      </c>
      <c r="G177" s="3">
        <f t="shared" si="185"/>
        <v>4.0816326530612249E-2</v>
      </c>
      <c r="H177" s="3">
        <f t="shared" si="185"/>
        <v>4.0816326530612249E-2</v>
      </c>
      <c r="I177" s="3">
        <f t="shared" si="185"/>
        <v>4.0816326530612249E-2</v>
      </c>
      <c r="J177" s="3">
        <f t="shared" si="185"/>
        <v>4.0816326530612249E-2</v>
      </c>
      <c r="K177" s="3">
        <f t="shared" si="185"/>
        <v>4.0816326530612249E-2</v>
      </c>
    </row>
    <row r="178" spans="1:12" x14ac:dyDescent="0.25">
      <c r="A178" s="4" t="s">
        <v>17</v>
      </c>
      <c r="B178" s="6">
        <f>4/COMBIN(50,4)*100</f>
        <v>1.7368649587494573E-3</v>
      </c>
      <c r="C178" s="6">
        <f>(46+3)/COMBIN(50,4)*100</f>
        <v>2.1276595744680851E-2</v>
      </c>
      <c r="D178" s="6">
        <f>(46+4)/COMBIN(50,4)*100</f>
        <v>2.1710811984368215E-2</v>
      </c>
      <c r="E178" s="6">
        <f>(46+5)/COMBIN(50,4)*100</f>
        <v>2.2145028224055577E-2</v>
      </c>
      <c r="F178" s="6">
        <f>(46+6)/COMBIN(50,4)*100</f>
        <v>2.2579244463742945E-2</v>
      </c>
      <c r="G178" s="6">
        <f>(46+7)/COMBIN(50,4)*100</f>
        <v>2.301346070343031E-2</v>
      </c>
      <c r="H178" s="6">
        <f>(46+6)/COMBIN(50,4)*100</f>
        <v>2.2579244463742945E-2</v>
      </c>
      <c r="I178" s="6">
        <f>(46+5)/COMBIN(50,4)*100</f>
        <v>2.2145028224055577E-2</v>
      </c>
      <c r="J178" s="6">
        <f>(46+4)/COMBIN(50,4)*100</f>
        <v>2.1710811984368215E-2</v>
      </c>
      <c r="K178" s="6">
        <f>(46+5)/COMBIN(50,4)*100</f>
        <v>2.2145028224055577E-2</v>
      </c>
    </row>
    <row r="179" spans="1:12" x14ac:dyDescent="0.25">
      <c r="A179" s="4" t="s">
        <v>20</v>
      </c>
      <c r="B179" s="4">
        <f>47/COMBIN(50,4)*100</f>
        <v>2.0408163265306124E-2</v>
      </c>
      <c r="C179" s="4">
        <f>1/COMBIN(50,4)*100</f>
        <v>4.3421623968736432E-4</v>
      </c>
      <c r="D179" s="4">
        <f>1/COMBIN(50,4)*100</f>
        <v>4.3421623968736432E-4</v>
      </c>
      <c r="E179" s="4">
        <f>1/COMBIN(50,4)*100</f>
        <v>4.3421623968736432E-4</v>
      </c>
      <c r="F179" s="4">
        <f>1/COMBIN(50,4)*100</f>
        <v>4.3421623968736432E-4</v>
      </c>
      <c r="G179" s="4">
        <v>0</v>
      </c>
      <c r="H179" s="4">
        <v>0</v>
      </c>
      <c r="I179" s="4">
        <v>0</v>
      </c>
      <c r="J179" s="4">
        <v>0</v>
      </c>
      <c r="K179" s="4">
        <f>1/COMBIN(50,4)*100</f>
        <v>4.3421623968736432E-4</v>
      </c>
    </row>
    <row r="181" spans="1:12" x14ac:dyDescent="0.25">
      <c r="A181" s="3" t="s">
        <v>18</v>
      </c>
      <c r="B181" s="3">
        <f>SUM(B170:B172)</f>
        <v>39.94702561875814</v>
      </c>
      <c r="C181" s="3">
        <f>SUM(C170:C172)</f>
        <v>39.94702561875814</v>
      </c>
      <c r="D181" s="3">
        <f>SUM(D170:D172)</f>
        <v>39.94702561875814</v>
      </c>
      <c r="E181" s="3">
        <f t="shared" ref="E181:K181" si="186">SUM(E170:E172)</f>
        <v>39.94702561875814</v>
      </c>
      <c r="F181" s="3">
        <f t="shared" si="186"/>
        <v>39.94702561875814</v>
      </c>
      <c r="G181" s="3">
        <f t="shared" si="186"/>
        <v>39.94702561875814</v>
      </c>
      <c r="H181" s="3">
        <f t="shared" si="186"/>
        <v>39.94702561875814</v>
      </c>
      <c r="I181" s="3">
        <f t="shared" si="186"/>
        <v>39.94702561875814</v>
      </c>
      <c r="J181" s="3">
        <f t="shared" si="186"/>
        <v>39.94702561875814</v>
      </c>
      <c r="K181" s="3">
        <f t="shared" si="186"/>
        <v>39.94702561875814</v>
      </c>
    </row>
    <row r="182" spans="1:12" x14ac:dyDescent="0.25">
      <c r="A182" s="3" t="s">
        <v>19</v>
      </c>
      <c r="B182" s="5">
        <f>B174</f>
        <v>1.5953104646113765</v>
      </c>
      <c r="C182" s="7">
        <f t="shared" ref="C182:K183" si="187">C174</f>
        <v>1.4871906209292229</v>
      </c>
      <c r="D182" s="5">
        <f t="shared" si="187"/>
        <v>1.5979157620495006</v>
      </c>
      <c r="E182" s="5">
        <f t="shared" si="187"/>
        <v>1.7086409031697787</v>
      </c>
      <c r="F182" s="4">
        <f t="shared" si="187"/>
        <v>1.8193660442900563</v>
      </c>
      <c r="G182" s="4">
        <f t="shared" si="187"/>
        <v>1.8193660442900563</v>
      </c>
      <c r="H182" s="5">
        <f t="shared" si="187"/>
        <v>1.7086409031697787</v>
      </c>
      <c r="I182" s="5">
        <f t="shared" si="187"/>
        <v>1.5979157620495006</v>
      </c>
      <c r="J182" s="7">
        <f t="shared" si="187"/>
        <v>1.4871906209292229</v>
      </c>
      <c r="K182" s="5">
        <f t="shared" si="187"/>
        <v>1.5979157620495006</v>
      </c>
      <c r="L182" s="9">
        <f t="shared" ref="L182:L184" si="188">AVERAGE(B182:K182)</f>
        <v>1.6419452887537993</v>
      </c>
    </row>
    <row r="183" spans="1:12" x14ac:dyDescent="0.25">
      <c r="A183" s="3" t="s">
        <v>152</v>
      </c>
      <c r="B183" s="5">
        <f>B175</f>
        <v>4.4676508901432914</v>
      </c>
      <c r="C183" s="4">
        <f t="shared" si="187"/>
        <v>4.4680851063829783</v>
      </c>
      <c r="D183" s="5">
        <f t="shared" si="187"/>
        <v>4.4676508901432905</v>
      </c>
      <c r="E183" s="5">
        <f t="shared" si="187"/>
        <v>4.4672166739036037</v>
      </c>
      <c r="F183" s="7">
        <f t="shared" si="187"/>
        <v>4.4667824576639159</v>
      </c>
      <c r="G183" s="7">
        <f t="shared" si="187"/>
        <v>4.4667824576639159</v>
      </c>
      <c r="H183" s="5">
        <f t="shared" si="187"/>
        <v>4.4672166739036037</v>
      </c>
      <c r="I183" s="5">
        <f t="shared" si="187"/>
        <v>4.4676508901432914</v>
      </c>
      <c r="J183" s="4">
        <f t="shared" si="187"/>
        <v>4.4680851063829783</v>
      </c>
      <c r="K183" s="5">
        <f t="shared" si="187"/>
        <v>4.4672166739036037</v>
      </c>
      <c r="L183" s="9">
        <f t="shared" si="188"/>
        <v>4.4674337820234467</v>
      </c>
    </row>
    <row r="184" spans="1:12" x14ac:dyDescent="0.25">
      <c r="A184" s="3" t="s">
        <v>151</v>
      </c>
      <c r="B184" s="5">
        <f t="shared" ref="B184:K184" si="189">SUM(B176:B179)</f>
        <v>0.43030829353017802</v>
      </c>
      <c r="C184" s="7">
        <f t="shared" si="189"/>
        <v>0.4298740772904906</v>
      </c>
      <c r="D184" s="5">
        <f t="shared" si="189"/>
        <v>0.43030829353017797</v>
      </c>
      <c r="E184" s="5">
        <f t="shared" si="189"/>
        <v>0.43074250976986533</v>
      </c>
      <c r="F184" s="4">
        <f t="shared" si="189"/>
        <v>0.4311767260095527</v>
      </c>
      <c r="G184" s="4">
        <f t="shared" si="189"/>
        <v>0.4311767260095527</v>
      </c>
      <c r="H184" s="5">
        <f t="shared" si="189"/>
        <v>0.43074250976986533</v>
      </c>
      <c r="I184" s="5">
        <f t="shared" si="189"/>
        <v>0.43030829353017797</v>
      </c>
      <c r="J184" s="7">
        <f t="shared" si="189"/>
        <v>0.4298740772904906</v>
      </c>
      <c r="K184" s="5">
        <f t="shared" si="189"/>
        <v>0.43074250976986533</v>
      </c>
      <c r="L184" s="9">
        <f t="shared" si="188"/>
        <v>0.43052540165002168</v>
      </c>
    </row>
    <row r="185" spans="1:12" x14ac:dyDescent="0.25">
      <c r="A185" s="3" t="s">
        <v>154</v>
      </c>
      <c r="B185" s="5">
        <f>SUM(B182:B184)</f>
        <v>6.493269648284846</v>
      </c>
      <c r="C185" s="7">
        <f t="shared" ref="C185" si="190">SUM(C182:C184)</f>
        <v>6.3851498046026913</v>
      </c>
      <c r="D185" s="5">
        <f t="shared" ref="D185" si="191">SUM(D182:D184)</f>
        <v>6.495874945722969</v>
      </c>
      <c r="E185" s="5">
        <f t="shared" ref="E185" si="192">SUM(E182:E184)</f>
        <v>6.6066000868432475</v>
      </c>
      <c r="F185" s="4">
        <f t="shared" ref="F185" si="193">SUM(F182:F184)</f>
        <v>6.7173252279635252</v>
      </c>
      <c r="G185" s="4">
        <f t="shared" ref="G185" si="194">SUM(G182:G184)</f>
        <v>6.7173252279635252</v>
      </c>
      <c r="H185" s="5">
        <f t="shared" ref="H185" si="195">SUM(H182:H184)</f>
        <v>6.6066000868432475</v>
      </c>
      <c r="I185" s="5">
        <f t="shared" ref="I185" si="196">SUM(I182:I184)</f>
        <v>6.4958749457229699</v>
      </c>
      <c r="J185" s="7">
        <f>SUM(J182:J184)</f>
        <v>6.3851498046026913</v>
      </c>
      <c r="K185" s="5">
        <f>SUM(K182:K184)</f>
        <v>6.495874945722969</v>
      </c>
      <c r="L185" s="9">
        <f>AVERAGE(B185:K185)</f>
        <v>6.5399044724272688</v>
      </c>
    </row>
    <row r="186" spans="1:12" ht="26.25" customHeight="1" x14ac:dyDescent="0.25"/>
    <row r="187" spans="1:12" x14ac:dyDescent="0.25">
      <c r="A187" s="1" t="s">
        <v>118</v>
      </c>
      <c r="B187" s="2" t="s">
        <v>119</v>
      </c>
      <c r="C187" s="2" t="s">
        <v>120</v>
      </c>
      <c r="D187" s="2" t="s">
        <v>121</v>
      </c>
      <c r="E187" s="2" t="s">
        <v>122</v>
      </c>
      <c r="F187" s="2" t="s">
        <v>123</v>
      </c>
      <c r="G187" s="2" t="s">
        <v>124</v>
      </c>
      <c r="H187" s="2" t="s">
        <v>125</v>
      </c>
      <c r="I187" s="2" t="s">
        <v>126</v>
      </c>
      <c r="J187" s="2" t="s">
        <v>127</v>
      </c>
    </row>
    <row r="188" spans="1:12" x14ac:dyDescent="0.25">
      <c r="A188" s="3" t="s">
        <v>9</v>
      </c>
      <c r="B188" s="3">
        <f>(COMBIN(6,1)*COMBIN(11,3)*POWER(4,3)-COMBIN(6,1)*COMBIN(11,3)-COMBIN(6,1)*COMBIN(3,3))/COMBIN(50,4)*100</f>
        <v>27.07946157186279</v>
      </c>
      <c r="C188" s="3">
        <f t="shared" ref="C188:J188" si="197">(COMBIN(6,1)*COMBIN(11,3)*POWER(4,3)-COMBIN(6,1)*COMBIN(11,3)-COMBIN(6,1)*COMBIN(3,3))/COMBIN(50,4)*100</f>
        <v>27.07946157186279</v>
      </c>
      <c r="D188" s="3">
        <f t="shared" si="197"/>
        <v>27.07946157186279</v>
      </c>
      <c r="E188" s="3">
        <f t="shared" si="197"/>
        <v>27.07946157186279</v>
      </c>
      <c r="F188" s="3">
        <f t="shared" si="197"/>
        <v>27.07946157186279</v>
      </c>
      <c r="G188" s="3">
        <f t="shared" si="197"/>
        <v>27.07946157186279</v>
      </c>
      <c r="H188" s="3">
        <f t="shared" si="197"/>
        <v>27.07946157186279</v>
      </c>
      <c r="I188" s="3">
        <f t="shared" si="197"/>
        <v>27.07946157186279</v>
      </c>
      <c r="J188" s="3">
        <f t="shared" si="197"/>
        <v>27.07946157186279</v>
      </c>
    </row>
    <row r="189" spans="1:12" x14ac:dyDescent="0.25">
      <c r="A189" s="3" t="s">
        <v>10</v>
      </c>
      <c r="B189" s="3">
        <f>(COMBIN(3,1)*COMBIN(3,1)*COMBIN(11,2)*POWER(4,2)+COMBIN(3,1)*COMBIN(3,1)*COMBIN(11,1)*COMBIN(4,2)+COMBIN(6,1)*COMBIN(11,2)*COMBIN(2,1)*COMBIN(4,2)*COMBIN(4,1))/COMBIN(50,4)*100</f>
        <v>10.57490230134607</v>
      </c>
      <c r="C189" s="3">
        <f t="shared" ref="C189:J189" si="198">(COMBIN(3,1)*COMBIN(3,1)*COMBIN(11,2)*POWER(4,2)+COMBIN(3,1)*COMBIN(3,1)*COMBIN(11,1)*COMBIN(4,2)+COMBIN(6,1)*COMBIN(11,2)*COMBIN(2,1)*COMBIN(4,2)*COMBIN(4,1))/COMBIN(50,4)*100</f>
        <v>10.57490230134607</v>
      </c>
      <c r="D189" s="3">
        <f t="shared" si="198"/>
        <v>10.57490230134607</v>
      </c>
      <c r="E189" s="3">
        <f t="shared" si="198"/>
        <v>10.57490230134607</v>
      </c>
      <c r="F189" s="3">
        <f t="shared" si="198"/>
        <v>10.57490230134607</v>
      </c>
      <c r="G189" s="3">
        <f t="shared" si="198"/>
        <v>10.57490230134607</v>
      </c>
      <c r="H189" s="3">
        <f t="shared" si="198"/>
        <v>10.57490230134607</v>
      </c>
      <c r="I189" s="3">
        <f t="shared" si="198"/>
        <v>10.57490230134607</v>
      </c>
      <c r="J189" s="3">
        <f t="shared" si="198"/>
        <v>10.57490230134607</v>
      </c>
    </row>
    <row r="190" spans="1:12" x14ac:dyDescent="0.25">
      <c r="A190" s="3" t="s">
        <v>11</v>
      </c>
      <c r="B190" s="3">
        <f>(COMBIN(2,1)*COMBIN(3,2)*COMBIN(11,2)*POWER(4,2))/COMBIN(50,4)*100</f>
        <v>2.2926617455492835</v>
      </c>
      <c r="C190" s="3">
        <f t="shared" ref="C190:J190" si="199">(COMBIN(2,1)*COMBIN(3,2)*COMBIN(11,2)*POWER(4,2))/COMBIN(50,4)*100</f>
        <v>2.2926617455492835</v>
      </c>
      <c r="D190" s="3">
        <f t="shared" si="199"/>
        <v>2.2926617455492835</v>
      </c>
      <c r="E190" s="3">
        <f t="shared" si="199"/>
        <v>2.2926617455492835</v>
      </c>
      <c r="F190" s="3">
        <f t="shared" si="199"/>
        <v>2.2926617455492835</v>
      </c>
      <c r="G190" s="3">
        <f t="shared" si="199"/>
        <v>2.2926617455492835</v>
      </c>
      <c r="H190" s="3">
        <f t="shared" si="199"/>
        <v>2.2926617455492835</v>
      </c>
      <c r="I190" s="3">
        <f t="shared" si="199"/>
        <v>2.2926617455492835</v>
      </c>
      <c r="J190" s="3">
        <f t="shared" si="199"/>
        <v>2.2926617455492835</v>
      </c>
    </row>
    <row r="191" spans="1:12" x14ac:dyDescent="0.25">
      <c r="A191" s="3" t="s">
        <v>12</v>
      </c>
      <c r="B191" s="3">
        <f>COMBIN(2,1)*COMBIN(3,2)*COMBIN(48,2)/COMBIN(50,4)*100</f>
        <v>2.9387755102040813</v>
      </c>
      <c r="C191" s="3">
        <f t="shared" ref="C191:J191" si="200">COMBIN(2,1)*COMBIN(3,2)*COMBIN(48,2)/COMBIN(50,4)*100</f>
        <v>2.9387755102040813</v>
      </c>
      <c r="D191" s="3">
        <f t="shared" si="200"/>
        <v>2.9387755102040813</v>
      </c>
      <c r="E191" s="3">
        <f t="shared" si="200"/>
        <v>2.9387755102040813</v>
      </c>
      <c r="F191" s="3">
        <f t="shared" si="200"/>
        <v>2.9387755102040813</v>
      </c>
      <c r="G191" s="3">
        <f t="shared" si="200"/>
        <v>2.9387755102040813</v>
      </c>
      <c r="H191" s="3">
        <f t="shared" si="200"/>
        <v>2.9387755102040813</v>
      </c>
      <c r="I191" s="3">
        <f t="shared" si="200"/>
        <v>2.9387755102040813</v>
      </c>
      <c r="J191" s="3">
        <f t="shared" si="200"/>
        <v>2.9387755102040813</v>
      </c>
    </row>
    <row r="192" spans="1:12" x14ac:dyDescent="0.25">
      <c r="A192" s="4" t="s">
        <v>13</v>
      </c>
      <c r="B192" s="10">
        <f>(COMBIN(6,1)*(POWER(4,4)-POWER(4,2)))/COMBIN(50,4)*100</f>
        <v>0.62527138514980463</v>
      </c>
      <c r="C192" s="4">
        <f>(COMBIN(6,1)*(POWER(4,4)-POWER(4,2)))/COMBIN(50,4)*100</f>
        <v>0.62527138514980463</v>
      </c>
      <c r="D192" s="4">
        <f>(COMBIN(7,1)*(POWER(4,4)-POWER(4,2)))/COMBIN(50,4)*100</f>
        <v>0.72948328267477203</v>
      </c>
      <c r="E192" s="4">
        <f>(COMBIN(8,1)*(POWER(4,4)-POWER(4,2)))/COMBIN(50,4)*100</f>
        <v>0.83369518019973943</v>
      </c>
      <c r="F192" s="4">
        <f>(COMBIN(9,1)*(POWER(4,4)-POWER(4,2)))/COMBIN(50,4)*100</f>
        <v>0.93790707772470683</v>
      </c>
      <c r="G192" s="4">
        <f>(COMBIN(8,1)*(POWER(4,4)-POWER(4,2)))/COMBIN(50,4)*100</f>
        <v>0.83369518019973943</v>
      </c>
      <c r="H192" s="4">
        <f>(COMBIN(7,1)*(POWER(4,4)-POWER(4,2)))/COMBIN(50,4)*100</f>
        <v>0.72948328267477203</v>
      </c>
      <c r="I192" s="4">
        <f>(COMBIN(6,1)*(POWER(4,4)-POWER(4,2)))/COMBIN(50,4)*100</f>
        <v>0.62527138514980463</v>
      </c>
      <c r="J192" s="4">
        <f>(COMBIN(6,1)*(POWER(4,4)-POWER(4,2)))/COMBIN(50,4)*100</f>
        <v>0.62527138514980463</v>
      </c>
    </row>
    <row r="193" spans="1:11" x14ac:dyDescent="0.25">
      <c r="A193" s="4" t="s">
        <v>14</v>
      </c>
      <c r="B193" s="4">
        <f>COMBIN(12,3)*COMBIN(47,1)/COMBIN(50,4)*100-B196-B197</f>
        <v>4.4871906209292218</v>
      </c>
      <c r="C193" s="4">
        <f t="shared" ref="C193:J193" si="201">COMBIN(12,3)*COMBIN(47,1)/COMBIN(50,4)*100-C196-C197</f>
        <v>4.4871906209292218</v>
      </c>
      <c r="D193" s="4">
        <f t="shared" si="201"/>
        <v>4.486756404689535</v>
      </c>
      <c r="E193" s="4">
        <f t="shared" si="201"/>
        <v>4.4863221884498472</v>
      </c>
      <c r="F193" s="4">
        <f t="shared" si="201"/>
        <v>4.4858879722101603</v>
      </c>
      <c r="G193" s="4">
        <f t="shared" si="201"/>
        <v>4.4863221884498481</v>
      </c>
      <c r="H193" s="4">
        <f t="shared" si="201"/>
        <v>4.486756404689535</v>
      </c>
      <c r="I193" s="4">
        <f t="shared" si="201"/>
        <v>4.4871906209292227</v>
      </c>
      <c r="J193" s="4">
        <f t="shared" si="201"/>
        <v>4.4871906209292218</v>
      </c>
    </row>
    <row r="194" spans="1:11" x14ac:dyDescent="0.25">
      <c r="A194" s="3" t="s">
        <v>15</v>
      </c>
      <c r="B194" s="3">
        <f>COMBIN(2,1)*COMBIN(3,2)*COMBIN(3,1)*COMBIN(47,1)/COMBIN(50,4)*100</f>
        <v>0.36734693877551017</v>
      </c>
      <c r="C194" s="3">
        <f t="shared" ref="C194:J194" si="202">COMBIN(2,1)*COMBIN(3,2)*COMBIN(3,1)*COMBIN(47,1)/COMBIN(50,4)*100</f>
        <v>0.36734693877551017</v>
      </c>
      <c r="D194" s="3">
        <f t="shared" si="202"/>
        <v>0.36734693877551017</v>
      </c>
      <c r="E194" s="3">
        <f t="shared" si="202"/>
        <v>0.36734693877551017</v>
      </c>
      <c r="F194" s="3">
        <f t="shared" si="202"/>
        <v>0.36734693877551017</v>
      </c>
      <c r="G194" s="3">
        <f t="shared" si="202"/>
        <v>0.36734693877551017</v>
      </c>
      <c r="H194" s="3">
        <f t="shared" si="202"/>
        <v>0.36734693877551017</v>
      </c>
      <c r="I194" s="3">
        <f t="shared" si="202"/>
        <v>0.36734693877551017</v>
      </c>
      <c r="J194" s="3">
        <f t="shared" si="202"/>
        <v>0.36734693877551017</v>
      </c>
    </row>
    <row r="195" spans="1:11" x14ac:dyDescent="0.25">
      <c r="A195" s="3" t="s">
        <v>16</v>
      </c>
      <c r="B195" s="3">
        <f>COMBIN(2,1)*COMBIN(3,3)*COMBIN(47,1)/COMBIN(50,4)*100</f>
        <v>4.0816326530612249E-2</v>
      </c>
      <c r="C195" s="3">
        <f t="shared" ref="C195:J195" si="203">COMBIN(2,1)*COMBIN(3,3)*COMBIN(47,1)/COMBIN(50,4)*100</f>
        <v>4.0816326530612249E-2</v>
      </c>
      <c r="D195" s="3">
        <f t="shared" si="203"/>
        <v>4.0816326530612249E-2</v>
      </c>
      <c r="E195" s="3">
        <f t="shared" si="203"/>
        <v>4.0816326530612249E-2</v>
      </c>
      <c r="F195" s="3">
        <f t="shared" si="203"/>
        <v>4.0816326530612249E-2</v>
      </c>
      <c r="G195" s="3">
        <f t="shared" si="203"/>
        <v>4.0816326530612249E-2</v>
      </c>
      <c r="H195" s="3">
        <f t="shared" si="203"/>
        <v>4.0816326530612249E-2</v>
      </c>
      <c r="I195" s="3">
        <f t="shared" si="203"/>
        <v>4.0816326530612249E-2</v>
      </c>
      <c r="J195" s="3">
        <f t="shared" si="203"/>
        <v>4.0816326530612249E-2</v>
      </c>
    </row>
    <row r="196" spans="1:11" x14ac:dyDescent="0.25">
      <c r="A196" s="4" t="s">
        <v>17</v>
      </c>
      <c r="B196" s="6">
        <f>5/COMBIN(50,4)*100</f>
        <v>2.1710811984368217E-3</v>
      </c>
      <c r="C196" s="6">
        <f>5/COMBIN(50,4)*100</f>
        <v>2.1710811984368217E-3</v>
      </c>
      <c r="D196" s="6">
        <f>6/COMBIN(50,4)*100</f>
        <v>2.6052974381241857E-3</v>
      </c>
      <c r="E196" s="6">
        <f>7/COMBIN(50,4)*100</f>
        <v>3.0395136778115501E-3</v>
      </c>
      <c r="F196" s="6">
        <f>8/COMBIN(50,4)*100</f>
        <v>3.4737299174989146E-3</v>
      </c>
      <c r="G196" s="6">
        <f>8/COMBIN(50,4)*100</f>
        <v>3.4737299174989146E-3</v>
      </c>
      <c r="H196" s="6">
        <f>7/COMBIN(50,4)*100</f>
        <v>3.0395136778115501E-3</v>
      </c>
      <c r="I196" s="6">
        <f>6/COMBIN(50,4)*100</f>
        <v>2.6052974381241857E-3</v>
      </c>
      <c r="J196" s="6">
        <f>5/COMBIN(50,4)*100</f>
        <v>2.1710811984368217E-3</v>
      </c>
    </row>
    <row r="197" spans="1:11" x14ac:dyDescent="0.25">
      <c r="A197" s="4" t="s">
        <v>20</v>
      </c>
      <c r="B197" s="4">
        <f>1/COMBIN(50,4)*100</f>
        <v>4.3421623968736432E-4</v>
      </c>
      <c r="C197" s="4">
        <f>1/COMBIN(50,4)*100</f>
        <v>4.3421623968736432E-4</v>
      </c>
      <c r="D197" s="4">
        <f>1/COMBIN(50,4)*100</f>
        <v>4.3421623968736432E-4</v>
      </c>
      <c r="E197" s="4">
        <f>1/COMBIN(50,4)*100</f>
        <v>4.3421623968736432E-4</v>
      </c>
      <c r="F197" s="4">
        <f>1/COMBIN(50,4)*100</f>
        <v>4.3421623968736432E-4</v>
      </c>
      <c r="G197" s="4">
        <v>0</v>
      </c>
      <c r="H197" s="4">
        <v>0</v>
      </c>
      <c r="I197" s="4">
        <v>0</v>
      </c>
      <c r="J197" s="4">
        <f>1/COMBIN(50,4)*100</f>
        <v>4.3421623968736432E-4</v>
      </c>
    </row>
    <row r="199" spans="1:11" x14ac:dyDescent="0.25">
      <c r="A199" s="3" t="s">
        <v>18</v>
      </c>
      <c r="B199" s="3">
        <f>SUM(B188:B190)</f>
        <v>39.94702561875814</v>
      </c>
      <c r="C199" s="3">
        <f>SUM(C188:C190)</f>
        <v>39.94702561875814</v>
      </c>
      <c r="D199" s="3">
        <f>SUM(D188:D190)</f>
        <v>39.94702561875814</v>
      </c>
      <c r="E199" s="3">
        <f t="shared" ref="E199:J199" si="204">SUM(E188:E190)</f>
        <v>39.94702561875814</v>
      </c>
      <c r="F199" s="3">
        <f t="shared" si="204"/>
        <v>39.94702561875814</v>
      </c>
      <c r="G199" s="3">
        <f t="shared" si="204"/>
        <v>39.94702561875814</v>
      </c>
      <c r="H199" s="3">
        <f t="shared" si="204"/>
        <v>39.94702561875814</v>
      </c>
      <c r="I199" s="3">
        <f t="shared" si="204"/>
        <v>39.94702561875814</v>
      </c>
      <c r="J199" s="3">
        <f t="shared" si="204"/>
        <v>39.94702561875814</v>
      </c>
    </row>
    <row r="200" spans="1:11" x14ac:dyDescent="0.25">
      <c r="A200" s="3" t="s">
        <v>19</v>
      </c>
      <c r="B200" s="7">
        <f>B192</f>
        <v>0.62527138514980463</v>
      </c>
      <c r="C200" s="7">
        <f t="shared" ref="C200:J201" si="205">C192</f>
        <v>0.62527138514980463</v>
      </c>
      <c r="D200" s="5">
        <f t="shared" si="205"/>
        <v>0.72948328267477203</v>
      </c>
      <c r="E200" s="5">
        <f t="shared" si="205"/>
        <v>0.83369518019973943</v>
      </c>
      <c r="F200" s="4">
        <f t="shared" si="205"/>
        <v>0.93790707772470683</v>
      </c>
      <c r="G200" s="5">
        <f t="shared" si="205"/>
        <v>0.83369518019973943</v>
      </c>
      <c r="H200" s="5">
        <f t="shared" si="205"/>
        <v>0.72948328267477203</v>
      </c>
      <c r="I200" s="7">
        <f t="shared" si="205"/>
        <v>0.62527138514980463</v>
      </c>
      <c r="J200" s="7">
        <f t="shared" si="205"/>
        <v>0.62527138514980463</v>
      </c>
      <c r="K200" s="9">
        <f t="shared" ref="K200:K202" si="206">AVERAGE(B200:J200)</f>
        <v>0.72948328267477203</v>
      </c>
    </row>
    <row r="201" spans="1:11" x14ac:dyDescent="0.25">
      <c r="A201" s="3" t="s">
        <v>152</v>
      </c>
      <c r="B201" s="4">
        <f>B193</f>
        <v>4.4871906209292218</v>
      </c>
      <c r="C201" s="4">
        <f t="shared" si="205"/>
        <v>4.4871906209292218</v>
      </c>
      <c r="D201" s="5">
        <f t="shared" si="205"/>
        <v>4.486756404689535</v>
      </c>
      <c r="E201" s="5">
        <f t="shared" si="205"/>
        <v>4.4863221884498472</v>
      </c>
      <c r="F201" s="7">
        <f t="shared" si="205"/>
        <v>4.4858879722101603</v>
      </c>
      <c r="G201" s="5">
        <f t="shared" si="205"/>
        <v>4.4863221884498481</v>
      </c>
      <c r="H201" s="5">
        <f t="shared" si="205"/>
        <v>4.486756404689535</v>
      </c>
      <c r="I201" s="4">
        <f t="shared" si="205"/>
        <v>4.4871906209292227</v>
      </c>
      <c r="J201" s="4">
        <f t="shared" si="205"/>
        <v>4.4871906209292218</v>
      </c>
      <c r="K201" s="9">
        <f t="shared" si="206"/>
        <v>4.486756404689535</v>
      </c>
    </row>
    <row r="202" spans="1:11" x14ac:dyDescent="0.25">
      <c r="A202" s="3" t="s">
        <v>151</v>
      </c>
      <c r="B202" s="7">
        <f t="shared" ref="B202:J202" si="207">SUM(B194:B197)</f>
        <v>0.41076856274424661</v>
      </c>
      <c r="C202" s="7">
        <f t="shared" si="207"/>
        <v>0.41076856274424661</v>
      </c>
      <c r="D202" s="5">
        <f t="shared" si="207"/>
        <v>0.41120277898393398</v>
      </c>
      <c r="E202" s="5">
        <f t="shared" si="207"/>
        <v>0.41163699522362129</v>
      </c>
      <c r="F202" s="4">
        <f t="shared" si="207"/>
        <v>0.41207121146330866</v>
      </c>
      <c r="G202" s="5">
        <f t="shared" si="207"/>
        <v>0.41163699522362129</v>
      </c>
      <c r="H202" s="5">
        <f t="shared" si="207"/>
        <v>0.41120277898393393</v>
      </c>
      <c r="I202" s="7">
        <f t="shared" si="207"/>
        <v>0.41076856274424661</v>
      </c>
      <c r="J202" s="7">
        <f t="shared" si="207"/>
        <v>0.41076856274424661</v>
      </c>
      <c r="K202" s="9">
        <f t="shared" si="206"/>
        <v>0.41120277898393404</v>
      </c>
    </row>
    <row r="203" spans="1:11" x14ac:dyDescent="0.25">
      <c r="A203" s="3" t="s">
        <v>154</v>
      </c>
      <c r="B203" s="7">
        <f>SUM(B200:B202)</f>
        <v>5.5232305688232728</v>
      </c>
      <c r="C203" s="7">
        <f t="shared" ref="C203" si="208">SUM(C200:C202)</f>
        <v>5.5232305688232728</v>
      </c>
      <c r="D203" s="5">
        <f t="shared" ref="D203" si="209">SUM(D200:D202)</f>
        <v>5.6274424663482403</v>
      </c>
      <c r="E203" s="5">
        <f t="shared" ref="E203" si="210">SUM(E200:E202)</f>
        <v>5.7316543638732078</v>
      </c>
      <c r="F203" s="4">
        <f t="shared" ref="F203" si="211">SUM(F200:F202)</f>
        <v>5.8358662613981753</v>
      </c>
      <c r="G203" s="5">
        <f t="shared" ref="G203" si="212">SUM(G200:G202)</f>
        <v>5.7316543638732087</v>
      </c>
      <c r="H203" s="5">
        <f t="shared" ref="H203" si="213">SUM(H200:H202)</f>
        <v>5.6274424663482403</v>
      </c>
      <c r="I203" s="7">
        <f t="shared" ref="I203" si="214">SUM(I200:I202)</f>
        <v>5.5232305688232746</v>
      </c>
      <c r="J203" s="7">
        <f>SUM(J200:J202)</f>
        <v>5.5232305688232728</v>
      </c>
      <c r="K203" s="9">
        <f>AVERAGE(B203:J203)</f>
        <v>5.6274424663482412</v>
      </c>
    </row>
    <row r="204" spans="1:11" ht="26.25" customHeight="1" x14ac:dyDescent="0.25"/>
    <row r="205" spans="1:11" x14ac:dyDescent="0.25">
      <c r="A205" s="1" t="s">
        <v>128</v>
      </c>
      <c r="B205" s="2" t="s">
        <v>129</v>
      </c>
      <c r="C205" s="2" t="s">
        <v>130</v>
      </c>
      <c r="D205" s="2" t="s">
        <v>131</v>
      </c>
      <c r="E205" s="2" t="s">
        <v>132</v>
      </c>
      <c r="F205" s="2" t="s">
        <v>133</v>
      </c>
      <c r="G205" s="2" t="s">
        <v>134</v>
      </c>
      <c r="H205" s="2" t="s">
        <v>135</v>
      </c>
      <c r="I205" s="2" t="s">
        <v>136</v>
      </c>
    </row>
    <row r="206" spans="1:11" x14ac:dyDescent="0.25">
      <c r="A206" s="3" t="s">
        <v>9</v>
      </c>
      <c r="B206" s="3">
        <f>(COMBIN(6,1)*COMBIN(11,3)*POWER(4,3)-COMBIN(6,1)*COMBIN(11,3)-COMBIN(6,1)*COMBIN(3,3))/COMBIN(50,4)*100</f>
        <v>27.07946157186279</v>
      </c>
      <c r="C206" s="3">
        <f t="shared" ref="C206:I206" si="215">(COMBIN(6,1)*COMBIN(11,3)*POWER(4,3)-COMBIN(6,1)*COMBIN(11,3)-COMBIN(6,1)*COMBIN(3,3))/COMBIN(50,4)*100</f>
        <v>27.07946157186279</v>
      </c>
      <c r="D206" s="3">
        <f t="shared" si="215"/>
        <v>27.07946157186279</v>
      </c>
      <c r="E206" s="3">
        <f t="shared" si="215"/>
        <v>27.07946157186279</v>
      </c>
      <c r="F206" s="3">
        <f t="shared" si="215"/>
        <v>27.07946157186279</v>
      </c>
      <c r="G206" s="3">
        <f t="shared" si="215"/>
        <v>27.07946157186279</v>
      </c>
      <c r="H206" s="3">
        <f t="shared" si="215"/>
        <v>27.07946157186279</v>
      </c>
      <c r="I206" s="3">
        <f t="shared" si="215"/>
        <v>27.07946157186279</v>
      </c>
    </row>
    <row r="207" spans="1:11" x14ac:dyDescent="0.25">
      <c r="A207" s="3" t="s">
        <v>10</v>
      </c>
      <c r="B207" s="3">
        <f>(COMBIN(3,1)*COMBIN(3,1)*COMBIN(11,2)*POWER(4,2)+COMBIN(3,1)*COMBIN(3,1)*COMBIN(11,1)*COMBIN(4,2)+COMBIN(6,1)*COMBIN(11,2)*COMBIN(2,1)*COMBIN(4,2)*COMBIN(4,1))/COMBIN(50,4)*100</f>
        <v>10.57490230134607</v>
      </c>
      <c r="C207" s="3">
        <f t="shared" ref="C207:I207" si="216">(COMBIN(3,1)*COMBIN(3,1)*COMBIN(11,2)*POWER(4,2)+COMBIN(3,1)*COMBIN(3,1)*COMBIN(11,1)*COMBIN(4,2)+COMBIN(6,1)*COMBIN(11,2)*COMBIN(2,1)*COMBIN(4,2)*COMBIN(4,1))/COMBIN(50,4)*100</f>
        <v>10.57490230134607</v>
      </c>
      <c r="D207" s="3">
        <f t="shared" si="216"/>
        <v>10.57490230134607</v>
      </c>
      <c r="E207" s="3">
        <f t="shared" si="216"/>
        <v>10.57490230134607</v>
      </c>
      <c r="F207" s="3">
        <f t="shared" si="216"/>
        <v>10.57490230134607</v>
      </c>
      <c r="G207" s="3">
        <f t="shared" si="216"/>
        <v>10.57490230134607</v>
      </c>
      <c r="H207" s="3">
        <f t="shared" si="216"/>
        <v>10.57490230134607</v>
      </c>
      <c r="I207" s="3">
        <f t="shared" si="216"/>
        <v>10.57490230134607</v>
      </c>
    </row>
    <row r="208" spans="1:11" x14ac:dyDescent="0.25">
      <c r="A208" s="3" t="s">
        <v>11</v>
      </c>
      <c r="B208" s="3">
        <f>(COMBIN(2,1)*COMBIN(3,2)*COMBIN(11,2)*POWER(4,2))/COMBIN(50,4)*100</f>
        <v>2.2926617455492835</v>
      </c>
      <c r="C208" s="3">
        <f t="shared" ref="C208:I208" si="217">(COMBIN(2,1)*COMBIN(3,2)*COMBIN(11,2)*POWER(4,2))/COMBIN(50,4)*100</f>
        <v>2.2926617455492835</v>
      </c>
      <c r="D208" s="3">
        <f t="shared" si="217"/>
        <v>2.2926617455492835</v>
      </c>
      <c r="E208" s="3">
        <f t="shared" si="217"/>
        <v>2.2926617455492835</v>
      </c>
      <c r="F208" s="3">
        <f t="shared" si="217"/>
        <v>2.2926617455492835</v>
      </c>
      <c r="G208" s="3">
        <f t="shared" si="217"/>
        <v>2.2926617455492835</v>
      </c>
      <c r="H208" s="3">
        <f t="shared" si="217"/>
        <v>2.2926617455492835</v>
      </c>
      <c r="I208" s="3">
        <f t="shared" si="217"/>
        <v>2.2926617455492835</v>
      </c>
    </row>
    <row r="209" spans="1:10" x14ac:dyDescent="0.25">
      <c r="A209" s="3" t="s">
        <v>12</v>
      </c>
      <c r="B209" s="3">
        <f>COMBIN(2,1)*COMBIN(3,2)*COMBIN(48,2)/COMBIN(50,4)*100</f>
        <v>2.9387755102040813</v>
      </c>
      <c r="C209" s="3">
        <f t="shared" ref="C209:I209" si="218">COMBIN(2,1)*COMBIN(3,2)*COMBIN(48,2)/COMBIN(50,4)*100</f>
        <v>2.9387755102040813</v>
      </c>
      <c r="D209" s="3">
        <f t="shared" si="218"/>
        <v>2.9387755102040813</v>
      </c>
      <c r="E209" s="3">
        <f t="shared" si="218"/>
        <v>2.9387755102040813</v>
      </c>
      <c r="F209" s="3">
        <f t="shared" si="218"/>
        <v>2.9387755102040813</v>
      </c>
      <c r="G209" s="3">
        <f t="shared" si="218"/>
        <v>2.9387755102040813</v>
      </c>
      <c r="H209" s="3">
        <f t="shared" si="218"/>
        <v>2.9387755102040813</v>
      </c>
      <c r="I209" s="3">
        <f t="shared" si="218"/>
        <v>2.9387755102040813</v>
      </c>
    </row>
    <row r="210" spans="1:10" x14ac:dyDescent="0.25">
      <c r="A210" s="4" t="s">
        <v>13</v>
      </c>
      <c r="B210" s="4">
        <f>(COMBIN(7,1)*(POWER(4,4)-POWER(4,2)))/COMBIN(50,4)*100</f>
        <v>0.72948328267477203</v>
      </c>
      <c r="C210" s="4">
        <f>(COMBIN(7,1)*(POWER(4,4)-POWER(4,2)))/COMBIN(50,4)*100</f>
        <v>0.72948328267477203</v>
      </c>
      <c r="D210" s="4">
        <f>(COMBIN(8,1)*(POWER(4,4)-POWER(4,2)))/COMBIN(50,4)*100</f>
        <v>0.83369518019973943</v>
      </c>
      <c r="E210" s="4">
        <f>(COMBIN(9,1)*(POWER(4,4)-POWER(4,2)))/COMBIN(50,4)*100</f>
        <v>0.93790707772470683</v>
      </c>
      <c r="F210" s="4">
        <f>(COMBIN(9,1)*(POWER(4,4)-POWER(4,2)))/COMBIN(50,4)*100</f>
        <v>0.93790707772470683</v>
      </c>
      <c r="G210" s="4">
        <f>(COMBIN(8,1)*(POWER(4,4)-POWER(4,2)))/COMBIN(50,4)*100</f>
        <v>0.83369518019973943</v>
      </c>
      <c r="H210" s="4">
        <f>(COMBIN(7,1)*(POWER(4,4)-POWER(4,2)))/COMBIN(50,4)*100</f>
        <v>0.72948328267477203</v>
      </c>
      <c r="I210" s="4">
        <f>(COMBIN(7,1)*(POWER(4,4)-POWER(4,2)))/COMBIN(50,4)*100</f>
        <v>0.72948328267477203</v>
      </c>
    </row>
    <row r="211" spans="1:10" x14ac:dyDescent="0.25">
      <c r="A211" s="4" t="s">
        <v>14</v>
      </c>
      <c r="B211" s="4">
        <f>COMBIN(12,3)*COMBIN(47,1)/COMBIN(50,4)*100-B214-B215</f>
        <v>4.486756404689535</v>
      </c>
      <c r="C211" s="4">
        <f t="shared" ref="C211:I211" si="219">COMBIN(12,3)*COMBIN(47,1)/COMBIN(50,4)*100-C214-C215</f>
        <v>4.486756404689535</v>
      </c>
      <c r="D211" s="4">
        <f t="shared" si="219"/>
        <v>4.4863221884498472</v>
      </c>
      <c r="E211" s="4">
        <f t="shared" si="219"/>
        <v>4.4858879722101603</v>
      </c>
      <c r="F211" s="4">
        <f t="shared" si="219"/>
        <v>4.4858879722101603</v>
      </c>
      <c r="G211" s="4">
        <f t="shared" si="219"/>
        <v>4.4863221884498481</v>
      </c>
      <c r="H211" s="4">
        <f t="shared" si="219"/>
        <v>4.486756404689535</v>
      </c>
      <c r="I211" s="4">
        <f t="shared" si="219"/>
        <v>4.486756404689535</v>
      </c>
    </row>
    <row r="212" spans="1:10" x14ac:dyDescent="0.25">
      <c r="A212" s="3" t="s">
        <v>15</v>
      </c>
      <c r="B212" s="3">
        <f>COMBIN(2,1)*COMBIN(3,2)*COMBIN(3,1)*COMBIN(47,1)/COMBIN(50,4)*100</f>
        <v>0.36734693877551017</v>
      </c>
      <c r="C212" s="3">
        <f t="shared" ref="C212:I212" si="220">COMBIN(2,1)*COMBIN(3,2)*COMBIN(3,1)*COMBIN(47,1)/COMBIN(50,4)*100</f>
        <v>0.36734693877551017</v>
      </c>
      <c r="D212" s="3">
        <f t="shared" si="220"/>
        <v>0.36734693877551017</v>
      </c>
      <c r="E212" s="3">
        <f t="shared" si="220"/>
        <v>0.36734693877551017</v>
      </c>
      <c r="F212" s="3">
        <f t="shared" si="220"/>
        <v>0.36734693877551017</v>
      </c>
      <c r="G212" s="3">
        <f t="shared" si="220"/>
        <v>0.36734693877551017</v>
      </c>
      <c r="H212" s="3">
        <f t="shared" si="220"/>
        <v>0.36734693877551017</v>
      </c>
      <c r="I212" s="3">
        <f t="shared" si="220"/>
        <v>0.36734693877551017</v>
      </c>
    </row>
    <row r="213" spans="1:10" x14ac:dyDescent="0.25">
      <c r="A213" s="3" t="s">
        <v>16</v>
      </c>
      <c r="B213" s="3">
        <f>COMBIN(2,1)*COMBIN(3,3)*COMBIN(47,1)/COMBIN(50,4)*100</f>
        <v>4.0816326530612249E-2</v>
      </c>
      <c r="C213" s="3">
        <f t="shared" ref="C213:I213" si="221">COMBIN(2,1)*COMBIN(3,3)*COMBIN(47,1)/COMBIN(50,4)*100</f>
        <v>4.0816326530612249E-2</v>
      </c>
      <c r="D213" s="3">
        <f t="shared" si="221"/>
        <v>4.0816326530612249E-2</v>
      </c>
      <c r="E213" s="3">
        <f t="shared" si="221"/>
        <v>4.0816326530612249E-2</v>
      </c>
      <c r="F213" s="3">
        <f t="shared" si="221"/>
        <v>4.0816326530612249E-2</v>
      </c>
      <c r="G213" s="3">
        <f t="shared" si="221"/>
        <v>4.0816326530612249E-2</v>
      </c>
      <c r="H213" s="3">
        <f t="shared" si="221"/>
        <v>4.0816326530612249E-2</v>
      </c>
      <c r="I213" s="3">
        <f t="shared" si="221"/>
        <v>4.0816326530612249E-2</v>
      </c>
    </row>
    <row r="214" spans="1:10" x14ac:dyDescent="0.25">
      <c r="A214" s="4" t="s">
        <v>17</v>
      </c>
      <c r="B214" s="6">
        <f>6/COMBIN(50,4)*100</f>
        <v>2.6052974381241857E-3</v>
      </c>
      <c r="C214" s="6">
        <f>6/COMBIN(50,4)*100</f>
        <v>2.6052974381241857E-3</v>
      </c>
      <c r="D214" s="6">
        <f>7/COMBIN(50,4)*100</f>
        <v>3.0395136778115501E-3</v>
      </c>
      <c r="E214" s="6">
        <f>8/COMBIN(50,4)*100</f>
        <v>3.4737299174989146E-3</v>
      </c>
      <c r="F214" s="6">
        <f>8/COMBIN(50,4)*100</f>
        <v>3.4737299174989146E-3</v>
      </c>
      <c r="G214" s="6">
        <f>8/COMBIN(50,4)*100</f>
        <v>3.4737299174989146E-3</v>
      </c>
      <c r="H214" s="6">
        <f>7/COMBIN(50,4)*100</f>
        <v>3.0395136778115501E-3</v>
      </c>
      <c r="I214" s="6">
        <f>6/COMBIN(50,4)*100</f>
        <v>2.6052974381241857E-3</v>
      </c>
    </row>
    <row r="215" spans="1:10" x14ac:dyDescent="0.25">
      <c r="A215" s="4" t="s">
        <v>20</v>
      </c>
      <c r="B215" s="4">
        <f>1/COMBIN(50,4)*100</f>
        <v>4.3421623968736432E-4</v>
      </c>
      <c r="C215" s="4">
        <f>1/COMBIN(50,4)*100</f>
        <v>4.3421623968736432E-4</v>
      </c>
      <c r="D215" s="4">
        <f>1/COMBIN(50,4)*100</f>
        <v>4.3421623968736432E-4</v>
      </c>
      <c r="E215" s="4">
        <f>1/COMBIN(50,4)*100</f>
        <v>4.3421623968736432E-4</v>
      </c>
      <c r="F215" s="4">
        <f>1/COMBIN(50,4)*100</f>
        <v>4.3421623968736432E-4</v>
      </c>
      <c r="G215" s="4">
        <v>0</v>
      </c>
      <c r="H215" s="4">
        <v>0</v>
      </c>
      <c r="I215" s="4">
        <f>1/COMBIN(50,4)*100</f>
        <v>4.3421623968736432E-4</v>
      </c>
    </row>
    <row r="217" spans="1:10" x14ac:dyDescent="0.25">
      <c r="A217" s="3" t="s">
        <v>18</v>
      </c>
      <c r="B217" s="3">
        <f>SUM(B206:B208)</f>
        <v>39.94702561875814</v>
      </c>
      <c r="C217" s="3">
        <f>SUM(C206:C208)</f>
        <v>39.94702561875814</v>
      </c>
      <c r="D217" s="3">
        <f>SUM(D206:D208)</f>
        <v>39.94702561875814</v>
      </c>
      <c r="E217" s="3">
        <f t="shared" ref="E217:I217" si="222">SUM(E206:E208)</f>
        <v>39.94702561875814</v>
      </c>
      <c r="F217" s="3">
        <f t="shared" si="222"/>
        <v>39.94702561875814</v>
      </c>
      <c r="G217" s="3">
        <f t="shared" si="222"/>
        <v>39.94702561875814</v>
      </c>
      <c r="H217" s="3">
        <f t="shared" si="222"/>
        <v>39.94702561875814</v>
      </c>
      <c r="I217" s="3">
        <f t="shared" si="222"/>
        <v>39.94702561875814</v>
      </c>
    </row>
    <row r="218" spans="1:10" x14ac:dyDescent="0.25">
      <c r="A218" s="3" t="s">
        <v>19</v>
      </c>
      <c r="B218" s="7">
        <f>B210</f>
        <v>0.72948328267477203</v>
      </c>
      <c r="C218" s="7">
        <f t="shared" ref="C218:I219" si="223">C210</f>
        <v>0.72948328267477203</v>
      </c>
      <c r="D218" s="5">
        <f t="shared" si="223"/>
        <v>0.83369518019973943</v>
      </c>
      <c r="E218" s="4">
        <f t="shared" si="223"/>
        <v>0.93790707772470683</v>
      </c>
      <c r="F218" s="4">
        <f t="shared" si="223"/>
        <v>0.93790707772470683</v>
      </c>
      <c r="G218" s="5">
        <f t="shared" si="223"/>
        <v>0.83369518019973943</v>
      </c>
      <c r="H218" s="7">
        <f t="shared" si="223"/>
        <v>0.72948328267477203</v>
      </c>
      <c r="I218" s="7">
        <f t="shared" si="223"/>
        <v>0.72948328267477203</v>
      </c>
      <c r="J218" s="9">
        <f t="shared" ref="J218:J220" si="224">AVERAGE(B218:I218)</f>
        <v>0.80764220581849744</v>
      </c>
    </row>
    <row r="219" spans="1:10" x14ac:dyDescent="0.25">
      <c r="A219" s="3" t="s">
        <v>152</v>
      </c>
      <c r="B219" s="4">
        <f>B211</f>
        <v>4.486756404689535</v>
      </c>
      <c r="C219" s="4">
        <f t="shared" si="223"/>
        <v>4.486756404689535</v>
      </c>
      <c r="D219" s="5">
        <f t="shared" si="223"/>
        <v>4.4863221884498472</v>
      </c>
      <c r="E219" s="7">
        <f t="shared" si="223"/>
        <v>4.4858879722101603</v>
      </c>
      <c r="F219" s="7">
        <f t="shared" si="223"/>
        <v>4.4858879722101603</v>
      </c>
      <c r="G219" s="5">
        <f t="shared" si="223"/>
        <v>4.4863221884498481</v>
      </c>
      <c r="H219" s="4">
        <f t="shared" si="223"/>
        <v>4.486756404689535</v>
      </c>
      <c r="I219" s="4">
        <f t="shared" si="223"/>
        <v>4.486756404689535</v>
      </c>
      <c r="J219" s="9">
        <f t="shared" si="224"/>
        <v>4.4864307425097696</v>
      </c>
    </row>
    <row r="220" spans="1:10" x14ac:dyDescent="0.25">
      <c r="A220" s="3" t="s">
        <v>151</v>
      </c>
      <c r="B220" s="7">
        <f t="shared" ref="B220:I220" si="225">SUM(B212:B215)</f>
        <v>0.41120277898393398</v>
      </c>
      <c r="C220" s="7">
        <f t="shared" si="225"/>
        <v>0.41120277898393398</v>
      </c>
      <c r="D220" s="5">
        <f t="shared" si="225"/>
        <v>0.41163699522362129</v>
      </c>
      <c r="E220" s="4">
        <f t="shared" si="225"/>
        <v>0.41207121146330866</v>
      </c>
      <c r="F220" s="4">
        <f t="shared" si="225"/>
        <v>0.41207121146330866</v>
      </c>
      <c r="G220" s="5">
        <f t="shared" si="225"/>
        <v>0.41163699522362129</v>
      </c>
      <c r="H220" s="7">
        <f t="shared" si="225"/>
        <v>0.41120277898393393</v>
      </c>
      <c r="I220" s="7">
        <f t="shared" si="225"/>
        <v>0.41120277898393398</v>
      </c>
      <c r="J220" s="9">
        <f t="shared" si="224"/>
        <v>0.41152844116369952</v>
      </c>
    </row>
    <row r="221" spans="1:10" x14ac:dyDescent="0.25">
      <c r="A221" s="3" t="s">
        <v>154</v>
      </c>
      <c r="B221" s="7">
        <f>SUM(B218:B220)</f>
        <v>5.6274424663482403</v>
      </c>
      <c r="C221" s="7">
        <f t="shared" ref="C221:I221" si="226">SUM(C218:C220)</f>
        <v>5.6274424663482403</v>
      </c>
      <c r="D221" s="5">
        <f t="shared" si="226"/>
        <v>5.7316543638732078</v>
      </c>
      <c r="E221" s="4">
        <f t="shared" si="226"/>
        <v>5.8358662613981753</v>
      </c>
      <c r="F221" s="4">
        <f t="shared" si="226"/>
        <v>5.8358662613981753</v>
      </c>
      <c r="G221" s="5">
        <f t="shared" si="226"/>
        <v>5.7316543638732087</v>
      </c>
      <c r="H221" s="7">
        <f t="shared" si="226"/>
        <v>5.6274424663482403</v>
      </c>
      <c r="I221" s="7">
        <f t="shared" si="226"/>
        <v>5.6274424663482403</v>
      </c>
      <c r="J221" s="9">
        <f>AVERAGE(B221:I221)</f>
        <v>5.7056013894919664</v>
      </c>
    </row>
    <row r="222" spans="1:10" ht="26.25" customHeight="1" x14ac:dyDescent="0.25"/>
    <row r="223" spans="1:10" x14ac:dyDescent="0.25">
      <c r="A223" s="1" t="s">
        <v>137</v>
      </c>
      <c r="B223" s="2" t="s">
        <v>138</v>
      </c>
      <c r="C223" s="2" t="s">
        <v>139</v>
      </c>
      <c r="D223" s="2" t="s">
        <v>140</v>
      </c>
      <c r="E223" s="2" t="s">
        <v>141</v>
      </c>
      <c r="F223" s="2" t="s">
        <v>142</v>
      </c>
      <c r="G223" s="2" t="s">
        <v>143</v>
      </c>
      <c r="H223" s="2" t="s">
        <v>146</v>
      </c>
      <c r="I223" s="2" t="s">
        <v>145</v>
      </c>
      <c r="J223" s="2" t="s">
        <v>144</v>
      </c>
    </row>
    <row r="224" spans="1:10" x14ac:dyDescent="0.25">
      <c r="A224" s="3" t="s">
        <v>9</v>
      </c>
      <c r="B224" s="3">
        <f>100-SUM(B225:B226)-SUM(B228:B233)</f>
        <v>53.068251793652507</v>
      </c>
      <c r="C224" s="3">
        <f t="shared" ref="C224:J224" si="227">100-SUM(C225:C226)-SUM(C228:C233)</f>
        <v>53.068251793652507</v>
      </c>
      <c r="D224" s="3">
        <f t="shared" si="227"/>
        <v>52.881144516358049</v>
      </c>
      <c r="E224" s="3">
        <f t="shared" si="227"/>
        <v>52.69403723906359</v>
      </c>
      <c r="F224" s="3">
        <f t="shared" si="227"/>
        <v>52.506929961769131</v>
      </c>
      <c r="G224" s="3">
        <f t="shared" si="227"/>
        <v>52.506929961769131</v>
      </c>
      <c r="H224" s="3">
        <f t="shared" si="227"/>
        <v>52.69403723906359</v>
      </c>
      <c r="I224" s="3">
        <f t="shared" si="227"/>
        <v>52.881144516358049</v>
      </c>
      <c r="J224" s="3">
        <f t="shared" si="227"/>
        <v>53.068251793652507</v>
      </c>
    </row>
    <row r="225" spans="1:11" x14ac:dyDescent="0.25">
      <c r="A225" s="3" t="s">
        <v>10</v>
      </c>
      <c r="B225" s="3">
        <f>COMBIN(12,1)*COMBIN(4,2)*COMBIN(44,2)/COMBIN(50,4)*100</f>
        <v>29.575336517585761</v>
      </c>
      <c r="C225" s="3">
        <f t="shared" ref="C225:J225" si="228">COMBIN(12,1)*COMBIN(4,2)*COMBIN(44,2)/COMBIN(50,4)*100</f>
        <v>29.575336517585761</v>
      </c>
      <c r="D225" s="3">
        <f t="shared" si="228"/>
        <v>29.575336517585761</v>
      </c>
      <c r="E225" s="3">
        <f t="shared" si="228"/>
        <v>29.575336517585761</v>
      </c>
      <c r="F225" s="3">
        <f t="shared" si="228"/>
        <v>29.575336517585761</v>
      </c>
      <c r="G225" s="3">
        <f t="shared" si="228"/>
        <v>29.575336517585761</v>
      </c>
      <c r="H225" s="3">
        <f t="shared" si="228"/>
        <v>29.575336517585761</v>
      </c>
      <c r="I225" s="3">
        <f t="shared" si="228"/>
        <v>29.575336517585761</v>
      </c>
      <c r="J225" s="3">
        <f t="shared" si="228"/>
        <v>29.575336517585761</v>
      </c>
    </row>
    <row r="226" spans="1:11" x14ac:dyDescent="0.25">
      <c r="A226" s="3" t="s">
        <v>11</v>
      </c>
      <c r="B226" s="3">
        <f>COMBIN(2,1)*COMBIN(12,3)*POWER(4,3)/COMBIN(50,4)*100</f>
        <v>12.227529309596179</v>
      </c>
      <c r="C226" s="3">
        <f t="shared" ref="C226:J226" si="229">COMBIN(2,1)*COMBIN(12,3)*POWER(4,3)/COMBIN(50,4)*100</f>
        <v>12.227529309596179</v>
      </c>
      <c r="D226" s="3">
        <f t="shared" si="229"/>
        <v>12.227529309596179</v>
      </c>
      <c r="E226" s="3">
        <f t="shared" si="229"/>
        <v>12.227529309596179</v>
      </c>
      <c r="F226" s="3">
        <f t="shared" si="229"/>
        <v>12.227529309596179</v>
      </c>
      <c r="G226" s="3">
        <f t="shared" si="229"/>
        <v>12.227529309596179</v>
      </c>
      <c r="H226" s="3">
        <f t="shared" si="229"/>
        <v>12.227529309596179</v>
      </c>
      <c r="I226" s="3">
        <f t="shared" si="229"/>
        <v>12.227529309596179</v>
      </c>
      <c r="J226" s="3">
        <f t="shared" si="229"/>
        <v>12.227529309596179</v>
      </c>
    </row>
    <row r="227" spans="1:11" x14ac:dyDescent="0.25">
      <c r="A227" s="3" t="s">
        <v>12</v>
      </c>
      <c r="B227" s="3">
        <f>(COMBIN(2,1)*COMBIN(12,3)*POWER(4,3)+COMBIN(12,1)*COMBIN(4,3)*COMBIN(47,1)+COMBIN(2,1)*COMBIN(12,1)*COMBIN(4,2)*COMBIN(47,1)+COMBIN(40,2))/COMBIN(50,4)*100</f>
        <v>16.4845853234911</v>
      </c>
      <c r="C227" s="3">
        <f t="shared" ref="C227:J227" si="230">(COMBIN(2,1)*COMBIN(12,3)*POWER(4,3)+COMBIN(12,1)*COMBIN(4,3)*COMBIN(47,1)+COMBIN(2,1)*COMBIN(12,1)*COMBIN(4,2)*COMBIN(47,1)+COMBIN(40,2))/COMBIN(50,4)*100</f>
        <v>16.4845853234911</v>
      </c>
      <c r="D227" s="3">
        <f t="shared" si="230"/>
        <v>16.4845853234911</v>
      </c>
      <c r="E227" s="3">
        <f t="shared" si="230"/>
        <v>16.4845853234911</v>
      </c>
      <c r="F227" s="3">
        <f t="shared" si="230"/>
        <v>16.4845853234911</v>
      </c>
      <c r="G227" s="3">
        <f t="shared" si="230"/>
        <v>16.4845853234911</v>
      </c>
      <c r="H227" s="3">
        <f t="shared" si="230"/>
        <v>16.4845853234911</v>
      </c>
      <c r="I227" s="3">
        <f t="shared" si="230"/>
        <v>16.4845853234911</v>
      </c>
      <c r="J227" s="3">
        <f t="shared" si="230"/>
        <v>16.4845853234911</v>
      </c>
    </row>
    <row r="228" spans="1:11" x14ac:dyDescent="0.25">
      <c r="A228" s="4" t="s">
        <v>13</v>
      </c>
      <c r="B228" s="4">
        <f>2*(POWER(4,4)-2)/COMBIN(44,4)*100</f>
        <v>0.37421455458891645</v>
      </c>
      <c r="C228" s="4">
        <f t="shared" ref="C228" si="231">2*(POWER(4,4)-2)/COMBIN(44,4)*100</f>
        <v>0.37421455458891645</v>
      </c>
      <c r="D228" s="4">
        <f>3*(POWER(4,4)-2)/COMBIN(44,4)*100</f>
        <v>0.5613218318833747</v>
      </c>
      <c r="E228" s="4">
        <f>4*(POWER(4,4)-2)/COMBIN(44,4)*100</f>
        <v>0.7484291091778329</v>
      </c>
      <c r="F228" s="4">
        <f>5*(POWER(4,4)-2)/COMBIN(44,4)*100</f>
        <v>0.9355363864722912</v>
      </c>
      <c r="G228" s="4">
        <f>5*(POWER(4,4)-2)/COMBIN(44,4)*100</f>
        <v>0.9355363864722912</v>
      </c>
      <c r="H228" s="4">
        <f>4*(POWER(4,4)-2)/COMBIN(44,4)*100</f>
        <v>0.7484291091778329</v>
      </c>
      <c r="I228" s="4">
        <f>3*(POWER(4,4)-2)/COMBIN(44,4)*100</f>
        <v>0.5613218318833747</v>
      </c>
      <c r="J228" s="4">
        <f>2*(POWER(4,4)-2)/COMBIN(44,4)*100</f>
        <v>0.37421455458891645</v>
      </c>
    </row>
    <row r="229" spans="1:11" x14ac:dyDescent="0.25">
      <c r="A229" s="4" t="s">
        <v>14</v>
      </c>
      <c r="B229" s="4">
        <f>COMBIN(2,1)*COMBIN(12,4)/COMBIN(50,4)*100-B232-B233</f>
        <v>0.42813721233174118</v>
      </c>
      <c r="C229" s="4">
        <f t="shared" ref="C229:J229" si="232">COMBIN(2,1)*COMBIN(12,4)/COMBIN(50,4)*100-C232-C233</f>
        <v>0.42813721233174118</v>
      </c>
      <c r="D229" s="4">
        <f t="shared" si="232"/>
        <v>0.42726877985236644</v>
      </c>
      <c r="E229" s="4">
        <f t="shared" si="232"/>
        <v>0.42640034737299171</v>
      </c>
      <c r="F229" s="4">
        <f t="shared" si="232"/>
        <v>0.42553191489361702</v>
      </c>
      <c r="G229" s="4">
        <f t="shared" si="232"/>
        <v>0.42553191489361702</v>
      </c>
      <c r="H229" s="4">
        <f t="shared" si="232"/>
        <v>0.42640034737299176</v>
      </c>
      <c r="I229" s="4">
        <f t="shared" si="232"/>
        <v>0.42726877985236644</v>
      </c>
      <c r="J229" s="4">
        <f t="shared" si="232"/>
        <v>0.42813721233174118</v>
      </c>
    </row>
    <row r="230" spans="1:11" x14ac:dyDescent="0.25">
      <c r="A230" s="3" t="s">
        <v>15</v>
      </c>
      <c r="B230" s="3">
        <f>(COMBIN(12,1)*COMBIN(4,3)*COMBIN(46,1)+COMBIN(2,1)*COMBIN(12,1)*COMBIN(4,2)*COMBIN(46,1))/COMBIN(50,4)*100</f>
        <v>3.8349978289188016</v>
      </c>
      <c r="C230" s="3">
        <f t="shared" ref="C230:J230" si="233">(COMBIN(12,1)*COMBIN(4,3)*COMBIN(46,1)+COMBIN(2,1)*COMBIN(12,1)*COMBIN(4,2)*COMBIN(46,1))/COMBIN(50,4)*100</f>
        <v>3.8349978289188016</v>
      </c>
      <c r="D230" s="3">
        <f t="shared" si="233"/>
        <v>3.8349978289188016</v>
      </c>
      <c r="E230" s="3">
        <f t="shared" si="233"/>
        <v>3.8349978289188016</v>
      </c>
      <c r="F230" s="3">
        <f t="shared" si="233"/>
        <v>3.8349978289188016</v>
      </c>
      <c r="G230" s="3">
        <f t="shared" si="233"/>
        <v>3.8349978289188016</v>
      </c>
      <c r="H230" s="3">
        <f t="shared" si="233"/>
        <v>3.8349978289188016</v>
      </c>
      <c r="I230" s="3">
        <f t="shared" si="233"/>
        <v>3.8349978289188016</v>
      </c>
      <c r="J230" s="3">
        <f t="shared" si="233"/>
        <v>3.8349978289188016</v>
      </c>
    </row>
    <row r="231" spans="1:11" x14ac:dyDescent="0.25">
      <c r="A231" s="3" t="s">
        <v>16</v>
      </c>
      <c r="B231" s="3">
        <f>COMBIN(2,2)*COMBIN(48,2)/COMBIN(50,4)*100</f>
        <v>0.48979591836734693</v>
      </c>
      <c r="C231" s="3">
        <f t="shared" ref="C231:J231" si="234">COMBIN(2,2)*COMBIN(48,2)/COMBIN(50,4)*100</f>
        <v>0.48979591836734693</v>
      </c>
      <c r="D231" s="3">
        <f t="shared" si="234"/>
        <v>0.48979591836734693</v>
      </c>
      <c r="E231" s="3">
        <f t="shared" si="234"/>
        <v>0.48979591836734693</v>
      </c>
      <c r="F231" s="3">
        <f t="shared" si="234"/>
        <v>0.48979591836734693</v>
      </c>
      <c r="G231" s="3">
        <f t="shared" si="234"/>
        <v>0.48979591836734693</v>
      </c>
      <c r="H231" s="3">
        <f t="shared" si="234"/>
        <v>0.48979591836734693</v>
      </c>
      <c r="I231" s="3">
        <f t="shared" si="234"/>
        <v>0.48979591836734693</v>
      </c>
      <c r="J231" s="3">
        <f t="shared" si="234"/>
        <v>0.48979591836734693</v>
      </c>
    </row>
    <row r="232" spans="1:11" x14ac:dyDescent="0.25">
      <c r="A232" s="4" t="s">
        <v>17</v>
      </c>
      <c r="B232" s="4">
        <f>2/COMBIN(50,4)*100</f>
        <v>8.6843247937472864E-4</v>
      </c>
      <c r="C232" s="4">
        <f>2/COMBIN(50,4)*100</f>
        <v>8.6843247937472864E-4</v>
      </c>
      <c r="D232" s="4">
        <f>4/COMBIN(50,4)*100</f>
        <v>1.7368649587494573E-3</v>
      </c>
      <c r="E232" s="4">
        <f>6/COMBIN(50,4)*100</f>
        <v>2.6052974381241857E-3</v>
      </c>
      <c r="F232" s="4">
        <f>8/COMBIN(50,4)*100</f>
        <v>3.4737299174989146E-3</v>
      </c>
      <c r="G232" s="4">
        <f>10/COMBIN(50,4)*100</f>
        <v>4.3421623968736434E-3</v>
      </c>
      <c r="H232" s="4">
        <f>8/COMBIN(50,4)*100</f>
        <v>3.4737299174989146E-3</v>
      </c>
      <c r="I232" s="4">
        <f>6/COMBIN(50,4)*100</f>
        <v>2.6052974381241857E-3</v>
      </c>
      <c r="J232" s="4">
        <f>4/COMBIN(50,4)*100</f>
        <v>1.7368649587494573E-3</v>
      </c>
    </row>
    <row r="233" spans="1:11" x14ac:dyDescent="0.25">
      <c r="A233" s="4" t="s">
        <v>20</v>
      </c>
      <c r="B233" s="4">
        <f>2/COMBIN(50,4)*100</f>
        <v>8.6843247937472864E-4</v>
      </c>
      <c r="C233" s="4">
        <f>2/COMBIN(50,4)*100</f>
        <v>8.6843247937472864E-4</v>
      </c>
      <c r="D233" s="4">
        <f>2/COMBIN(50,4)*100</f>
        <v>8.6843247937472864E-4</v>
      </c>
      <c r="E233" s="4">
        <f>2/COMBIN(50,4)*100</f>
        <v>8.6843247937472864E-4</v>
      </c>
      <c r="F233" s="4">
        <f>2/COMBIN(50,4)*100</f>
        <v>8.6843247937472864E-4</v>
      </c>
      <c r="G233" s="4">
        <v>0</v>
      </c>
      <c r="H233" s="4">
        <v>0</v>
      </c>
      <c r="I233" s="4">
        <v>0</v>
      </c>
      <c r="J233" s="4">
        <v>0</v>
      </c>
    </row>
    <row r="235" spans="1:11" x14ac:dyDescent="0.25">
      <c r="A235" s="3" t="s">
        <v>18</v>
      </c>
      <c r="B235" s="3">
        <f>SUM(B224:B226)</f>
        <v>94.87111762083444</v>
      </c>
      <c r="C235" s="3">
        <f t="shared" ref="C235:J235" si="235">SUM(C224:C226)</f>
        <v>94.87111762083444</v>
      </c>
      <c r="D235" s="3">
        <f t="shared" si="235"/>
        <v>94.684010343539995</v>
      </c>
      <c r="E235" s="3">
        <f t="shared" si="235"/>
        <v>94.496903066245522</v>
      </c>
      <c r="F235" s="3">
        <f t="shared" si="235"/>
        <v>94.309795788951078</v>
      </c>
      <c r="G235" s="3">
        <f t="shared" si="235"/>
        <v>94.309795788951078</v>
      </c>
      <c r="H235" s="3">
        <f t="shared" si="235"/>
        <v>94.496903066245522</v>
      </c>
      <c r="I235" s="3">
        <f t="shared" si="235"/>
        <v>94.684010343539995</v>
      </c>
      <c r="J235" s="3">
        <f t="shared" si="235"/>
        <v>94.87111762083444</v>
      </c>
      <c r="K235" s="9">
        <f t="shared" ref="K235:K238" si="236">AVERAGE(B235:J235)</f>
        <v>94.6216412511085</v>
      </c>
    </row>
    <row r="236" spans="1:11" x14ac:dyDescent="0.25">
      <c r="A236" s="3" t="s">
        <v>19</v>
      </c>
      <c r="B236" s="7">
        <f>B228</f>
        <v>0.37421455458891645</v>
      </c>
      <c r="C236" s="7">
        <f>C228</f>
        <v>0.37421455458891645</v>
      </c>
      <c r="D236" s="5">
        <f t="shared" ref="D236:G236" si="237">D228</f>
        <v>0.5613218318833747</v>
      </c>
      <c r="E236" s="5">
        <f t="shared" si="237"/>
        <v>0.7484291091778329</v>
      </c>
      <c r="F236" s="4">
        <f t="shared" si="237"/>
        <v>0.9355363864722912</v>
      </c>
      <c r="G236" s="4">
        <f t="shared" si="237"/>
        <v>0.9355363864722912</v>
      </c>
      <c r="H236" s="5">
        <f t="shared" ref="H236:I236" si="238">H228</f>
        <v>0.7484291091778329</v>
      </c>
      <c r="I236" s="5">
        <f t="shared" si="238"/>
        <v>0.5613218318833747</v>
      </c>
      <c r="J236" s="7">
        <f>J228</f>
        <v>0.37421455458891645</v>
      </c>
      <c r="K236" s="9">
        <f t="shared" si="236"/>
        <v>0.62369092431486084</v>
      </c>
    </row>
    <row r="237" spans="1:11" x14ac:dyDescent="0.25">
      <c r="A237" s="3" t="s">
        <v>152</v>
      </c>
      <c r="B237" s="4">
        <f>B229</f>
        <v>0.42813721233174118</v>
      </c>
      <c r="C237" s="4">
        <f t="shared" ref="C237:J237" si="239">C229</f>
        <v>0.42813721233174118</v>
      </c>
      <c r="D237" s="5">
        <f t="shared" si="239"/>
        <v>0.42726877985236644</v>
      </c>
      <c r="E237" s="5">
        <f t="shared" si="239"/>
        <v>0.42640034737299171</v>
      </c>
      <c r="F237" s="7">
        <f t="shared" si="239"/>
        <v>0.42553191489361702</v>
      </c>
      <c r="G237" s="7">
        <f t="shared" si="239"/>
        <v>0.42553191489361702</v>
      </c>
      <c r="H237" s="5">
        <f t="shared" si="239"/>
        <v>0.42640034737299176</v>
      </c>
      <c r="I237" s="5">
        <f t="shared" si="239"/>
        <v>0.42726877985236644</v>
      </c>
      <c r="J237" s="4">
        <f t="shared" si="239"/>
        <v>0.42813721233174118</v>
      </c>
      <c r="K237" s="9">
        <f t="shared" si="236"/>
        <v>0.42697930235924159</v>
      </c>
    </row>
    <row r="238" spans="1:11" x14ac:dyDescent="0.25">
      <c r="A238" s="3" t="s">
        <v>151</v>
      </c>
      <c r="B238" s="7">
        <f t="shared" ref="B238:J238" si="240">SUM(B230:B233)</f>
        <v>4.3265306122448974</v>
      </c>
      <c r="C238" s="7">
        <f t="shared" si="240"/>
        <v>4.3265306122448974</v>
      </c>
      <c r="D238" s="5">
        <f t="shared" si="240"/>
        <v>4.3273990447242721</v>
      </c>
      <c r="E238" s="5">
        <f t="shared" si="240"/>
        <v>4.3282674772036467</v>
      </c>
      <c r="F238" s="4">
        <f>SUM(F230:F233)</f>
        <v>4.3291359096830213</v>
      </c>
      <c r="G238" s="4">
        <f t="shared" si="240"/>
        <v>4.3291359096830222</v>
      </c>
      <c r="H238" s="5">
        <f t="shared" si="240"/>
        <v>4.3282674772036467</v>
      </c>
      <c r="I238" s="5">
        <f t="shared" si="240"/>
        <v>4.3273990447242721</v>
      </c>
      <c r="J238" s="7">
        <f t="shared" si="240"/>
        <v>4.3265306122448974</v>
      </c>
      <c r="K238" s="9">
        <f t="shared" si="236"/>
        <v>4.3276885222173966</v>
      </c>
    </row>
    <row r="239" spans="1:11" x14ac:dyDescent="0.25">
      <c r="A239" s="3" t="s">
        <v>154</v>
      </c>
      <c r="B239" s="7">
        <f>SUM(B236:B238)</f>
        <v>5.1288823791655549</v>
      </c>
      <c r="C239" s="7">
        <f t="shared" ref="C239" si="241">SUM(C236:C238)</f>
        <v>5.1288823791655549</v>
      </c>
      <c r="D239" s="5">
        <f t="shared" ref="D239" si="242">SUM(D236:D238)</f>
        <v>5.3159896564600135</v>
      </c>
      <c r="E239" s="5">
        <f t="shared" ref="E239" si="243">SUM(E236:E238)</f>
        <v>5.5030969337544713</v>
      </c>
      <c r="F239" s="4">
        <f t="shared" ref="F239" si="244">SUM(F236:F238)</f>
        <v>5.690204211048929</v>
      </c>
      <c r="G239" s="4">
        <f t="shared" ref="G239" si="245">SUM(G236:G238)</f>
        <v>5.6902042110489308</v>
      </c>
      <c r="H239" s="5">
        <f t="shared" ref="H239" si="246">SUM(H236:H238)</f>
        <v>5.5030969337544713</v>
      </c>
      <c r="I239" s="5">
        <f t="shared" ref="I239:J239" si="247">SUM(I236:I238)</f>
        <v>5.3159896564600135</v>
      </c>
      <c r="J239" s="7">
        <f t="shared" si="247"/>
        <v>5.1288823791655549</v>
      </c>
      <c r="K239" s="9">
        <f>AVERAGE(B239:J239)</f>
        <v>5.3783587488914986</v>
      </c>
    </row>
  </sheetData>
  <mergeCells count="2">
    <mergeCell ref="C2:K2"/>
    <mergeCell ref="C3:N3"/>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577D07FCA7654EB7AE1F53922D9D60" ma:contentTypeVersion="9" ma:contentTypeDescription="Create a new document." ma:contentTypeScope="" ma:versionID="de36b38f96ea0da8a9658d0e3de30310">
  <xsd:schema xmlns:xsd="http://www.w3.org/2001/XMLSchema" xmlns:xs="http://www.w3.org/2001/XMLSchema" xmlns:p="http://schemas.microsoft.com/office/2006/metadata/properties" xmlns:ns3="c931df16-ee28-488e-a578-6ae14e4ffbd4" xmlns:ns4="eb441a5a-5320-49ef-8664-1dbc71ff2635" targetNamespace="http://schemas.microsoft.com/office/2006/metadata/properties" ma:root="true" ma:fieldsID="52856950a249ff7459ef536f53756d8a" ns3:_="" ns4:_="">
    <xsd:import namespace="c931df16-ee28-488e-a578-6ae14e4ffbd4"/>
    <xsd:import namespace="eb441a5a-5320-49ef-8664-1dbc71ff26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31df16-ee28-488e-a578-6ae14e4ffb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441a5a-5320-49ef-8664-1dbc71ff26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B86F8C-BC11-45FD-9554-E66D98D23237}">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eb441a5a-5320-49ef-8664-1dbc71ff2635"/>
    <ds:schemaRef ds:uri="http://purl.org/dc/dcmitype/"/>
    <ds:schemaRef ds:uri="http://purl.org/dc/terms/"/>
    <ds:schemaRef ds:uri="http://schemas.microsoft.com/office/infopath/2007/PartnerControls"/>
    <ds:schemaRef ds:uri="c931df16-ee28-488e-a578-6ae14e4ffbd4"/>
    <ds:schemaRef ds:uri="http://purl.org/dc/elements/1.1/"/>
  </ds:schemaRefs>
</ds:datastoreItem>
</file>

<file path=customXml/itemProps2.xml><?xml version="1.0" encoding="utf-8"?>
<ds:datastoreItem xmlns:ds="http://schemas.openxmlformats.org/officeDocument/2006/customXml" ds:itemID="{4F50EA08-348D-4C54-A3AF-F5003D403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31df16-ee28-488e-a578-6ae14e4ffbd4"/>
    <ds:schemaRef ds:uri="eb441a5a-5320-49ef-8664-1dbc71ff26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68D542-2F46-429F-92F7-19B33FCCA4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King</dc:creator>
  <cp:lastModifiedBy>Tim King</cp:lastModifiedBy>
  <dcterms:created xsi:type="dcterms:W3CDTF">2021-10-09T07:50:33Z</dcterms:created>
  <dcterms:modified xsi:type="dcterms:W3CDTF">2021-10-25T22:37:27Z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0x01010041577D07FCA7654EB7AE1F53922D9D60</vt:lpwstr>
  </property>
</Properties>
</file>