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\Downloads\"/>
    </mc:Choice>
  </mc:AlternateContent>
  <bookViews>
    <workbookView xWindow="0" yWindow="0" windowWidth="19200" windowHeight="8180"/>
  </bookViews>
  <sheets>
    <sheet name="PLANILHA DE CONTROLE DE VENDAS" sheetId="10" r:id="rId1"/>
    <sheet name="PLANILHA FINANCEIRA ENTRADA" sheetId="11" r:id="rId2"/>
    <sheet name="PLANILHA FINACEIRA SAÍDAS" sheetId="13" r:id="rId3"/>
    <sheet name="CÁUCULO IMPOSTO" sheetId="16" r:id="rId4"/>
    <sheet name="CHECK LIST PROGRESSO" sheetId="18" r:id="rId5"/>
  </sheets>
  <definedNames>
    <definedName name="NativeTimeline_DATA">#N/A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0" l="1"/>
  <c r="L18" i="10" s="1"/>
  <c r="L19" i="10" s="1"/>
  <c r="L20" i="10" s="1"/>
  <c r="L21" i="10" s="1"/>
  <c r="L22" i="10" s="1"/>
  <c r="L23" i="10" s="1"/>
  <c r="L24" i="10" s="1"/>
  <c r="L25" i="10" s="1"/>
  <c r="L26" i="10" s="1"/>
  <c r="L16" i="10"/>
  <c r="K17" i="10"/>
  <c r="K18" i="10"/>
  <c r="K19" i="10"/>
  <c r="K20" i="10" s="1"/>
  <c r="K21" i="10" s="1"/>
  <c r="K22" i="10" s="1"/>
  <c r="K23" i="10" s="1"/>
  <c r="K24" i="10" s="1"/>
  <c r="K25" i="10" s="1"/>
  <c r="K26" i="10" s="1"/>
  <c r="K16" i="10"/>
  <c r="J17" i="10"/>
  <c r="J18" i="10"/>
  <c r="J19" i="10"/>
  <c r="J20" i="10" s="1"/>
  <c r="J21" i="10" s="1"/>
  <c r="J22" i="10" s="1"/>
  <c r="J23" i="10" s="1"/>
  <c r="J24" i="10" s="1"/>
  <c r="J25" i="10" s="1"/>
  <c r="J26" i="10" s="1"/>
  <c r="J16" i="10"/>
  <c r="I17" i="10"/>
  <c r="I18" i="10"/>
  <c r="I19" i="10"/>
  <c r="I20" i="10" s="1"/>
  <c r="I21" i="10" s="1"/>
  <c r="I22" i="10" s="1"/>
  <c r="I23" i="10" s="1"/>
  <c r="I24" i="10" s="1"/>
  <c r="I25" i="10" s="1"/>
  <c r="I26" i="10" s="1"/>
  <c r="I16" i="10"/>
  <c r="H168" i="11"/>
  <c r="H169" i="11"/>
  <c r="B15" i="10"/>
  <c r="F105" i="11"/>
  <c r="F160" i="11" s="1"/>
  <c r="F161" i="11"/>
  <c r="F162" i="11"/>
  <c r="F163" i="11"/>
  <c r="F106" i="11"/>
  <c r="F107" i="11"/>
  <c r="F108" i="11"/>
  <c r="F135" i="11"/>
  <c r="F136" i="11"/>
  <c r="F137" i="11"/>
  <c r="F80" i="11"/>
  <c r="F81" i="11"/>
  <c r="F82" i="11"/>
  <c r="F79" i="11"/>
  <c r="F134" i="11" s="1"/>
  <c r="H5" i="18"/>
  <c r="I5" i="18" s="1"/>
  <c r="M26" i="10" l="1"/>
  <c r="A5" i="16"/>
  <c r="C5" i="16" s="1"/>
  <c r="C12" i="16" s="1"/>
  <c r="A12" i="16" s="1"/>
  <c r="A6" i="16"/>
  <c r="C6" i="16" s="1"/>
  <c r="C13" i="16" s="1"/>
  <c r="A13" i="16" s="1"/>
  <c r="A7" i="16"/>
  <c r="C7" i="16" s="1"/>
  <c r="C14" i="16" s="1"/>
  <c r="A14" i="16" s="1"/>
  <c r="A4" i="16"/>
  <c r="B4" i="16" s="1"/>
  <c r="C4" i="16" s="1"/>
  <c r="C90" i="10"/>
  <c r="C91" i="10"/>
  <c r="C92" i="10"/>
  <c r="C93" i="10"/>
  <c r="C94" i="10"/>
  <c r="C95" i="10"/>
  <c r="C96" i="10"/>
  <c r="C97" i="10"/>
  <c r="C98" i="10"/>
  <c r="C99" i="10"/>
  <c r="C100" i="10"/>
  <c r="D90" i="10"/>
  <c r="D91" i="10"/>
  <c r="D92" i="10"/>
  <c r="D93" i="10"/>
  <c r="D94" i="10"/>
  <c r="D95" i="10"/>
  <c r="D96" i="10"/>
  <c r="D97" i="10"/>
  <c r="D98" i="10"/>
  <c r="D99" i="10"/>
  <c r="D100" i="10"/>
  <c r="D41" i="13"/>
  <c r="C41" i="13"/>
  <c r="B41" i="13"/>
  <c r="C11" i="16" l="1"/>
  <c r="A11" i="16" s="1"/>
  <c r="B43" i="13"/>
  <c r="E90" i="10" l="1"/>
  <c r="E91" i="10"/>
  <c r="E92" i="10"/>
  <c r="E93" i="10"/>
  <c r="E94" i="10"/>
  <c r="E95" i="10"/>
  <c r="E96" i="10"/>
  <c r="E97" i="10"/>
  <c r="E98" i="10"/>
  <c r="E99" i="10"/>
  <c r="E100" i="10"/>
  <c r="E135" i="10"/>
  <c r="E136" i="10"/>
  <c r="E137" i="10"/>
  <c r="E138" i="10"/>
  <c r="E139" i="10"/>
  <c r="E140" i="10"/>
  <c r="E141" i="10"/>
  <c r="E142" i="10"/>
  <c r="E143" i="10"/>
  <c r="E144" i="10"/>
  <c r="E145" i="10"/>
  <c r="O146" i="11" l="1"/>
  <c r="P146" i="11" s="1"/>
  <c r="O147" i="11"/>
  <c r="P147" i="11" s="1"/>
  <c r="O148" i="11"/>
  <c r="P148" i="11" s="1"/>
  <c r="O149" i="11"/>
  <c r="P149" i="11" s="1"/>
  <c r="O150" i="11"/>
  <c r="P150" i="11" s="1"/>
  <c r="O151" i="11"/>
  <c r="P151" i="11" s="1"/>
  <c r="O152" i="11"/>
  <c r="P152" i="11" s="1"/>
  <c r="O153" i="11"/>
  <c r="P153" i="11" s="1"/>
  <c r="O154" i="11"/>
  <c r="P154" i="11" s="1"/>
  <c r="O155" i="11"/>
  <c r="P155" i="11" s="1"/>
  <c r="O156" i="11"/>
  <c r="P156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G146" i="11"/>
  <c r="H146" i="11" s="1"/>
  <c r="G147" i="11"/>
  <c r="H147" i="11" s="1"/>
  <c r="G148" i="11"/>
  <c r="H148" i="11" s="1"/>
  <c r="G149" i="11"/>
  <c r="H149" i="11" s="1"/>
  <c r="G150" i="11"/>
  <c r="H150" i="11" s="1"/>
  <c r="G151" i="11"/>
  <c r="H151" i="11" s="1"/>
  <c r="G152" i="11"/>
  <c r="H152" i="11" s="1"/>
  <c r="G153" i="11"/>
  <c r="H153" i="11" s="1"/>
  <c r="G154" i="11"/>
  <c r="H154" i="11" s="1"/>
  <c r="G155" i="11"/>
  <c r="H155" i="11" s="1"/>
  <c r="G156" i="11"/>
  <c r="H156" i="11" s="1"/>
  <c r="C146" i="11"/>
  <c r="D146" i="11" s="1"/>
  <c r="C147" i="11"/>
  <c r="D147" i="11" s="1"/>
  <c r="C148" i="11"/>
  <c r="D148" i="11" s="1"/>
  <c r="C149" i="11"/>
  <c r="D149" i="11" s="1"/>
  <c r="C150" i="11"/>
  <c r="D150" i="11" s="1"/>
  <c r="C151" i="11"/>
  <c r="D151" i="11" s="1"/>
  <c r="C152" i="11"/>
  <c r="D152" i="11" s="1"/>
  <c r="C153" i="11"/>
  <c r="D153" i="11" s="1"/>
  <c r="C154" i="11"/>
  <c r="D154" i="11" s="1"/>
  <c r="C155" i="11"/>
  <c r="D155" i="11" s="1"/>
  <c r="C156" i="11"/>
  <c r="D156" i="11" s="1"/>
  <c r="O120" i="11"/>
  <c r="P120" i="11" s="1"/>
  <c r="O121" i="11"/>
  <c r="P121" i="11" s="1"/>
  <c r="O122" i="11"/>
  <c r="P122" i="11" s="1"/>
  <c r="O123" i="11"/>
  <c r="P123" i="11" s="1"/>
  <c r="O124" i="11"/>
  <c r="P124" i="11" s="1"/>
  <c r="O125" i="11"/>
  <c r="P125" i="11" s="1"/>
  <c r="O126" i="11"/>
  <c r="P126" i="11" s="1"/>
  <c r="O127" i="11"/>
  <c r="P127" i="11" s="1"/>
  <c r="O128" i="11"/>
  <c r="P128" i="11" s="1"/>
  <c r="O129" i="11"/>
  <c r="P129" i="11" s="1"/>
  <c r="O130" i="11"/>
  <c r="P130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G120" i="11"/>
  <c r="H120" i="11" s="1"/>
  <c r="G121" i="11"/>
  <c r="H121" i="11" s="1"/>
  <c r="G122" i="11"/>
  <c r="H122" i="11" s="1"/>
  <c r="G123" i="11"/>
  <c r="H123" i="11" s="1"/>
  <c r="G124" i="11"/>
  <c r="H124" i="11" s="1"/>
  <c r="G125" i="11"/>
  <c r="H125" i="11" s="1"/>
  <c r="G126" i="11"/>
  <c r="H126" i="11" s="1"/>
  <c r="G127" i="11"/>
  <c r="H127" i="11" s="1"/>
  <c r="G128" i="11"/>
  <c r="H128" i="11" s="1"/>
  <c r="G129" i="11"/>
  <c r="H129" i="11" s="1"/>
  <c r="G130" i="11"/>
  <c r="H130" i="11" s="1"/>
  <c r="C120" i="11"/>
  <c r="D120" i="11" s="1"/>
  <c r="C121" i="11"/>
  <c r="D121" i="11" s="1"/>
  <c r="C122" i="11"/>
  <c r="D122" i="11" s="1"/>
  <c r="C123" i="11"/>
  <c r="D123" i="11" s="1"/>
  <c r="C124" i="11"/>
  <c r="D124" i="11" s="1"/>
  <c r="C125" i="11"/>
  <c r="D125" i="11" s="1"/>
  <c r="C126" i="11"/>
  <c r="D126" i="11" s="1"/>
  <c r="C127" i="11"/>
  <c r="D127" i="11" s="1"/>
  <c r="C128" i="11"/>
  <c r="D128" i="11" s="1"/>
  <c r="C129" i="11"/>
  <c r="D129" i="11" s="1"/>
  <c r="C130" i="11"/>
  <c r="D130" i="11" s="1"/>
  <c r="O91" i="11"/>
  <c r="P91" i="11" s="1"/>
  <c r="O92" i="11"/>
  <c r="P92" i="11" s="1"/>
  <c r="O93" i="11"/>
  <c r="P93" i="11" s="1"/>
  <c r="O94" i="11"/>
  <c r="P94" i="11" s="1"/>
  <c r="O95" i="11"/>
  <c r="P95" i="11" s="1"/>
  <c r="O96" i="11"/>
  <c r="P96" i="11" s="1"/>
  <c r="O97" i="11"/>
  <c r="P97" i="11" s="1"/>
  <c r="O98" i="11"/>
  <c r="P98" i="11" s="1"/>
  <c r="O99" i="11"/>
  <c r="P99" i="11" s="1"/>
  <c r="O100" i="11"/>
  <c r="P100" i="11" s="1"/>
  <c r="O101" i="11"/>
  <c r="P101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G91" i="11"/>
  <c r="H91" i="11" s="1"/>
  <c r="G92" i="11"/>
  <c r="H92" i="11" s="1"/>
  <c r="G93" i="11"/>
  <c r="H93" i="11" s="1"/>
  <c r="G94" i="11"/>
  <c r="H94" i="11" s="1"/>
  <c r="G95" i="11"/>
  <c r="H95" i="11" s="1"/>
  <c r="G96" i="11"/>
  <c r="H96" i="11" s="1"/>
  <c r="G97" i="11"/>
  <c r="H97" i="11" s="1"/>
  <c r="G98" i="11"/>
  <c r="H98" i="11" s="1"/>
  <c r="G99" i="11"/>
  <c r="H99" i="11" s="1"/>
  <c r="G100" i="11"/>
  <c r="H100" i="11" s="1"/>
  <c r="G101" i="11"/>
  <c r="H101" i="11" s="1"/>
  <c r="C91" i="11"/>
  <c r="D91" i="11" s="1"/>
  <c r="C92" i="11"/>
  <c r="D92" i="11" s="1"/>
  <c r="C93" i="11"/>
  <c r="D93" i="11" s="1"/>
  <c r="C94" i="11"/>
  <c r="D94" i="11" s="1"/>
  <c r="C95" i="11"/>
  <c r="D95" i="11" s="1"/>
  <c r="C96" i="11"/>
  <c r="D96" i="11" s="1"/>
  <c r="C97" i="11"/>
  <c r="D97" i="11" s="1"/>
  <c r="C98" i="11"/>
  <c r="D98" i="11" s="1"/>
  <c r="C99" i="11"/>
  <c r="D99" i="11" s="1"/>
  <c r="C100" i="11"/>
  <c r="D100" i="11" s="1"/>
  <c r="C101" i="11"/>
  <c r="D101" i="11" s="1"/>
  <c r="O65" i="11"/>
  <c r="P65" i="11" s="1"/>
  <c r="O66" i="11"/>
  <c r="P66" i="11" s="1"/>
  <c r="O67" i="11"/>
  <c r="P67" i="11" s="1"/>
  <c r="O68" i="11"/>
  <c r="P68" i="11" s="1"/>
  <c r="O69" i="11"/>
  <c r="P69" i="11" s="1"/>
  <c r="O70" i="11"/>
  <c r="P70" i="11" s="1"/>
  <c r="O71" i="11"/>
  <c r="P71" i="11" s="1"/>
  <c r="O72" i="11"/>
  <c r="P72" i="11" s="1"/>
  <c r="O73" i="11"/>
  <c r="P73" i="11" s="1"/>
  <c r="O74" i="11"/>
  <c r="P74" i="11" s="1"/>
  <c r="O75" i="11"/>
  <c r="P75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G65" i="11"/>
  <c r="H65" i="11" s="1"/>
  <c r="G66" i="11"/>
  <c r="H66" i="11" s="1"/>
  <c r="G67" i="11"/>
  <c r="H67" i="11" s="1"/>
  <c r="G68" i="11"/>
  <c r="H68" i="11" s="1"/>
  <c r="G69" i="11"/>
  <c r="H69" i="11" s="1"/>
  <c r="G70" i="11"/>
  <c r="H70" i="11" s="1"/>
  <c r="G71" i="11"/>
  <c r="H71" i="11" s="1"/>
  <c r="G72" i="11"/>
  <c r="H72" i="11" s="1"/>
  <c r="G73" i="11"/>
  <c r="H73" i="11" s="1"/>
  <c r="G74" i="11"/>
  <c r="H74" i="11" s="1"/>
  <c r="G75" i="11"/>
  <c r="H75" i="11" s="1"/>
  <c r="C65" i="11"/>
  <c r="D65" i="11" s="1"/>
  <c r="C66" i="11"/>
  <c r="D66" i="11" s="1"/>
  <c r="C67" i="11"/>
  <c r="D67" i="11" s="1"/>
  <c r="C68" i="11"/>
  <c r="D68" i="11" s="1"/>
  <c r="C69" i="11"/>
  <c r="D69" i="11" s="1"/>
  <c r="C70" i="11"/>
  <c r="D70" i="11" s="1"/>
  <c r="C71" i="11"/>
  <c r="D71" i="11" s="1"/>
  <c r="C72" i="11"/>
  <c r="D72" i="11" s="1"/>
  <c r="C73" i="11"/>
  <c r="D73" i="11" s="1"/>
  <c r="C74" i="11"/>
  <c r="D74" i="11" s="1"/>
  <c r="C75" i="11"/>
  <c r="D75" i="11" s="1"/>
  <c r="B62" i="10"/>
  <c r="B90" i="10" s="1"/>
  <c r="B63" i="10"/>
  <c r="B91" i="10" s="1"/>
  <c r="B64" i="10"/>
  <c r="B92" i="10" s="1"/>
  <c r="B65" i="10"/>
  <c r="B66" i="10"/>
  <c r="B67" i="10"/>
  <c r="B95" i="10" s="1"/>
  <c r="B68" i="10"/>
  <c r="B69" i="10"/>
  <c r="B97" i="10" s="1"/>
  <c r="B70" i="10"/>
  <c r="B98" i="10" s="1"/>
  <c r="B71" i="10"/>
  <c r="B99" i="10" s="1"/>
  <c r="B72" i="10"/>
  <c r="B100" i="10" s="1"/>
  <c r="B93" i="10"/>
  <c r="M117" i="10"/>
  <c r="H105" i="10"/>
  <c r="E117" i="10"/>
  <c r="D117" i="10"/>
  <c r="C117" i="10"/>
  <c r="B117" i="10"/>
  <c r="B145" i="10" s="1"/>
  <c r="D145" i="10" s="1"/>
  <c r="E116" i="10"/>
  <c r="D116" i="10"/>
  <c r="C116" i="10"/>
  <c r="B116" i="10"/>
  <c r="B144" i="10" s="1"/>
  <c r="D144" i="10" s="1"/>
  <c r="E115" i="10"/>
  <c r="D115" i="10"/>
  <c r="C115" i="10"/>
  <c r="B115" i="10"/>
  <c r="E114" i="10"/>
  <c r="D114" i="10"/>
  <c r="C114" i="10"/>
  <c r="B114" i="10"/>
  <c r="B142" i="10" s="1"/>
  <c r="E113" i="10"/>
  <c r="D113" i="10"/>
  <c r="C113" i="10"/>
  <c r="B113" i="10"/>
  <c r="F113" i="10" s="1"/>
  <c r="E112" i="10"/>
  <c r="D112" i="10"/>
  <c r="C112" i="10"/>
  <c r="B112" i="10"/>
  <c r="E111" i="10"/>
  <c r="D111" i="10"/>
  <c r="C111" i="10"/>
  <c r="B111" i="10"/>
  <c r="B139" i="10" s="1"/>
  <c r="E110" i="10"/>
  <c r="D110" i="10"/>
  <c r="C110" i="10"/>
  <c r="B110" i="10"/>
  <c r="B138" i="10" s="1"/>
  <c r="E109" i="10"/>
  <c r="D109" i="10"/>
  <c r="C109" i="10"/>
  <c r="B109" i="10"/>
  <c r="F109" i="10" s="1"/>
  <c r="G137" i="10" s="1"/>
  <c r="E108" i="10"/>
  <c r="D108" i="10"/>
  <c r="C108" i="10"/>
  <c r="B108" i="10"/>
  <c r="B136" i="10" s="1"/>
  <c r="D136" i="10" s="1"/>
  <c r="E107" i="10"/>
  <c r="D107" i="10"/>
  <c r="C107" i="10"/>
  <c r="B107" i="10"/>
  <c r="F107" i="10" s="1"/>
  <c r="M72" i="10"/>
  <c r="H60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B94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H14" i="10"/>
  <c r="E16" i="10"/>
  <c r="O9" i="11" s="1"/>
  <c r="E17" i="10"/>
  <c r="O10" i="11" s="1"/>
  <c r="E18" i="10"/>
  <c r="O11" i="11" s="1"/>
  <c r="E19" i="10"/>
  <c r="O12" i="11" s="1"/>
  <c r="E20" i="10"/>
  <c r="O13" i="11" s="1"/>
  <c r="E21" i="10"/>
  <c r="O14" i="11" s="1"/>
  <c r="E22" i="10"/>
  <c r="O15" i="11" s="1"/>
  <c r="E23" i="10"/>
  <c r="O16" i="11" s="1"/>
  <c r="E24" i="10"/>
  <c r="O17" i="11" s="1"/>
  <c r="E25" i="10"/>
  <c r="O18" i="11" s="1"/>
  <c r="E26" i="10"/>
  <c r="O19" i="11" s="1"/>
  <c r="D16" i="10"/>
  <c r="K9" i="11" s="1"/>
  <c r="D17" i="10"/>
  <c r="K10" i="11" s="1"/>
  <c r="D18" i="10"/>
  <c r="K11" i="11" s="1"/>
  <c r="D19" i="10"/>
  <c r="K12" i="11" s="1"/>
  <c r="D20" i="10"/>
  <c r="K13" i="11" s="1"/>
  <c r="D21" i="10"/>
  <c r="K14" i="11" s="1"/>
  <c r="D22" i="10"/>
  <c r="K15" i="11" s="1"/>
  <c r="D23" i="10"/>
  <c r="K16" i="11" s="1"/>
  <c r="D24" i="10"/>
  <c r="K17" i="11" s="1"/>
  <c r="D25" i="10"/>
  <c r="K18" i="11" s="1"/>
  <c r="D26" i="10"/>
  <c r="K19" i="11" s="1"/>
  <c r="C16" i="10"/>
  <c r="G9" i="11" s="1"/>
  <c r="C17" i="10"/>
  <c r="G10" i="11" s="1"/>
  <c r="C18" i="10"/>
  <c r="G11" i="11" s="1"/>
  <c r="C19" i="10"/>
  <c r="G12" i="11" s="1"/>
  <c r="C20" i="10"/>
  <c r="G13" i="11" s="1"/>
  <c r="C21" i="10"/>
  <c r="G14" i="11" s="1"/>
  <c r="C22" i="10"/>
  <c r="G15" i="11" s="1"/>
  <c r="C23" i="10"/>
  <c r="G16" i="11" s="1"/>
  <c r="C24" i="10"/>
  <c r="G17" i="11" s="1"/>
  <c r="C25" i="10"/>
  <c r="G18" i="11" s="1"/>
  <c r="C26" i="10"/>
  <c r="G19" i="11" s="1"/>
  <c r="B16" i="10"/>
  <c r="C9" i="11" s="1"/>
  <c r="B17" i="10"/>
  <c r="B45" i="10" s="1"/>
  <c r="C45" i="10" s="1"/>
  <c r="B18" i="10"/>
  <c r="C11" i="11" s="1"/>
  <c r="B19" i="10"/>
  <c r="B47" i="10" s="1"/>
  <c r="C47" i="10" s="1"/>
  <c r="B20" i="10"/>
  <c r="B48" i="10" s="1"/>
  <c r="C48" i="10" s="1"/>
  <c r="B21" i="10"/>
  <c r="C14" i="11" s="1"/>
  <c r="B22" i="10"/>
  <c r="C15" i="11" s="1"/>
  <c r="B23" i="10"/>
  <c r="C16" i="11" s="1"/>
  <c r="B24" i="10"/>
  <c r="C17" i="11" s="1"/>
  <c r="B25" i="10"/>
  <c r="C18" i="11" s="1"/>
  <c r="B26" i="10"/>
  <c r="C19" i="11" s="1"/>
  <c r="F112" i="10" l="1"/>
  <c r="G140" i="10" s="1"/>
  <c r="F115" i="10"/>
  <c r="G143" i="10" s="1"/>
  <c r="F117" i="10"/>
  <c r="G145" i="10" s="1"/>
  <c r="F108" i="10"/>
  <c r="F136" i="10" s="1"/>
  <c r="F114" i="10"/>
  <c r="G142" i="10" s="1"/>
  <c r="F111" i="10"/>
  <c r="G139" i="10" s="1"/>
  <c r="B137" i="10"/>
  <c r="C137" i="10" s="1"/>
  <c r="F116" i="10"/>
  <c r="G144" i="10" s="1"/>
  <c r="F64" i="10"/>
  <c r="F92" i="10" s="1"/>
  <c r="F67" i="10"/>
  <c r="F95" i="10" s="1"/>
  <c r="F62" i="10"/>
  <c r="G90" i="10" s="1"/>
  <c r="F72" i="10"/>
  <c r="F65" i="10"/>
  <c r="F93" i="10" s="1"/>
  <c r="F70" i="10"/>
  <c r="G98" i="10" s="1"/>
  <c r="F69" i="10"/>
  <c r="G97" i="10" s="1"/>
  <c r="F68" i="10"/>
  <c r="F96" i="10" s="1"/>
  <c r="D139" i="10"/>
  <c r="C139" i="10"/>
  <c r="D138" i="10"/>
  <c r="C138" i="10"/>
  <c r="D142" i="10"/>
  <c r="C142" i="10"/>
  <c r="F144" i="10"/>
  <c r="G141" i="10"/>
  <c r="F141" i="10"/>
  <c r="F135" i="10"/>
  <c r="G135" i="10"/>
  <c r="B141" i="10"/>
  <c r="B140" i="10"/>
  <c r="C136" i="10"/>
  <c r="F137" i="10"/>
  <c r="C144" i="10"/>
  <c r="C145" i="10"/>
  <c r="F110" i="10"/>
  <c r="B135" i="10"/>
  <c r="B143" i="10"/>
  <c r="F100" i="10"/>
  <c r="G100" i="10"/>
  <c r="F90" i="10"/>
  <c r="B96" i="10"/>
  <c r="F66" i="10"/>
  <c r="F71" i="10"/>
  <c r="F63" i="10"/>
  <c r="B49" i="10"/>
  <c r="C49" i="10" s="1"/>
  <c r="B50" i="10"/>
  <c r="C50" i="10" s="1"/>
  <c r="C13" i="11"/>
  <c r="C12" i="11"/>
  <c r="B52" i="10"/>
  <c r="C52" i="10" s="1"/>
  <c r="B51" i="10"/>
  <c r="C51" i="10" s="1"/>
  <c r="B44" i="10"/>
  <c r="C44" i="10" s="1"/>
  <c r="C10" i="11"/>
  <c r="B54" i="10"/>
  <c r="C54" i="10" s="1"/>
  <c r="B46" i="10"/>
  <c r="C46" i="10" s="1"/>
  <c r="B53" i="10"/>
  <c r="C53" i="10" s="1"/>
  <c r="F140" i="10" l="1"/>
  <c r="F143" i="10"/>
  <c r="G136" i="10"/>
  <c r="F145" i="10"/>
  <c r="F142" i="10"/>
  <c r="F139" i="10"/>
  <c r="D137" i="10"/>
  <c r="G93" i="10"/>
  <c r="F97" i="10"/>
  <c r="G92" i="10"/>
  <c r="G95" i="10"/>
  <c r="G96" i="10"/>
  <c r="F98" i="10"/>
  <c r="D143" i="10"/>
  <c r="C143" i="10"/>
  <c r="D135" i="10"/>
  <c r="C135" i="10"/>
  <c r="D140" i="10"/>
  <c r="C140" i="10"/>
  <c r="F138" i="10"/>
  <c r="G138" i="10"/>
  <c r="C141" i="10"/>
  <c r="D141" i="10"/>
  <c r="F91" i="10"/>
  <c r="G91" i="10"/>
  <c r="F99" i="10"/>
  <c r="G99" i="10"/>
  <c r="G94" i="10"/>
  <c r="F94" i="10"/>
  <c r="D9" i="10"/>
  <c r="D10" i="10" s="1"/>
  <c r="D6" i="10"/>
  <c r="D7" i="10" s="1"/>
  <c r="D3" i="10"/>
  <c r="D4" i="10" s="1"/>
  <c r="O35" i="11"/>
  <c r="O36" i="11"/>
  <c r="O37" i="11"/>
  <c r="O38" i="11"/>
  <c r="O39" i="11"/>
  <c r="O40" i="11"/>
  <c r="O41" i="11"/>
  <c r="O42" i="11"/>
  <c r="O43" i="11"/>
  <c r="O44" i="11"/>
  <c r="O45" i="11"/>
  <c r="K35" i="11"/>
  <c r="K36" i="11"/>
  <c r="K37" i="11"/>
  <c r="K38" i="11"/>
  <c r="K39" i="11"/>
  <c r="K40" i="11"/>
  <c r="K41" i="11"/>
  <c r="K42" i="11"/>
  <c r="K43" i="11"/>
  <c r="K44" i="11"/>
  <c r="K45" i="11"/>
  <c r="G35" i="11"/>
  <c r="G36" i="11"/>
  <c r="G37" i="11"/>
  <c r="G38" i="11"/>
  <c r="G39" i="11"/>
  <c r="G40" i="11"/>
  <c r="G41" i="11"/>
  <c r="G42" i="11"/>
  <c r="G43" i="11"/>
  <c r="G44" i="11"/>
  <c r="G45" i="11"/>
  <c r="C35" i="11"/>
  <c r="C36" i="11"/>
  <c r="C37" i="11"/>
  <c r="C38" i="11"/>
  <c r="C39" i="11"/>
  <c r="C40" i="11"/>
  <c r="C41" i="11"/>
  <c r="C42" i="11"/>
  <c r="C43" i="11"/>
  <c r="C44" i="11"/>
  <c r="C45" i="11"/>
  <c r="K106" i="10" l="1"/>
  <c r="D106" i="10" s="1"/>
  <c r="I106" i="10"/>
  <c r="B106" i="10" s="1"/>
  <c r="L106" i="10"/>
  <c r="E106" i="10" s="1"/>
  <c r="J106" i="10"/>
  <c r="C106" i="10" s="1"/>
  <c r="L15" i="10"/>
  <c r="E15" i="10" s="1"/>
  <c r="K15" i="10"/>
  <c r="D15" i="10" s="1"/>
  <c r="J15" i="10"/>
  <c r="C15" i="10" s="1"/>
  <c r="I15" i="10"/>
  <c r="I61" i="10"/>
  <c r="B61" i="10" s="1"/>
  <c r="L61" i="10"/>
  <c r="E61" i="10" s="1"/>
  <c r="K61" i="10"/>
  <c r="D61" i="10" s="1"/>
  <c r="J61" i="10"/>
  <c r="C61" i="10" s="1"/>
  <c r="F16" i="10"/>
  <c r="F17" i="10"/>
  <c r="F18" i="10"/>
  <c r="F19" i="10"/>
  <c r="F20" i="10"/>
  <c r="F21" i="10"/>
  <c r="F22" i="10"/>
  <c r="F23" i="10"/>
  <c r="F24" i="10"/>
  <c r="F25" i="10"/>
  <c r="F26" i="10"/>
  <c r="D35" i="11"/>
  <c r="P35" i="11"/>
  <c r="P36" i="11"/>
  <c r="P37" i="11"/>
  <c r="P38" i="11"/>
  <c r="P39" i="11"/>
  <c r="P40" i="11"/>
  <c r="P41" i="11"/>
  <c r="P42" i="11"/>
  <c r="P43" i="11"/>
  <c r="P44" i="11"/>
  <c r="P45" i="11"/>
  <c r="L35" i="11"/>
  <c r="L36" i="11"/>
  <c r="L37" i="11"/>
  <c r="L38" i="11"/>
  <c r="L39" i="11"/>
  <c r="L40" i="11"/>
  <c r="L41" i="11"/>
  <c r="L42" i="11"/>
  <c r="L43" i="11"/>
  <c r="L44" i="11"/>
  <c r="L45" i="11"/>
  <c r="H35" i="11"/>
  <c r="H36" i="11"/>
  <c r="H37" i="11"/>
  <c r="H38" i="11"/>
  <c r="H39" i="11"/>
  <c r="H40" i="11"/>
  <c r="H41" i="11"/>
  <c r="H42" i="11"/>
  <c r="H43" i="11"/>
  <c r="H44" i="11"/>
  <c r="H45" i="11"/>
  <c r="D36" i="11"/>
  <c r="D37" i="11"/>
  <c r="D38" i="11"/>
  <c r="D39" i="11"/>
  <c r="D40" i="11"/>
  <c r="D41" i="11"/>
  <c r="D42" i="11"/>
  <c r="D43" i="11"/>
  <c r="D44" i="11"/>
  <c r="D45" i="11"/>
  <c r="P9" i="11"/>
  <c r="P10" i="11"/>
  <c r="P11" i="11"/>
  <c r="P12" i="11"/>
  <c r="P13" i="11"/>
  <c r="P14" i="11"/>
  <c r="P15" i="11"/>
  <c r="P16" i="11"/>
  <c r="P17" i="11"/>
  <c r="P18" i="11"/>
  <c r="P19" i="11"/>
  <c r="L9" i="11"/>
  <c r="L10" i="11"/>
  <c r="L11" i="11"/>
  <c r="L12" i="11"/>
  <c r="L13" i="11"/>
  <c r="L14" i="11"/>
  <c r="L15" i="11"/>
  <c r="L16" i="11"/>
  <c r="L17" i="11"/>
  <c r="L18" i="11"/>
  <c r="L19" i="11"/>
  <c r="H9" i="11"/>
  <c r="H10" i="11"/>
  <c r="H11" i="11"/>
  <c r="H12" i="11"/>
  <c r="H13" i="11"/>
  <c r="H14" i="11"/>
  <c r="H15" i="11"/>
  <c r="H16" i="11"/>
  <c r="H17" i="11"/>
  <c r="H18" i="11"/>
  <c r="H19" i="11"/>
  <c r="K64" i="11" l="1"/>
  <c r="L64" i="11" s="1"/>
  <c r="L76" i="11" s="1"/>
  <c r="K90" i="11"/>
  <c r="L90" i="11" s="1"/>
  <c r="L102" i="11" s="1"/>
  <c r="D73" i="10"/>
  <c r="O145" i="11"/>
  <c r="P145" i="11" s="1"/>
  <c r="P157" i="11" s="1"/>
  <c r="E118" i="10"/>
  <c r="O119" i="11"/>
  <c r="P119" i="11" s="1"/>
  <c r="P131" i="11" s="1"/>
  <c r="E73" i="10"/>
  <c r="O64" i="11"/>
  <c r="P64" i="11" s="1"/>
  <c r="P76" i="11" s="1"/>
  <c r="O90" i="11"/>
  <c r="P90" i="11" s="1"/>
  <c r="P102" i="11" s="1"/>
  <c r="B134" i="10"/>
  <c r="C119" i="11"/>
  <c r="D119" i="11" s="1"/>
  <c r="D131" i="11" s="1"/>
  <c r="C145" i="11"/>
  <c r="D145" i="11" s="1"/>
  <c r="D157" i="11" s="1"/>
  <c r="F106" i="10"/>
  <c r="B118" i="10"/>
  <c r="C64" i="11"/>
  <c r="D64" i="11" s="1"/>
  <c r="D76" i="11" s="1"/>
  <c r="C90" i="11"/>
  <c r="D90" i="11" s="1"/>
  <c r="D102" i="11" s="1"/>
  <c r="F61" i="10"/>
  <c r="B73" i="10"/>
  <c r="B89" i="10"/>
  <c r="K119" i="11"/>
  <c r="L119" i="11" s="1"/>
  <c r="L131" i="11" s="1"/>
  <c r="K145" i="11"/>
  <c r="L145" i="11" s="1"/>
  <c r="L157" i="11" s="1"/>
  <c r="D118" i="10"/>
  <c r="C8" i="11"/>
  <c r="D8" i="11" s="1"/>
  <c r="B27" i="10"/>
  <c r="B43" i="10"/>
  <c r="F15" i="10"/>
  <c r="G43" i="10" s="1"/>
  <c r="C34" i="11"/>
  <c r="D34" i="11" s="1"/>
  <c r="D46" i="11" s="1"/>
  <c r="C27" i="10"/>
  <c r="G34" i="11"/>
  <c r="H34" i="11" s="1"/>
  <c r="H46" i="11" s="1"/>
  <c r="G8" i="11"/>
  <c r="H8" i="11" s="1"/>
  <c r="D27" i="10"/>
  <c r="K34" i="11"/>
  <c r="L34" i="11" s="1"/>
  <c r="L46" i="11" s="1"/>
  <c r="K8" i="11"/>
  <c r="L8" i="11" s="1"/>
  <c r="E27" i="10"/>
  <c r="B26" i="13" s="1"/>
  <c r="O8" i="11"/>
  <c r="P8" i="11" s="1"/>
  <c r="P20" i="11" s="1"/>
  <c r="O34" i="11"/>
  <c r="P34" i="11" s="1"/>
  <c r="P46" i="11" s="1"/>
  <c r="G64" i="11"/>
  <c r="H64" i="11" s="1"/>
  <c r="H76" i="11" s="1"/>
  <c r="G90" i="11"/>
  <c r="H90" i="11" s="1"/>
  <c r="H102" i="11" s="1"/>
  <c r="C73" i="10"/>
  <c r="G119" i="11"/>
  <c r="H119" i="11" s="1"/>
  <c r="H131" i="11" s="1"/>
  <c r="G145" i="11"/>
  <c r="H145" i="11" s="1"/>
  <c r="H157" i="11" s="1"/>
  <c r="C118" i="10"/>
  <c r="D52" i="10"/>
  <c r="E52" i="10"/>
  <c r="F52" i="10" s="1"/>
  <c r="G52" i="10"/>
  <c r="G50" i="10"/>
  <c r="E50" i="10"/>
  <c r="F50" i="10" s="1"/>
  <c r="G47" i="10"/>
  <c r="E47" i="10"/>
  <c r="F47" i="10" s="1"/>
  <c r="E46" i="10"/>
  <c r="F46" i="10" s="1"/>
  <c r="G46" i="10"/>
  <c r="D44" i="10"/>
  <c r="G44" i="10"/>
  <c r="E44" i="10"/>
  <c r="F44" i="10" s="1"/>
  <c r="D51" i="10"/>
  <c r="E51" i="10"/>
  <c r="F51" i="10" s="1"/>
  <c r="G51" i="10"/>
  <c r="D49" i="10"/>
  <c r="E49" i="10"/>
  <c r="F49" i="10" s="1"/>
  <c r="G49" i="10"/>
  <c r="E48" i="10"/>
  <c r="F48" i="10" s="1"/>
  <c r="G48" i="10"/>
  <c r="D54" i="10"/>
  <c r="G54" i="10"/>
  <c r="E54" i="10"/>
  <c r="F54" i="10" s="1"/>
  <c r="D53" i="10"/>
  <c r="G53" i="10"/>
  <c r="E53" i="10"/>
  <c r="F53" i="10" s="1"/>
  <c r="G45" i="10"/>
  <c r="E45" i="10"/>
  <c r="F45" i="10" s="1"/>
  <c r="H20" i="11"/>
  <c r="L20" i="11"/>
  <c r="D12" i="11"/>
  <c r="D13" i="11"/>
  <c r="D14" i="11"/>
  <c r="D15" i="11"/>
  <c r="D16" i="11"/>
  <c r="D17" i="11"/>
  <c r="D18" i="11"/>
  <c r="D19" i="11"/>
  <c r="D11" i="11"/>
  <c r="D10" i="11"/>
  <c r="D9" i="11"/>
  <c r="H167" i="11" l="1"/>
  <c r="H170" i="11" s="1"/>
  <c r="G55" i="10"/>
  <c r="F27" i="10"/>
  <c r="D134" i="10"/>
  <c r="D146" i="10" s="1"/>
  <c r="C134" i="10"/>
  <c r="C146" i="10" s="1"/>
  <c r="B146" i="10"/>
  <c r="E43" i="10"/>
  <c r="E55" i="10" s="1"/>
  <c r="C43" i="10"/>
  <c r="C55" i="10" s="1"/>
  <c r="B55" i="10"/>
  <c r="E89" i="10"/>
  <c r="F73" i="10"/>
  <c r="G89" i="10"/>
  <c r="G101" i="10" s="1"/>
  <c r="B23" i="13"/>
  <c r="B101" i="10"/>
  <c r="D89" i="10"/>
  <c r="D101" i="10" s="1"/>
  <c r="C89" i="10"/>
  <c r="C101" i="10" s="1"/>
  <c r="B25" i="13"/>
  <c r="G134" i="10"/>
  <c r="G146" i="10" s="1"/>
  <c r="F118" i="10"/>
  <c r="E134" i="10"/>
  <c r="B24" i="13"/>
  <c r="B31" i="13" s="1"/>
  <c r="D47" i="10"/>
  <c r="D48" i="10"/>
  <c r="D50" i="10"/>
  <c r="D46" i="10"/>
  <c r="D45" i="10"/>
  <c r="D43" i="10"/>
  <c r="D55" i="10" s="1"/>
  <c r="D20" i="11"/>
  <c r="B30" i="13" l="1"/>
  <c r="B33" i="13"/>
  <c r="B45" i="13" s="1"/>
  <c r="E101" i="10"/>
  <c r="F89" i="10"/>
  <c r="F101" i="10" s="1"/>
  <c r="E146" i="10"/>
  <c r="F134" i="10"/>
  <c r="F146" i="10" s="1"/>
  <c r="F43" i="10"/>
  <c r="F55" i="10" s="1"/>
</calcChain>
</file>

<file path=xl/sharedStrings.xml><?xml version="1.0" encoding="utf-8"?>
<sst xmlns="http://schemas.openxmlformats.org/spreadsheetml/2006/main" count="623" uniqueCount="130">
  <si>
    <t>jan</t>
  </si>
  <si>
    <t>fev</t>
  </si>
  <si>
    <t>mar</t>
  </si>
  <si>
    <t>abr</t>
  </si>
  <si>
    <t>mai</t>
  </si>
  <si>
    <t>jun</t>
  </si>
  <si>
    <t>CUSTO EQUIPES FUNCIONÁRIOS</t>
  </si>
  <si>
    <t>CONTRATAÇÃO</t>
  </si>
  <si>
    <t>TREINAMENTO</t>
  </si>
  <si>
    <t>SALÁRIO MENSAL</t>
  </si>
  <si>
    <t>CONTROLE DE VENDAS</t>
  </si>
  <si>
    <t>NACIONAL MAIS CARO</t>
  </si>
  <si>
    <t>IMPORTADO MAIS CARO</t>
  </si>
  <si>
    <t>IMPORTADO MAIIS BARATO</t>
  </si>
  <si>
    <t>NACIONAL MAIS BARATO</t>
  </si>
  <si>
    <t>VALORES DE VENDAS DOS PACOTES DE SERVIÇOS</t>
  </si>
  <si>
    <t>VALORES DE VENDAS DOS APARELHOS</t>
  </si>
  <si>
    <t>JANEIRO</t>
  </si>
  <si>
    <t>FEVEREIRO</t>
  </si>
  <si>
    <t>MARÇO</t>
  </si>
  <si>
    <t xml:space="preserve">ABRIL </t>
  </si>
  <si>
    <t>MAIO</t>
  </si>
  <si>
    <t>JUNHO</t>
  </si>
  <si>
    <t>JULHO</t>
  </si>
  <si>
    <t xml:space="preserve">AGOSTO </t>
  </si>
  <si>
    <t>SETEMBRO</t>
  </si>
  <si>
    <t>OUTUBRO</t>
  </si>
  <si>
    <t>NOVEMBRO</t>
  </si>
  <si>
    <t>DEZEMBRO</t>
  </si>
  <si>
    <t>MêS</t>
  </si>
  <si>
    <t>APARELHOS</t>
  </si>
  <si>
    <t>VALOR</t>
  </si>
  <si>
    <t>TABELA DE VENDAS DE PLANO IMPORTADO MAIS CARO</t>
  </si>
  <si>
    <t>TABELA DE VENDAS DE PLANO  NACIONAL MAIS CARO</t>
  </si>
  <si>
    <t>TABELA DE VENDAS DE PLANO IMPORTADO MAIS BARATO</t>
  </si>
  <si>
    <t>TABELA DE VENDAS DE PLANO NACIONAL MAIS BARATO</t>
  </si>
  <si>
    <t>TABELA DE VENDAS DE APARELHOS IMPORTADO MAIS CARO</t>
  </si>
  <si>
    <t>TABELA DE VENDAS DE APARELHOS NACIONAL MAIS CARO</t>
  </si>
  <si>
    <t>TABELA DE VENDAS DE APARELHOS IMPORTADO MAIS BARATO</t>
  </si>
  <si>
    <t>TABELA DE VENDAS DE APARELHO NACIONAL MAIS BARATO</t>
  </si>
  <si>
    <t>EQUIPE COMERCIAL NECESSÁRIA PARA ATENDER A DEMANDA</t>
  </si>
  <si>
    <t>INFRA ESTRUTURA NECESSÁRIA PARA ATENDER A DEMANDA</t>
  </si>
  <si>
    <t>ERBS NESSESSÁRIO PARA ATENDER A DEMANDA</t>
  </si>
  <si>
    <t>PA´S NECESSÁRIOS PARA ATENDER A DEMANDA</t>
  </si>
  <si>
    <t>EQUIPE LOGISTICA NECESSÁRIA ATENDER A DEMANDA</t>
  </si>
  <si>
    <t>REGIÃO SUL/SUDESTE</t>
  </si>
  <si>
    <t>VENDA CELULARES IMPORTADO MAIS CARO</t>
  </si>
  <si>
    <t>VENDA CELULARES NACIONAL MAIS CARO</t>
  </si>
  <si>
    <t>VENDA CELULARES IMPORTADO MAIS BARATO</t>
  </si>
  <si>
    <t>VENDA CELULARES NACIONAL MAIS BARATO</t>
  </si>
  <si>
    <t>LOTES NECESSÁRIOS PARA SUPRIR A DEMANDA</t>
  </si>
  <si>
    <t>ABRIL</t>
  </si>
  <si>
    <t xml:space="preserve">MAIO </t>
  </si>
  <si>
    <t>AGOSTO</t>
  </si>
  <si>
    <t>REGIÃO NORDESTE</t>
  </si>
  <si>
    <t>REGIÃO CENTRO-OESTE/NORTE</t>
  </si>
  <si>
    <t>RELATÓRIO DE VENDAS DE PLANOS REGIÃO SUL/SUDESTE</t>
  </si>
  <si>
    <t xml:space="preserve">DEMANDA MÉDIA EM 2025 NO BRASIL </t>
  </si>
  <si>
    <t>DEMANDA REGIÃO SUL/SUDESTE 38%</t>
  </si>
  <si>
    <t>DEMANDA REGIÃO NORDESTE 30%</t>
  </si>
  <si>
    <t>DEMANDA REGIÃO CENTRO-OESTE/NORTE 32%</t>
  </si>
  <si>
    <t>MARKET SHARE REGIÃO SUL/SUDESTE 10%</t>
  </si>
  <si>
    <t>MARKET SHARE REGIÃO NORDESTE 6%</t>
  </si>
  <si>
    <t>MARKET SHARE CENTRO-OESTE/NORTE 4%</t>
  </si>
  <si>
    <t>TOTAL VENDAS CELULARES</t>
  </si>
  <si>
    <t>RELATÓRIO DE VENDAS DE APARELHOS REGIÃO SUL/SUDESTE</t>
  </si>
  <si>
    <t>RELATÓRIO DE VENDAS DE PLANOS REGIÃO NORDESTE</t>
  </si>
  <si>
    <t>RELATÓRIO DE VENDAS DE APARELHOS REGIÃO NORDESTE</t>
  </si>
  <si>
    <t>RELATÓRIO DE VENDAS DE PLANOS REGIÃO CENTRO-OESTE/NORTE</t>
  </si>
  <si>
    <t>RELATÓRIO DE VENDAS DE APARELHOS REGIÃO CENTRO-OESTE/NORTE</t>
  </si>
  <si>
    <t>LOGÍSTICA 41</t>
  </si>
  <si>
    <t>COMERCIAL 80</t>
  </si>
  <si>
    <t>INFRAESTRUTURA 702</t>
  </si>
  <si>
    <t>FRANQUIA PARA ATUAÇÃO NAS 3 REGIÕES</t>
  </si>
  <si>
    <t>FRANQUIA AQUISIÇÃO DE ARMAZÉM</t>
  </si>
  <si>
    <t>CUSTO MANUTENÇÃO MENSAL ARMAZÉM</t>
  </si>
  <si>
    <t>CUSTO COMPRA APARELHOS IMPORTADO MAIS CARO</t>
  </si>
  <si>
    <t>CUSTO COMPRA APARELHOS NACIONAL MAIS CARO</t>
  </si>
  <si>
    <t>CUSTO COMPRA APARELHOS IMPORTADO MAIS BARATO</t>
  </si>
  <si>
    <t>CUSTO COMPRA APARELHOS NACIONAL MAIS BARATO</t>
  </si>
  <si>
    <t>CUSTO PA (POSTO ATENDIMENTO)</t>
  </si>
  <si>
    <t>CUSTO INSTALAÇÃO ERB´S</t>
  </si>
  <si>
    <t xml:space="preserve">TOTAL </t>
  </si>
  <si>
    <t>TOTAL (B) CUSTO EQUIPES FUNCIONÁRIOS</t>
  </si>
  <si>
    <t>INVESTIMENTO DE COMPRAS</t>
  </si>
  <si>
    <t xml:space="preserve">TOTAL (A) </t>
  </si>
  <si>
    <t>PLANILHA DE CUSTOS ANUAL</t>
  </si>
  <si>
    <t>CUSTO DOS APARELHOS COM IMPOSTOS</t>
  </si>
  <si>
    <t>VALOR DE VENDA</t>
  </si>
  <si>
    <t>VALOR DE LUCRO 30%</t>
  </si>
  <si>
    <t>CUSTO IMPOSTO SOBRE APARELHOS</t>
  </si>
  <si>
    <t>CUSTO DOS APARELHOS SEM IMPOSTOS</t>
  </si>
  <si>
    <t>IMPOSTO SOBRE APARELHOS IMPORTADOS 40%</t>
  </si>
  <si>
    <t>IMPOSTO SOBRE APARELHOS NACIONAIS 30%</t>
  </si>
  <si>
    <t>TOTAL (A) + (B)</t>
  </si>
  <si>
    <t>PLANILHA IMPOSTOS</t>
  </si>
  <si>
    <t>TOTAL ANUAL</t>
  </si>
  <si>
    <t>Passos concluídos</t>
  </si>
  <si>
    <t>CHECK LIST DESENVOLVIMENTO</t>
  </si>
  <si>
    <t>DESCRIÇÃO ETAPAS</t>
  </si>
  <si>
    <t>OK</t>
  </si>
  <si>
    <t>1.    Pesquise todas as informações que existem a respeito do mercado</t>
  </si>
  <si>
    <r>
      <t xml:space="preserve">2.    Separe quais </t>
    </r>
    <r>
      <rPr>
        <b/>
        <sz val="14"/>
        <color theme="1"/>
        <rFont val="Calibri"/>
        <family val="2"/>
        <scheme val="minor"/>
      </rPr>
      <t>INDICADORES</t>
    </r>
    <r>
      <rPr>
        <sz val="14"/>
        <color theme="1"/>
        <rFont val="Calibri"/>
        <family val="2"/>
        <scheme val="minor"/>
      </rPr>
      <t xml:space="preserve"> acredita ser importante para analisar o mercado</t>
    </r>
  </si>
  <si>
    <r>
      <t xml:space="preserve">3.    Separe os indicadores e anote seus </t>
    </r>
    <r>
      <rPr>
        <b/>
        <sz val="14"/>
        <color theme="1"/>
        <rFont val="Calibri"/>
        <family val="2"/>
        <scheme val="minor"/>
      </rPr>
      <t>VALORES ATUAIS</t>
    </r>
  </si>
  <si>
    <r>
      <t xml:space="preserve">4.    Busque compreender qual a </t>
    </r>
    <r>
      <rPr>
        <b/>
        <sz val="14"/>
        <color theme="1"/>
        <rFont val="Calibri"/>
        <family val="2"/>
        <scheme val="minor"/>
      </rPr>
      <t>DEMANDA</t>
    </r>
    <r>
      <rPr>
        <sz val="14"/>
        <color theme="1"/>
        <rFont val="Calibri"/>
        <family val="2"/>
        <scheme val="minor"/>
      </rPr>
      <t xml:space="preserve"> em cada região que irá atuar</t>
    </r>
  </si>
  <si>
    <r>
      <t xml:space="preserve">5.    Avalie quais </t>
    </r>
    <r>
      <rPr>
        <b/>
        <sz val="14"/>
        <color theme="1"/>
        <rFont val="Calibri"/>
        <family val="2"/>
        <scheme val="minor"/>
      </rPr>
      <t xml:space="preserve">PRODUTOS </t>
    </r>
    <r>
      <rPr>
        <sz val="14"/>
        <color theme="1"/>
        <rFont val="Calibri"/>
        <family val="2"/>
        <scheme val="minor"/>
      </rPr>
      <t>estão disponíveis para que possa vender</t>
    </r>
  </si>
  <si>
    <r>
      <t xml:space="preserve">6.    Veja como está o </t>
    </r>
    <r>
      <rPr>
        <b/>
        <i/>
        <sz val="14"/>
        <color theme="1"/>
        <rFont val="Calibri"/>
        <family val="2"/>
        <scheme val="minor"/>
      </rPr>
      <t>MARKET SHARE</t>
    </r>
    <r>
      <rPr>
        <sz val="14"/>
        <color theme="1"/>
        <rFont val="Calibri"/>
        <family val="2"/>
        <scheme val="minor"/>
      </rPr>
      <t xml:space="preserve"> dos produtos disponíveis</t>
    </r>
  </si>
  <si>
    <r>
      <t xml:space="preserve">7.    Busque compreender o </t>
    </r>
    <r>
      <rPr>
        <b/>
        <i/>
        <sz val="14"/>
        <color theme="1"/>
        <rFont val="Calibri"/>
        <family val="2"/>
        <scheme val="minor"/>
      </rPr>
      <t>SHARE OF MIND</t>
    </r>
    <r>
      <rPr>
        <sz val="14"/>
        <color theme="1"/>
        <rFont val="Calibri"/>
        <family val="2"/>
        <scheme val="minor"/>
      </rPr>
      <t xml:space="preserve"> de cada produto</t>
    </r>
  </si>
  <si>
    <r>
      <t xml:space="preserve">8.    Compreenda a </t>
    </r>
    <r>
      <rPr>
        <b/>
        <sz val="14"/>
        <color theme="1"/>
        <rFont val="Calibri"/>
        <family val="2"/>
        <scheme val="minor"/>
      </rPr>
      <t>DEMOGRAFIA</t>
    </r>
    <r>
      <rPr>
        <sz val="14"/>
        <color theme="1"/>
        <rFont val="Calibri"/>
        <family val="2"/>
        <scheme val="minor"/>
      </rPr>
      <t xml:space="preserve"> de cada região, assim compreenderá o comportamento de cada local</t>
    </r>
  </si>
  <si>
    <r>
      <t xml:space="preserve">9.    Compreenda os fatores e características </t>
    </r>
    <r>
      <rPr>
        <b/>
        <sz val="14"/>
        <color theme="1"/>
        <rFont val="Calibri"/>
        <family val="2"/>
        <scheme val="minor"/>
      </rPr>
      <t>ECONÔMICAS</t>
    </r>
    <r>
      <rPr>
        <sz val="14"/>
        <color theme="1"/>
        <rFont val="Calibri"/>
        <family val="2"/>
        <scheme val="minor"/>
      </rPr>
      <t xml:space="preserve"> de cada região</t>
    </r>
  </si>
  <si>
    <r>
      <t xml:space="preserve">10. Elabore o </t>
    </r>
    <r>
      <rPr>
        <b/>
        <sz val="14"/>
        <color theme="1"/>
        <rFont val="Calibri"/>
        <family val="2"/>
        <scheme val="minor"/>
      </rPr>
      <t>POSICIONAMENTO</t>
    </r>
    <r>
      <rPr>
        <sz val="14"/>
        <color theme="1"/>
        <rFont val="Calibri"/>
        <family val="2"/>
        <scheme val="minor"/>
      </rPr>
      <t xml:space="preserve"> da empresa</t>
    </r>
  </si>
  <si>
    <r>
      <t xml:space="preserve">11. </t>
    </r>
    <r>
      <rPr>
        <b/>
        <sz val="14"/>
        <color theme="1"/>
        <rFont val="Calibri"/>
        <family val="2"/>
        <scheme val="minor"/>
      </rPr>
      <t>QUEM SÃO OS SEUS CONCORRENTES</t>
    </r>
    <r>
      <rPr>
        <sz val="14"/>
        <color theme="1"/>
        <rFont val="Calibri"/>
        <family val="2"/>
        <scheme val="minor"/>
      </rPr>
      <t>: analise todos, anote os nomes das empresas e dos principais gestores</t>
    </r>
  </si>
  <si>
    <r>
      <t xml:space="preserve">12. Tente analisar quais serão os </t>
    </r>
    <r>
      <rPr>
        <b/>
        <sz val="14"/>
        <color theme="1"/>
        <rFont val="Calibri"/>
        <family val="2"/>
        <scheme val="minor"/>
      </rPr>
      <t>PASSOS DOS CONCORRENTES</t>
    </r>
    <r>
      <rPr>
        <sz val="14"/>
        <color theme="1"/>
        <rFont val="Calibri"/>
        <family val="2"/>
        <scheme val="minor"/>
      </rPr>
      <t xml:space="preserve"> no curto, médio e longo prazo</t>
    </r>
  </si>
  <si>
    <r>
      <t xml:space="preserve">13. Elabore um </t>
    </r>
    <r>
      <rPr>
        <b/>
        <sz val="14"/>
        <color theme="1"/>
        <rFont val="Calibri"/>
        <family val="2"/>
        <scheme val="minor"/>
      </rPr>
      <t>MAPA DOS CONCORRENTES</t>
    </r>
    <r>
      <rPr>
        <sz val="14"/>
        <color theme="1"/>
        <rFont val="Calibri"/>
        <family val="2"/>
        <scheme val="minor"/>
      </rPr>
      <t xml:space="preserve">, identificando quem são e onde estão  </t>
    </r>
  </si>
  <si>
    <r>
      <t xml:space="preserve">14. Avalie seu </t>
    </r>
    <r>
      <rPr>
        <b/>
        <sz val="14"/>
        <color theme="1"/>
        <rFont val="Calibri"/>
        <family val="2"/>
        <scheme val="minor"/>
      </rPr>
      <t>CAIXA ATUAL</t>
    </r>
  </si>
  <si>
    <r>
      <t>15. Avalie se necessitará de</t>
    </r>
    <r>
      <rPr>
        <b/>
        <sz val="14"/>
        <color theme="1"/>
        <rFont val="Calibri"/>
        <family val="2"/>
        <scheme val="minor"/>
      </rPr>
      <t xml:space="preserve"> FINANCIAMENTO</t>
    </r>
  </si>
  <si>
    <r>
      <t xml:space="preserve">16. Faça um planejamento financeiro de quanto terá que </t>
    </r>
    <r>
      <rPr>
        <b/>
        <sz val="14"/>
        <color theme="1"/>
        <rFont val="Calibri"/>
        <family val="2"/>
        <scheme val="minor"/>
      </rPr>
      <t>INVESTIR</t>
    </r>
  </si>
  <si>
    <r>
      <t xml:space="preserve">17. Faça um planejamento financeiro de quanto irá ter de </t>
    </r>
    <r>
      <rPr>
        <b/>
        <sz val="14"/>
        <color theme="1"/>
        <rFont val="Calibri"/>
        <family val="2"/>
        <scheme val="minor"/>
      </rPr>
      <t>RECEITA</t>
    </r>
  </si>
  <si>
    <r>
      <t xml:space="preserve">18. Faça um fluxo de caixa com </t>
    </r>
    <r>
      <rPr>
        <b/>
        <sz val="14"/>
        <color theme="1"/>
        <rFont val="Calibri"/>
        <family val="2"/>
        <scheme val="minor"/>
      </rPr>
      <t>RECEITAS</t>
    </r>
    <r>
      <rPr>
        <sz val="14"/>
        <color theme="1"/>
        <rFont val="Calibri"/>
        <family val="2"/>
        <scheme val="minor"/>
      </rPr>
      <t xml:space="preserve"> e </t>
    </r>
    <r>
      <rPr>
        <b/>
        <sz val="14"/>
        <color theme="1"/>
        <rFont val="Calibri"/>
        <family val="2"/>
        <scheme val="minor"/>
      </rPr>
      <t>DESPESAS</t>
    </r>
  </si>
  <si>
    <r>
      <t xml:space="preserve">19. Insira em seu fluxo, quanto irá necessitar para </t>
    </r>
    <r>
      <rPr>
        <b/>
        <sz val="14"/>
        <color theme="1"/>
        <rFont val="Calibri"/>
        <family val="2"/>
        <scheme val="minor"/>
      </rPr>
      <t>CRESCER</t>
    </r>
  </si>
  <si>
    <r>
      <t>20. Refaça as análises</t>
    </r>
    <r>
      <rPr>
        <b/>
        <sz val="14"/>
        <color rgb="FF000000"/>
        <rFont val="Calibri"/>
        <family val="2"/>
      </rPr>
      <t xml:space="preserve"> SWOT e CANVAS</t>
    </r>
  </si>
  <si>
    <t>VENDAS BASEADAS SAZONALIDADE</t>
  </si>
  <si>
    <t>IMPORTADO + CARO</t>
  </si>
  <si>
    <t>NACIONAL + CARO</t>
  </si>
  <si>
    <t>IMPORTADO + BARATO</t>
  </si>
  <si>
    <t>NACIONAL + BARATO</t>
  </si>
  <si>
    <t>SOMA TOTAL ANUAL VENDAS APARELHOS E PLANOS SERVIÇOSREGIÃOS CENTRO NORDESTE</t>
  </si>
  <si>
    <t>SOMA TOTAL ANUAL VENDAS APARELHOS E PLANOS SERVIÇOSREGIÃOS CENTRO SUL/SULDESTE</t>
  </si>
  <si>
    <t>SOMA TOTAL ANUAL VENDAS APARELHOS E PLANOS SERVIÇOSREGIÃOS CENTRO OESTE/NORTE</t>
  </si>
  <si>
    <t>TOTAL ANUAL ENTRADAS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</si>
</sst>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R$&quot;\ #,##0.00;[Red]\-&quot;R$&quot;\ #,##0.0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_-* #,##0_-;\-* #,##0_-;_-* &quot;-&quot;??_-;_-@_-"/>
    <numFmt numFmtId="167" formatCode="0.000"/>
    <numFmt numFmtId="168" formatCode="0.0"/>
    <numFmt numFmtId="169" formatCode="_-[$R$-416]\ * #,##0.00_-;\-[$R$-416]\ * #,##0.00_-;_-[$R$-416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1"/>
      <name val="Century Gothic"/>
      <family val="2"/>
    </font>
    <font>
      <b/>
      <sz val="14"/>
      <color theme="0"/>
      <name val="Century Gothic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69288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269288"/>
      </right>
      <top style="medium">
        <color indexed="64"/>
      </top>
      <bottom style="thin">
        <color theme="0"/>
      </bottom>
      <diagonal/>
    </border>
    <border>
      <left style="thin">
        <color rgb="FF269288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rgb="FF269288"/>
      </right>
      <top/>
      <bottom style="thin">
        <color rgb="FF269288"/>
      </bottom>
      <diagonal/>
    </border>
    <border>
      <left style="thin">
        <color rgb="FF269288"/>
      </left>
      <right style="medium">
        <color indexed="64"/>
      </right>
      <top/>
      <bottom style="thin">
        <color rgb="FF269288"/>
      </bottom>
      <diagonal/>
    </border>
    <border>
      <left style="medium">
        <color indexed="64"/>
      </left>
      <right style="thin">
        <color rgb="FF269288"/>
      </right>
      <top style="thin">
        <color rgb="FF269288"/>
      </top>
      <bottom style="thin">
        <color rgb="FF269288"/>
      </bottom>
      <diagonal/>
    </border>
    <border>
      <left style="thin">
        <color rgb="FF269288"/>
      </left>
      <right style="medium">
        <color indexed="64"/>
      </right>
      <top style="thin">
        <color rgb="FF269288"/>
      </top>
      <bottom style="thin">
        <color rgb="FF269288"/>
      </bottom>
      <diagonal/>
    </border>
    <border>
      <left style="medium">
        <color indexed="64"/>
      </left>
      <right style="thin">
        <color rgb="FF269288"/>
      </right>
      <top style="thin">
        <color rgb="FF269288"/>
      </top>
      <bottom style="medium">
        <color indexed="64"/>
      </bottom>
      <diagonal/>
    </border>
    <border>
      <left style="thin">
        <color rgb="FF269288"/>
      </left>
      <right style="medium">
        <color indexed="64"/>
      </right>
      <top style="thin">
        <color rgb="FF26928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167" fontId="0" fillId="0" borderId="0" xfId="0" applyNumberFormat="1"/>
    <xf numFmtId="166" fontId="0" fillId="0" borderId="0" xfId="6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4" fontId="0" fillId="4" borderId="1" xfId="7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0" fillId="0" borderId="6" xfId="0" applyBorder="1"/>
    <xf numFmtId="0" fontId="0" fillId="4" borderId="7" xfId="0" applyFill="1" applyBorder="1" applyAlignment="1">
      <alignment vertical="center"/>
    </xf>
    <xf numFmtId="1" fontId="0" fillId="0" borderId="0" xfId="0" applyNumberFormat="1" applyBorder="1"/>
    <xf numFmtId="1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1" fontId="0" fillId="8" borderId="0" xfId="0" applyNumberFormat="1" applyFont="1" applyFill="1" applyBorder="1"/>
    <xf numFmtId="3" fontId="3" fillId="0" borderId="0" xfId="0" applyNumberFormat="1" applyFont="1" applyBorder="1" applyAlignment="1">
      <alignment horizontal="center"/>
    </xf>
    <xf numFmtId="0" fontId="0" fillId="8" borderId="11" xfId="0" applyFont="1" applyFill="1" applyBorder="1" applyAlignment="1">
      <alignment vertical="center"/>
    </xf>
    <xf numFmtId="0" fontId="0" fillId="8" borderId="0" xfId="0" applyFont="1" applyFill="1" applyBorder="1"/>
    <xf numFmtId="0" fontId="0" fillId="8" borderId="13" xfId="0" applyFont="1" applyFill="1" applyBorder="1" applyAlignment="1">
      <alignment vertical="center"/>
    </xf>
    <xf numFmtId="0" fontId="0" fillId="8" borderId="14" xfId="0" applyFont="1" applyFill="1" applyBorder="1"/>
    <xf numFmtId="1" fontId="0" fillId="8" borderId="14" xfId="0" applyNumberFormat="1" applyFont="1" applyFill="1" applyBorder="1"/>
    <xf numFmtId="1" fontId="0" fillId="0" borderId="7" xfId="0" applyNumberFormat="1" applyFill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8" fontId="3" fillId="0" borderId="0" xfId="0" applyNumberFormat="1" applyFont="1" applyBorder="1"/>
    <xf numFmtId="169" fontId="0" fillId="5" borderId="0" xfId="0" applyNumberForma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44" fontId="10" fillId="0" borderId="21" xfId="7" applyFont="1" applyBorder="1"/>
    <xf numFmtId="44" fontId="3" fillId="0" borderId="0" xfId="0" applyNumberFormat="1" applyFont="1" applyBorder="1"/>
    <xf numFmtId="0" fontId="6" fillId="9" borderId="20" xfId="0" applyFont="1" applyFill="1" applyBorder="1"/>
    <xf numFmtId="0" fontId="6" fillId="9" borderId="16" xfId="0" applyFont="1" applyFill="1" applyBorder="1"/>
    <xf numFmtId="0" fontId="6" fillId="9" borderId="21" xfId="0" applyFont="1" applyFill="1" applyBorder="1"/>
    <xf numFmtId="44" fontId="11" fillId="11" borderId="0" xfId="0" applyNumberFormat="1" applyFont="1" applyFill="1" applyBorder="1"/>
    <xf numFmtId="0" fontId="6" fillId="3" borderId="20" xfId="0" applyFont="1" applyFill="1" applyBorder="1"/>
    <xf numFmtId="0" fontId="6" fillId="3" borderId="22" xfId="0" applyFont="1" applyFill="1" applyBorder="1"/>
    <xf numFmtId="0" fontId="9" fillId="0" borderId="0" xfId="0" applyFont="1" applyFill="1" applyAlignment="1"/>
    <xf numFmtId="0" fontId="0" fillId="0" borderId="0" xfId="0" applyFill="1"/>
    <xf numFmtId="0" fontId="4" fillId="0" borderId="0" xfId="0" applyFont="1"/>
    <xf numFmtId="167" fontId="4" fillId="8" borderId="2" xfId="0" applyNumberFormat="1" applyFont="1" applyFill="1" applyBorder="1" applyAlignment="1">
      <alignment vertical="center" wrapText="1"/>
    </xf>
    <xf numFmtId="1" fontId="10" fillId="0" borderId="16" xfId="0" applyNumberFormat="1" applyFont="1" applyBorder="1"/>
    <xf numFmtId="0" fontId="4" fillId="0" borderId="0" xfId="0" applyFont="1" applyFill="1"/>
    <xf numFmtId="166" fontId="4" fillId="0" borderId="0" xfId="6" applyNumberFormat="1" applyFont="1" applyFill="1" applyBorder="1" applyAlignment="1">
      <alignment horizontal="center"/>
    </xf>
    <xf numFmtId="1" fontId="0" fillId="0" borderId="3" xfId="0" applyNumberFormat="1" applyFill="1" applyBorder="1"/>
    <xf numFmtId="0" fontId="9" fillId="0" borderId="0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Alignment="1">
      <alignment horizontal="center"/>
    </xf>
    <xf numFmtId="167" fontId="4" fillId="8" borderId="2" xfId="0" applyNumberFormat="1" applyFont="1" applyFill="1" applyBorder="1" applyAlignment="1">
      <alignment horizontal="center" vertical="center" wrapText="1"/>
    </xf>
    <xf numFmtId="167" fontId="4" fillId="8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4" fillId="0" borderId="17" xfId="0" applyFont="1" applyBorder="1" applyAlignment="1">
      <alignment wrapText="1"/>
    </xf>
    <xf numFmtId="0" fontId="0" fillId="12" borderId="18" xfId="0" applyFill="1" applyBorder="1" applyAlignment="1">
      <alignment wrapText="1"/>
    </xf>
    <xf numFmtId="0" fontId="0" fillId="12" borderId="19" xfId="0" applyFill="1" applyBorder="1" applyAlignment="1">
      <alignment wrapText="1"/>
    </xf>
    <xf numFmtId="167" fontId="4" fillId="8" borderId="20" xfId="0" applyNumberFormat="1" applyFont="1" applyFill="1" applyBorder="1" applyAlignment="1">
      <alignment vertical="center" wrapText="1"/>
    </xf>
    <xf numFmtId="167" fontId="4" fillId="8" borderId="22" xfId="0" applyNumberFormat="1" applyFont="1" applyFill="1" applyBorder="1" applyAlignment="1">
      <alignment vertical="center" wrapText="1"/>
    </xf>
    <xf numFmtId="0" fontId="6" fillId="0" borderId="0" xfId="0" applyFont="1" applyFill="1"/>
    <xf numFmtId="3" fontId="12" fillId="0" borderId="0" xfId="0" applyNumberFormat="1" applyFont="1" applyFill="1" applyAlignment="1"/>
    <xf numFmtId="9" fontId="9" fillId="0" borderId="0" xfId="0" applyNumberFormat="1" applyFont="1" applyFill="1" applyAlignment="1"/>
    <xf numFmtId="41" fontId="0" fillId="7" borderId="0" xfId="0" applyNumberFormat="1" applyFill="1"/>
    <xf numFmtId="166" fontId="0" fillId="7" borderId="0" xfId="6" applyNumberFormat="1" applyFont="1" applyFill="1"/>
    <xf numFmtId="0" fontId="6" fillId="0" borderId="0" xfId="0" applyFont="1" applyFill="1" applyAlignment="1">
      <alignment horizontal="center"/>
    </xf>
    <xf numFmtId="166" fontId="0" fillId="0" borderId="0" xfId="6" applyNumberFormat="1" applyFont="1" applyFill="1"/>
    <xf numFmtId="166" fontId="0" fillId="0" borderId="16" xfId="6" applyNumberFormat="1" applyFont="1" applyBorder="1"/>
    <xf numFmtId="1" fontId="0" fillId="0" borderId="16" xfId="0" applyNumberFormat="1" applyBorder="1"/>
    <xf numFmtId="166" fontId="0" fillId="0" borderId="16" xfId="0" applyNumberFormat="1" applyBorder="1"/>
    <xf numFmtId="166" fontId="0" fillId="0" borderId="21" xfId="6" applyNumberFormat="1" applyFont="1" applyBorder="1"/>
    <xf numFmtId="166" fontId="0" fillId="0" borderId="0" xfId="6" applyNumberFormat="1" applyFont="1" applyFill="1" applyBorder="1" applyAlignment="1">
      <alignment vertical="center" wrapText="1"/>
    </xf>
    <xf numFmtId="10" fontId="13" fillId="2" borderId="0" xfId="0" applyNumberFormat="1" applyFont="1" applyFill="1" applyAlignment="1">
      <alignment horizontal="center" vertical="center"/>
    </xf>
    <xf numFmtId="9" fontId="4" fillId="14" borderId="0" xfId="0" applyNumberFormat="1" applyFont="1" applyFill="1" applyBorder="1" applyAlignment="1">
      <alignment horizontal="center"/>
    </xf>
    <xf numFmtId="166" fontId="4" fillId="0" borderId="0" xfId="6" applyNumberFormat="1" applyFont="1" applyFill="1" applyBorder="1"/>
    <xf numFmtId="166" fontId="6" fillId="0" borderId="0" xfId="6" applyNumberFormat="1" applyFont="1" applyFill="1" applyAlignment="1"/>
    <xf numFmtId="166" fontId="4" fillId="0" borderId="0" xfId="0" applyNumberFormat="1" applyFont="1"/>
    <xf numFmtId="0" fontId="6" fillId="7" borderId="0" xfId="0" applyFont="1" applyFill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4" fillId="8" borderId="8" xfId="0" applyFont="1" applyFill="1" applyBorder="1" applyAlignment="1">
      <alignment horizontal="center" vertical="top"/>
    </xf>
    <xf numFmtId="0" fontId="4" fillId="8" borderId="9" xfId="0" applyFont="1" applyFill="1" applyBorder="1" applyAlignment="1">
      <alignment horizontal="center" vertical="top"/>
    </xf>
    <xf numFmtId="0" fontId="4" fillId="8" borderId="10" xfId="0" applyFont="1" applyFill="1" applyBorder="1" applyAlignment="1">
      <alignment horizontal="center" vertical="top"/>
    </xf>
    <xf numFmtId="44" fontId="0" fillId="8" borderId="0" xfId="7" applyFont="1" applyFill="1" applyBorder="1" applyAlignment="1">
      <alignment horizontal="center"/>
    </xf>
    <xf numFmtId="44" fontId="0" fillId="8" borderId="12" xfId="7" applyFont="1" applyFill="1" applyBorder="1" applyAlignment="1">
      <alignment horizontal="center"/>
    </xf>
    <xf numFmtId="44" fontId="0" fillId="8" borderId="14" xfId="7" applyFont="1" applyFill="1" applyBorder="1" applyAlignment="1">
      <alignment horizontal="center"/>
    </xf>
    <xf numFmtId="44" fontId="0" fillId="8" borderId="15" xfId="7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1" fontId="6" fillId="10" borderId="17" xfId="0" applyNumberFormat="1" applyFont="1" applyFill="1" applyBorder="1" applyAlignment="1">
      <alignment horizontal="center" vertical="center" wrapText="1"/>
    </xf>
    <xf numFmtId="1" fontId="6" fillId="10" borderId="18" xfId="0" applyNumberFormat="1" applyFont="1" applyFill="1" applyBorder="1" applyAlignment="1">
      <alignment horizontal="center" vertical="center" wrapText="1"/>
    </xf>
    <xf numFmtId="1" fontId="6" fillId="10" borderId="19" xfId="0" applyNumberFormat="1" applyFont="1" applyFill="1" applyBorder="1" applyAlignment="1">
      <alignment horizontal="center" vertical="center" wrapText="1"/>
    </xf>
    <xf numFmtId="1" fontId="6" fillId="10" borderId="20" xfId="0" applyNumberFormat="1" applyFont="1" applyFill="1" applyBorder="1" applyAlignment="1">
      <alignment horizontal="center" vertical="center" wrapText="1"/>
    </xf>
    <xf numFmtId="1" fontId="6" fillId="10" borderId="16" xfId="0" applyNumberFormat="1" applyFont="1" applyFill="1" applyBorder="1" applyAlignment="1">
      <alignment horizontal="center" vertical="center" wrapText="1"/>
    </xf>
    <xf numFmtId="1" fontId="6" fillId="10" borderId="21" xfId="0" applyNumberFormat="1" applyFont="1" applyFill="1" applyBorder="1" applyAlignment="1">
      <alignment horizontal="center" vertical="center" wrapText="1"/>
    </xf>
    <xf numFmtId="0" fontId="14" fillId="15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44" fontId="0" fillId="8" borderId="12" xfId="7" applyFont="1" applyFill="1" applyBorder="1" applyAlignment="1"/>
    <xf numFmtId="44" fontId="0" fillId="8" borderId="15" xfId="7" applyFont="1" applyFill="1" applyBorder="1" applyAlignment="1"/>
    <xf numFmtId="44" fontId="0" fillId="0" borderId="0" xfId="7" applyFont="1"/>
    <xf numFmtId="44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5" fillId="0" borderId="0" xfId="0" applyFont="1"/>
    <xf numFmtId="44" fontId="15" fillId="18" borderId="16" xfId="0" applyNumberFormat="1" applyFont="1" applyFill="1" applyBorder="1"/>
    <xf numFmtId="44" fontId="15" fillId="18" borderId="16" xfId="7" applyFont="1" applyFill="1" applyBorder="1"/>
    <xf numFmtId="44" fontId="15" fillId="19" borderId="16" xfId="7" applyFont="1" applyFill="1" applyBorder="1"/>
    <xf numFmtId="0" fontId="4" fillId="4" borderId="3" xfId="0" applyFont="1" applyFill="1" applyBorder="1" applyAlignment="1">
      <alignment horizontal="center" vertical="center"/>
    </xf>
    <xf numFmtId="44" fontId="0" fillId="4" borderId="3" xfId="7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4" fontId="0" fillId="0" borderId="0" xfId="7" applyFont="1" applyFill="1" applyBorder="1" applyAlignment="1">
      <alignment horizontal="center" vertical="center"/>
    </xf>
    <xf numFmtId="44" fontId="4" fillId="17" borderId="0" xfId="0" applyNumberFormat="1" applyFont="1" applyFill="1"/>
    <xf numFmtId="0" fontId="4" fillId="17" borderId="0" xfId="0" applyFont="1" applyFill="1" applyBorder="1" applyAlignment="1">
      <alignment horizontal="left" vertical="center"/>
    </xf>
    <xf numFmtId="1" fontId="0" fillId="22" borderId="1" xfId="0" applyNumberFormat="1" applyFill="1" applyBorder="1"/>
    <xf numFmtId="167" fontId="0" fillId="22" borderId="1" xfId="0" applyNumberFormat="1" applyFill="1" applyBorder="1"/>
    <xf numFmtId="44" fontId="0" fillId="22" borderId="1" xfId="7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left"/>
    </xf>
    <xf numFmtId="44" fontId="5" fillId="23" borderId="3" xfId="7" applyFont="1" applyFill="1" applyBorder="1"/>
    <xf numFmtId="0" fontId="5" fillId="23" borderId="1" xfId="0" applyFont="1" applyFill="1" applyBorder="1"/>
    <xf numFmtId="44" fontId="0" fillId="22" borderId="1" xfId="7" applyFont="1" applyFill="1" applyBorder="1"/>
    <xf numFmtId="0" fontId="4" fillId="21" borderId="24" xfId="0" applyFont="1" applyFill="1" applyBorder="1" applyAlignment="1">
      <alignment horizontal="center"/>
    </xf>
    <xf numFmtId="0" fontId="4" fillId="21" borderId="3" xfId="0" applyFont="1" applyFill="1" applyBorder="1"/>
    <xf numFmtId="0" fontId="4" fillId="25" borderId="5" xfId="0" applyFont="1" applyFill="1" applyBorder="1" applyAlignment="1">
      <alignment horizontal="center" vertical="center"/>
    </xf>
    <xf numFmtId="0" fontId="4" fillId="25" borderId="24" xfId="0" applyFont="1" applyFill="1" applyBorder="1" applyAlignment="1">
      <alignment horizontal="center" vertical="center"/>
    </xf>
    <xf numFmtId="0" fontId="4" fillId="25" borderId="7" xfId="0" applyFont="1" applyFill="1" applyBorder="1" applyAlignment="1">
      <alignment horizontal="left" vertical="center"/>
    </xf>
    <xf numFmtId="44" fontId="4" fillId="25" borderId="0" xfId="0" applyNumberFormat="1" applyFont="1" applyFill="1"/>
    <xf numFmtId="44" fontId="4" fillId="21" borderId="1" xfId="7" applyFont="1" applyFill="1" applyBorder="1"/>
    <xf numFmtId="0" fontId="16" fillId="13" borderId="0" xfId="0" applyFont="1" applyFill="1" applyAlignment="1">
      <alignment horizontal="center"/>
    </xf>
    <xf numFmtId="168" fontId="15" fillId="0" borderId="0" xfId="0" applyNumberFormat="1" applyFont="1" applyFill="1" applyBorder="1"/>
    <xf numFmtId="0" fontId="15" fillId="0" borderId="0" xfId="0" applyFont="1" applyFill="1"/>
    <xf numFmtId="9" fontId="0" fillId="0" borderId="0" xfId="0" applyNumberFormat="1"/>
    <xf numFmtId="44" fontId="15" fillId="18" borderId="16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/>
    <xf numFmtId="44" fontId="15" fillId="0" borderId="0" xfId="0" applyNumberFormat="1" applyFont="1" applyFill="1" applyBorder="1" applyAlignment="1">
      <alignment vertical="center" wrapText="1"/>
    </xf>
    <xf numFmtId="44" fontId="15" fillId="0" borderId="0" xfId="0" applyNumberFormat="1" applyFont="1" applyFill="1" applyBorder="1" applyAlignment="1">
      <alignment vertical="center"/>
    </xf>
    <xf numFmtId="0" fontId="5" fillId="23" borderId="3" xfId="0" applyFont="1" applyFill="1" applyBorder="1"/>
    <xf numFmtId="0" fontId="18" fillId="24" borderId="0" xfId="0" applyFont="1" applyFill="1"/>
    <xf numFmtId="44" fontId="18" fillId="24" borderId="0" xfId="0" applyNumberFormat="1" applyFont="1" applyFill="1"/>
    <xf numFmtId="1" fontId="6" fillId="10" borderId="8" xfId="0" applyNumberFormat="1" applyFont="1" applyFill="1" applyBorder="1" applyAlignment="1">
      <alignment horizontal="center" vertical="center" wrapText="1"/>
    </xf>
    <xf numFmtId="1" fontId="6" fillId="10" borderId="9" xfId="0" applyNumberFormat="1" applyFont="1" applyFill="1" applyBorder="1" applyAlignment="1">
      <alignment horizontal="center" vertical="center" wrapText="1"/>
    </xf>
    <xf numFmtId="1" fontId="6" fillId="10" borderId="10" xfId="0" applyNumberFormat="1" applyFont="1" applyFill="1" applyBorder="1" applyAlignment="1">
      <alignment horizontal="center" vertical="center" wrapText="1"/>
    </xf>
    <xf numFmtId="1" fontId="6" fillId="10" borderId="11" xfId="0" applyNumberFormat="1" applyFont="1" applyFill="1" applyBorder="1" applyAlignment="1">
      <alignment horizontal="center" vertical="center" wrapText="1"/>
    </xf>
    <xf numFmtId="1" fontId="6" fillId="10" borderId="0" xfId="0" applyNumberFormat="1" applyFont="1" applyFill="1" applyBorder="1" applyAlignment="1">
      <alignment horizontal="center" vertical="center" wrapText="1"/>
    </xf>
    <xf numFmtId="1" fontId="6" fillId="10" borderId="12" xfId="0" applyNumberFormat="1" applyFont="1" applyFill="1" applyBorder="1" applyAlignment="1">
      <alignment horizontal="center" vertical="center" wrapText="1"/>
    </xf>
    <xf numFmtId="1" fontId="6" fillId="10" borderId="25" xfId="0" applyNumberFormat="1" applyFont="1" applyFill="1" applyBorder="1" applyAlignment="1">
      <alignment horizontal="center" vertical="center" wrapText="1"/>
    </xf>
    <xf numFmtId="1" fontId="6" fillId="10" borderId="26" xfId="0" applyNumberFormat="1" applyFont="1" applyFill="1" applyBorder="1" applyAlignment="1">
      <alignment horizontal="center" vertical="center" wrapText="1"/>
    </xf>
    <xf numFmtId="1" fontId="6" fillId="10" borderId="27" xfId="0" applyNumberFormat="1" applyFont="1" applyFill="1" applyBorder="1" applyAlignment="1">
      <alignment horizontal="center" vertical="center" wrapText="1"/>
    </xf>
    <xf numFmtId="44" fontId="15" fillId="18" borderId="28" xfId="0" applyNumberFormat="1" applyFont="1" applyFill="1" applyBorder="1" applyAlignment="1">
      <alignment vertical="center" wrapText="1"/>
    </xf>
    <xf numFmtId="44" fontId="17" fillId="20" borderId="16" xfId="0" applyNumberFormat="1" applyFont="1" applyFill="1" applyBorder="1"/>
    <xf numFmtId="0" fontId="17" fillId="20" borderId="16" xfId="0" applyFont="1" applyFill="1" applyBorder="1"/>
    <xf numFmtId="0" fontId="17" fillId="20" borderId="16" xfId="0" applyFont="1" applyFill="1" applyBorder="1" applyAlignment="1"/>
    <xf numFmtId="166" fontId="0" fillId="0" borderId="0" xfId="0" applyNumberFormat="1" applyFill="1"/>
    <xf numFmtId="0" fontId="4" fillId="20" borderId="0" xfId="0" applyFont="1" applyFill="1"/>
    <xf numFmtId="1" fontId="4" fillId="20" borderId="0" xfId="0" applyNumberFormat="1" applyFont="1" applyFill="1"/>
    <xf numFmtId="1" fontId="4" fillId="20" borderId="23" xfId="0" applyNumberFormat="1" applyFont="1" applyFill="1" applyBorder="1"/>
    <xf numFmtId="166" fontId="4" fillId="20" borderId="0" xfId="0" applyNumberFormat="1" applyFont="1" applyFill="1"/>
    <xf numFmtId="166" fontId="4" fillId="20" borderId="23" xfId="0" applyNumberFormat="1" applyFont="1" applyFill="1" applyBorder="1"/>
    <xf numFmtId="0" fontId="4" fillId="12" borderId="18" xfId="0" applyFont="1" applyFill="1" applyBorder="1" applyAlignment="1">
      <alignment wrapText="1"/>
    </xf>
    <xf numFmtId="0" fontId="4" fillId="12" borderId="19" xfId="0" applyFont="1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1" fontId="4" fillId="0" borderId="4" xfId="0" applyNumberFormat="1" applyFont="1" applyBorder="1" applyAlignment="1">
      <alignment wrapText="1"/>
    </xf>
    <xf numFmtId="0" fontId="4" fillId="0" borderId="4" xfId="0" applyFont="1" applyBorder="1" applyAlignment="1">
      <alignment wrapText="1"/>
    </xf>
    <xf numFmtId="1" fontId="4" fillId="0" borderId="0" xfId="0" applyNumberFormat="1" applyFont="1" applyFill="1" applyBorder="1"/>
    <xf numFmtId="166" fontId="4" fillId="20" borderId="0" xfId="6" applyNumberFormat="1" applyFont="1" applyFill="1" applyBorder="1" applyAlignment="1">
      <alignment vertical="center" wrapText="1"/>
    </xf>
    <xf numFmtId="166" fontId="4" fillId="20" borderId="23" xfId="6" applyNumberFormat="1" applyFont="1" applyFill="1" applyBorder="1"/>
    <xf numFmtId="0" fontId="4" fillId="0" borderId="0" xfId="0" applyFont="1" applyFill="1" applyBorder="1" applyAlignment="1">
      <alignment vertical="top"/>
    </xf>
    <xf numFmtId="44" fontId="0" fillId="0" borderId="0" xfId="7" applyFont="1" applyFill="1" applyBorder="1" applyAlignment="1"/>
    <xf numFmtId="0" fontId="19" fillId="20" borderId="0" xfId="0" applyFont="1" applyFill="1" applyAlignment="1">
      <alignment horizontal="center"/>
    </xf>
    <xf numFmtId="44" fontId="5" fillId="23" borderId="2" xfId="7" applyFont="1" applyFill="1" applyBorder="1"/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2" fillId="26" borderId="29" xfId="0" applyFont="1" applyFill="1" applyBorder="1" applyAlignment="1">
      <alignment horizontal="center" vertical="center" wrapText="1"/>
    </xf>
    <xf numFmtId="0" fontId="22" fillId="26" borderId="30" xfId="0" applyFont="1" applyFill="1" applyBorder="1" applyAlignment="1">
      <alignment horizontal="center" vertical="center" wrapText="1"/>
    </xf>
    <xf numFmtId="0" fontId="23" fillId="26" borderId="31" xfId="0" applyFont="1" applyFill="1" applyBorder="1" applyAlignment="1">
      <alignment horizontal="center" vertical="center"/>
    </xf>
    <xf numFmtId="0" fontId="23" fillId="26" borderId="32" xfId="0" applyFont="1" applyFill="1" applyBorder="1" applyAlignment="1">
      <alignment horizontal="center" vertical="center" wrapText="1"/>
    </xf>
    <xf numFmtId="0" fontId="24" fillId="5" borderId="33" xfId="0" applyFont="1" applyFill="1" applyBorder="1" applyAlignment="1">
      <alignment horizontal="left" vertical="center" wrapText="1" indent="1"/>
    </xf>
    <xf numFmtId="0" fontId="24" fillId="5" borderId="34" xfId="0" applyFont="1" applyFill="1" applyBorder="1" applyAlignment="1">
      <alignment horizontal="left" indent="1"/>
    </xf>
    <xf numFmtId="0" fontId="26" fillId="5" borderId="35" xfId="0" applyFont="1" applyFill="1" applyBorder="1" applyAlignment="1">
      <alignment horizontal="left" vertical="center" wrapText="1" indent="1"/>
    </xf>
    <xf numFmtId="0" fontId="24" fillId="5" borderId="36" xfId="0" applyFont="1" applyFill="1" applyBorder="1" applyAlignment="1">
      <alignment horizontal="left" indent="1"/>
    </xf>
    <xf numFmtId="0" fontId="20" fillId="26" borderId="37" xfId="0" applyFont="1" applyFill="1" applyBorder="1" applyAlignment="1">
      <alignment horizontal="center" vertical="center"/>
    </xf>
    <xf numFmtId="0" fontId="20" fillId="26" borderId="38" xfId="0" applyFont="1" applyFill="1" applyBorder="1" applyAlignment="1">
      <alignment horizontal="center" vertical="center"/>
    </xf>
    <xf numFmtId="0" fontId="20" fillId="26" borderId="39" xfId="0" applyFont="1" applyFill="1" applyBorder="1" applyAlignment="1">
      <alignment horizontal="center" vertical="center"/>
    </xf>
    <xf numFmtId="9" fontId="20" fillId="26" borderId="40" xfId="8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9" fontId="4" fillId="14" borderId="16" xfId="0" applyNumberFormat="1" applyFont="1" applyFill="1" applyBorder="1" applyAlignment="1">
      <alignment horizontal="center"/>
    </xf>
    <xf numFmtId="10" fontId="13" fillId="2" borderId="16" xfId="0" applyNumberFormat="1" applyFont="1" applyFill="1" applyBorder="1" applyAlignment="1">
      <alignment horizontal="center" vertical="center"/>
    </xf>
    <xf numFmtId="166" fontId="6" fillId="0" borderId="16" xfId="6" applyNumberFormat="1" applyFont="1" applyFill="1" applyBorder="1" applyAlignment="1"/>
    <xf numFmtId="166" fontId="4" fillId="0" borderId="16" xfId="6" applyNumberFormat="1" applyFont="1" applyFill="1" applyBorder="1"/>
    <xf numFmtId="0" fontId="0" fillId="9" borderId="16" xfId="0" applyFill="1" applyBorder="1" applyAlignment="1">
      <alignment horizontal="left"/>
    </xf>
    <xf numFmtId="44" fontId="0" fillId="9" borderId="16" xfId="0" applyNumberFormat="1" applyFill="1" applyBorder="1"/>
    <xf numFmtId="0" fontId="6" fillId="9" borderId="16" xfId="0" applyFont="1" applyFill="1" applyBorder="1" applyAlignment="1">
      <alignment horizontal="right"/>
    </xf>
    <xf numFmtId="44" fontId="6" fillId="9" borderId="16" xfId="0" applyNumberFormat="1" applyFont="1" applyFill="1" applyBorder="1"/>
    <xf numFmtId="0" fontId="6" fillId="0" borderId="0" xfId="0" applyFont="1"/>
  </cellXfs>
  <cellStyles count="9">
    <cellStyle name="Moeda" xfId="7" builtinId="4"/>
    <cellStyle name="Moeda 2" xfId="1"/>
    <cellStyle name="Normal" xfId="0" builtinId="0"/>
    <cellStyle name="Normal 2" xfId="2"/>
    <cellStyle name="Porcentagem" xfId="8" builtinId="5"/>
    <cellStyle name="Porcentagem 2" xfId="3"/>
    <cellStyle name="Separador de milhares 2" xfId="5"/>
    <cellStyle name="Vírgula" xfId="6" builtinId="3"/>
    <cellStyle name="Vírgula 2" xfId="4"/>
  </cellStyles>
  <dxfs count="1"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0D7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#REF!" lockText="1" noThreeD="1"/>
</file>

<file path=xl/ctrlProps/ctrlProp10.xml><?xml version="1.0" encoding="utf-8"?>
<formControlPr xmlns="http://schemas.microsoft.com/office/spreadsheetml/2009/9/main" objectType="CheckBox" fmlaLink="#REF!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#REF!" lockText="1" noThreeD="1"/>
</file>

<file path=xl/ctrlProps/ctrlProp13.xml><?xml version="1.0" encoding="utf-8"?>
<formControlPr xmlns="http://schemas.microsoft.com/office/spreadsheetml/2009/9/main" objectType="CheckBox" fmlaLink="#REF!" lockText="1" noThreeD="1"/>
</file>

<file path=xl/ctrlProps/ctrlProp14.xml><?xml version="1.0" encoding="utf-8"?>
<formControlPr xmlns="http://schemas.microsoft.com/office/spreadsheetml/2009/9/main" objectType="CheckBox" fmlaLink="#REF!" lockText="1" noThreeD="1"/>
</file>

<file path=xl/ctrlProps/ctrlProp15.xml><?xml version="1.0" encoding="utf-8"?>
<formControlPr xmlns="http://schemas.microsoft.com/office/spreadsheetml/2009/9/main" objectType="CheckBox" fmlaLink="#REF!" lockText="1" noThreeD="1"/>
</file>

<file path=xl/ctrlProps/ctrlProp16.xml><?xml version="1.0" encoding="utf-8"?>
<formControlPr xmlns="http://schemas.microsoft.com/office/spreadsheetml/2009/9/main" objectType="CheckBox" fmlaLink="#REF!" lockText="1" noThreeD="1"/>
</file>

<file path=xl/ctrlProps/ctrlProp17.xml><?xml version="1.0" encoding="utf-8"?>
<formControlPr xmlns="http://schemas.microsoft.com/office/spreadsheetml/2009/9/main" objectType="CheckBox" fmlaLink="#REF!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checked="Checked" fmlaLink="#REF!" lockText="1" noThreeD="1"/>
</file>

<file path=xl/ctrlProps/ctrlProp20.xml><?xml version="1.0" encoding="utf-8"?>
<formControlPr xmlns="http://schemas.microsoft.com/office/spreadsheetml/2009/9/main" objectType="CheckBox" fmlaLink="#REF!" lockText="1" noThreeD="1"/>
</file>

<file path=xl/ctrlProps/ctrlProp3.xml><?xml version="1.0" encoding="utf-8"?>
<formControlPr xmlns="http://schemas.microsoft.com/office/spreadsheetml/2009/9/main" objectType="CheckBox" checked="Checked" fmlaLink="#REF!" lockText="1" noThreeD="1"/>
</file>

<file path=xl/ctrlProps/ctrlProp4.xml><?xml version="1.0" encoding="utf-8"?>
<formControlPr xmlns="http://schemas.microsoft.com/office/spreadsheetml/2009/9/main" objectType="CheckBox" checked="Checked" fmlaLink="#REF!" lockText="1" noThreeD="1"/>
</file>

<file path=xl/ctrlProps/ctrlProp5.xml><?xml version="1.0" encoding="utf-8"?>
<formControlPr xmlns="http://schemas.microsoft.com/office/spreadsheetml/2009/9/main" objectType="CheckBox" checked="Checked" fmlaLink="#REF!" lockText="1" noThreeD="1"/>
</file>

<file path=xl/ctrlProps/ctrlProp6.xml><?xml version="1.0" encoding="utf-8"?>
<formControlPr xmlns="http://schemas.microsoft.com/office/spreadsheetml/2009/9/main" objectType="CheckBox" checked="Checked" fmlaLink="#REF!" lockText="1" noThreeD="1"/>
</file>

<file path=xl/ctrlProps/ctrlProp7.xml><?xml version="1.0" encoding="utf-8"?>
<formControlPr xmlns="http://schemas.microsoft.com/office/spreadsheetml/2009/9/main" objectType="CheckBox" checked="Checked" fmlaLink="#REF!" lockText="1" noThreeD="1"/>
</file>

<file path=xl/ctrlProps/ctrlProp8.xml><?xml version="1.0" encoding="utf-8"?>
<formControlPr xmlns="http://schemas.microsoft.com/office/spreadsheetml/2009/9/main" objectType="CheckBox" checked="Checked" fmlaLink="#REF!" lockText="1" noThreeD="1"/>
</file>

<file path=xl/ctrlProps/ctrlProp9.xml><?xml version="1.0" encoding="utf-8"?>
<formControlPr xmlns="http://schemas.microsoft.com/office/spreadsheetml/2009/9/main" objectType="CheckBox" checked="Checked" fmlaLink="#REF!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804335</xdr:colOff>
      <xdr:row>29</xdr:row>
      <xdr:rowOff>108058</xdr:rowOff>
    </xdr:from>
    <xdr:to>
      <xdr:col>4</xdr:col>
      <xdr:colOff>304980</xdr:colOff>
      <xdr:row>38</xdr:row>
      <xdr:rowOff>21167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946" y="7975002"/>
          <a:ext cx="2795590" cy="1564109"/>
        </a:xfrm>
        <a:prstGeom prst="rect">
          <a:avLst/>
        </a:prstGeom>
      </xdr:spPr>
    </xdr:pic>
    <xdr:clientData/>
  </xdr:twoCellAnchor>
  <xdr:twoCellAnchor editAs="oneCell">
    <xdr:from>
      <xdr:col>4</xdr:col>
      <xdr:colOff>550332</xdr:colOff>
      <xdr:row>29</xdr:row>
      <xdr:rowOff>98779</xdr:rowOff>
    </xdr:from>
    <xdr:to>
      <xdr:col>6</xdr:col>
      <xdr:colOff>296121</xdr:colOff>
      <xdr:row>38</xdr:row>
      <xdr:rowOff>21167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6888" y="7965723"/>
          <a:ext cx="2786733" cy="1573388"/>
        </a:xfrm>
        <a:prstGeom prst="rect">
          <a:avLst/>
        </a:prstGeom>
      </xdr:spPr>
    </xdr:pic>
    <xdr:clientData/>
  </xdr:twoCellAnchor>
  <xdr:twoCellAnchor editAs="oneCell">
    <xdr:from>
      <xdr:col>0</xdr:col>
      <xdr:colOff>119945</xdr:colOff>
      <xdr:row>29</xdr:row>
      <xdr:rowOff>91723</xdr:rowOff>
    </xdr:from>
    <xdr:to>
      <xdr:col>2</xdr:col>
      <xdr:colOff>311401</xdr:colOff>
      <xdr:row>38</xdr:row>
      <xdr:rowOff>49388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945" y="7958667"/>
          <a:ext cx="3205395" cy="1608665"/>
        </a:xfrm>
        <a:prstGeom prst="rect">
          <a:avLst/>
        </a:prstGeom>
      </xdr:spPr>
    </xdr:pic>
    <xdr:clientData/>
  </xdr:twoCellAnchor>
  <xdr:oneCellAnchor>
    <xdr:from>
      <xdr:col>2</xdr:col>
      <xdr:colOff>804335</xdr:colOff>
      <xdr:row>75</xdr:row>
      <xdr:rowOff>108058</xdr:rowOff>
    </xdr:from>
    <xdr:ext cx="2795590" cy="1564109"/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946" y="6902558"/>
          <a:ext cx="2795590" cy="1564109"/>
        </a:xfrm>
        <a:prstGeom prst="rect">
          <a:avLst/>
        </a:prstGeom>
      </xdr:spPr>
    </xdr:pic>
    <xdr:clientData/>
  </xdr:oneCellAnchor>
  <xdr:oneCellAnchor>
    <xdr:from>
      <xdr:col>4</xdr:col>
      <xdr:colOff>550332</xdr:colOff>
      <xdr:row>75</xdr:row>
      <xdr:rowOff>98779</xdr:rowOff>
    </xdr:from>
    <xdr:ext cx="2786733" cy="1573388"/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6888" y="6893279"/>
          <a:ext cx="2786733" cy="1573388"/>
        </a:xfrm>
        <a:prstGeom prst="rect">
          <a:avLst/>
        </a:prstGeom>
      </xdr:spPr>
    </xdr:pic>
    <xdr:clientData/>
  </xdr:oneCellAnchor>
  <xdr:oneCellAnchor>
    <xdr:from>
      <xdr:col>0</xdr:col>
      <xdr:colOff>119945</xdr:colOff>
      <xdr:row>75</xdr:row>
      <xdr:rowOff>91723</xdr:rowOff>
    </xdr:from>
    <xdr:ext cx="3205395" cy="1608665"/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945" y="6886223"/>
          <a:ext cx="3205395" cy="1608665"/>
        </a:xfrm>
        <a:prstGeom prst="rect">
          <a:avLst/>
        </a:prstGeom>
      </xdr:spPr>
    </xdr:pic>
    <xdr:clientData/>
  </xdr:oneCellAnchor>
  <xdr:oneCellAnchor>
    <xdr:from>
      <xdr:col>2</xdr:col>
      <xdr:colOff>804335</xdr:colOff>
      <xdr:row>120</xdr:row>
      <xdr:rowOff>108058</xdr:rowOff>
    </xdr:from>
    <xdr:ext cx="2795590" cy="1564109"/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946" y="6902558"/>
          <a:ext cx="2795590" cy="1564109"/>
        </a:xfrm>
        <a:prstGeom prst="rect">
          <a:avLst/>
        </a:prstGeom>
      </xdr:spPr>
    </xdr:pic>
    <xdr:clientData/>
  </xdr:oneCellAnchor>
  <xdr:oneCellAnchor>
    <xdr:from>
      <xdr:col>4</xdr:col>
      <xdr:colOff>550332</xdr:colOff>
      <xdr:row>120</xdr:row>
      <xdr:rowOff>98779</xdr:rowOff>
    </xdr:from>
    <xdr:ext cx="2786733" cy="1573388"/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6888" y="6893279"/>
          <a:ext cx="2786733" cy="1573388"/>
        </a:xfrm>
        <a:prstGeom prst="rect">
          <a:avLst/>
        </a:prstGeom>
      </xdr:spPr>
    </xdr:pic>
    <xdr:clientData/>
  </xdr:oneCellAnchor>
  <xdr:oneCellAnchor>
    <xdr:from>
      <xdr:col>0</xdr:col>
      <xdr:colOff>119945</xdr:colOff>
      <xdr:row>120</xdr:row>
      <xdr:rowOff>91723</xdr:rowOff>
    </xdr:from>
    <xdr:ext cx="3205395" cy="1608665"/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945" y="6886223"/>
          <a:ext cx="3205395" cy="160866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201545</xdr:colOff>
      <xdr:row>0</xdr:row>
      <xdr:rowOff>119546</xdr:rowOff>
    </xdr:from>
    <xdr:to>
      <xdr:col>0</xdr:col>
      <xdr:colOff>2228575</xdr:colOff>
      <xdr:row>5</xdr:row>
      <xdr:rowOff>36848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545" y="119546"/>
          <a:ext cx="2027030" cy="828389"/>
        </a:xfrm>
        <a:prstGeom prst="rect">
          <a:avLst/>
        </a:prstGeom>
      </xdr:spPr>
    </xdr:pic>
    <xdr:clientData/>
  </xdr:twoCellAnchor>
  <xdr:twoCellAnchor editAs="oneCell">
    <xdr:from>
      <xdr:col>0</xdr:col>
      <xdr:colOff>120927</xdr:colOff>
      <xdr:row>5</xdr:row>
      <xdr:rowOff>153458</xdr:rowOff>
    </xdr:from>
    <xdr:to>
      <xdr:col>0</xdr:col>
      <xdr:colOff>2355485</xdr:colOff>
      <xdr:row>13</xdr:row>
      <xdr:rowOff>137234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27" y="1064545"/>
          <a:ext cx="2234558" cy="1441515"/>
        </a:xfrm>
        <a:prstGeom prst="rect">
          <a:avLst/>
        </a:prstGeom>
      </xdr:spPr>
    </xdr:pic>
    <xdr:clientData/>
  </xdr:twoCellAnchor>
  <xdr:twoCellAnchor editAs="oneCell">
    <xdr:from>
      <xdr:col>0</xdr:col>
      <xdr:colOff>2631386</xdr:colOff>
      <xdr:row>6</xdr:row>
      <xdr:rowOff>146260</xdr:rowOff>
    </xdr:from>
    <xdr:to>
      <xdr:col>2</xdr:col>
      <xdr:colOff>302111</xdr:colOff>
      <xdr:row>10</xdr:row>
      <xdr:rowOff>32836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1386" y="1239564"/>
          <a:ext cx="2839073" cy="615446"/>
        </a:xfrm>
        <a:prstGeom prst="rect">
          <a:avLst/>
        </a:prstGeom>
      </xdr:spPr>
    </xdr:pic>
    <xdr:clientData/>
  </xdr:twoCellAnchor>
  <xdr:twoCellAnchor editAs="oneCell">
    <xdr:from>
      <xdr:col>0</xdr:col>
      <xdr:colOff>2683289</xdr:colOff>
      <xdr:row>0</xdr:row>
      <xdr:rowOff>109817</xdr:rowOff>
    </xdr:from>
    <xdr:to>
      <xdr:col>1</xdr:col>
      <xdr:colOff>1308099</xdr:colOff>
      <xdr:row>5</xdr:row>
      <xdr:rowOff>169576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3289" y="109817"/>
          <a:ext cx="2020680" cy="970846"/>
        </a:xfrm>
        <a:prstGeom prst="rect">
          <a:avLst/>
        </a:prstGeom>
      </xdr:spPr>
    </xdr:pic>
    <xdr:clientData/>
  </xdr:twoCellAnchor>
  <xdr:twoCellAnchor editAs="oneCell">
    <xdr:from>
      <xdr:col>0</xdr:col>
      <xdr:colOff>2609300</xdr:colOff>
      <xdr:row>10</xdr:row>
      <xdr:rowOff>81485</xdr:rowOff>
    </xdr:from>
    <xdr:to>
      <xdr:col>2</xdr:col>
      <xdr:colOff>329650</xdr:colOff>
      <xdr:row>14</xdr:row>
      <xdr:rowOff>136886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9300" y="1903659"/>
          <a:ext cx="2888698" cy="784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7</xdr:row>
          <xdr:rowOff>12700</xdr:rowOff>
        </xdr:from>
        <xdr:ext cx="698500" cy="381000"/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2</xdr:row>
          <xdr:rowOff>374650</xdr:rowOff>
        </xdr:from>
        <xdr:ext cx="698500" cy="381000"/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4</xdr:row>
          <xdr:rowOff>12700</xdr:rowOff>
        </xdr:from>
        <xdr:ext cx="698500" cy="381000"/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507281</xdr:colOff>
          <xdr:row>4</xdr:row>
          <xdr:rowOff>402806</xdr:rowOff>
        </xdr:from>
        <xdr:ext cx="698500" cy="374650"/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6</xdr:row>
          <xdr:rowOff>12700</xdr:rowOff>
        </xdr:from>
        <xdr:ext cx="698500" cy="381000"/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483319</xdr:colOff>
          <xdr:row>8</xdr:row>
          <xdr:rowOff>113102</xdr:rowOff>
        </xdr:from>
        <xdr:ext cx="698500" cy="374650"/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483318</xdr:colOff>
          <xdr:row>9</xdr:row>
          <xdr:rowOff>48045</xdr:rowOff>
        </xdr:from>
        <xdr:ext cx="698500" cy="374650"/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10</xdr:row>
          <xdr:rowOff>19050</xdr:rowOff>
        </xdr:from>
        <xdr:ext cx="698500" cy="374650"/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11</xdr:row>
          <xdr:rowOff>12700</xdr:rowOff>
        </xdr:from>
        <xdr:ext cx="698500" cy="381000"/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12</xdr:row>
          <xdr:rowOff>0</xdr:rowOff>
        </xdr:from>
        <xdr:ext cx="698500" cy="381000"/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13</xdr:row>
          <xdr:rowOff>12700</xdr:rowOff>
        </xdr:from>
        <xdr:ext cx="698500" cy="381000"/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14</xdr:row>
          <xdr:rowOff>12700</xdr:rowOff>
        </xdr:from>
        <xdr:ext cx="698500" cy="381000"/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15</xdr:row>
          <xdr:rowOff>12700</xdr:rowOff>
        </xdr:from>
        <xdr:ext cx="698500" cy="381000"/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16</xdr:row>
          <xdr:rowOff>31750</xdr:rowOff>
        </xdr:from>
        <xdr:ext cx="698500" cy="381000"/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17</xdr:row>
          <xdr:rowOff>0</xdr:rowOff>
        </xdr:from>
        <xdr:ext cx="698500" cy="381000"/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18</xdr:row>
          <xdr:rowOff>12700</xdr:rowOff>
        </xdr:from>
        <xdr:ext cx="698500" cy="184150"/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19</xdr:row>
          <xdr:rowOff>19050</xdr:rowOff>
        </xdr:from>
        <xdr:ext cx="698500" cy="177800"/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19</xdr:row>
          <xdr:rowOff>317500</xdr:rowOff>
        </xdr:from>
        <xdr:ext cx="698500" cy="292100"/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20</xdr:row>
          <xdr:rowOff>152400</xdr:rowOff>
        </xdr:from>
        <xdr:ext cx="698500" cy="381000"/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495300</xdr:colOff>
          <xdr:row>21</xdr:row>
          <xdr:rowOff>203200</xdr:rowOff>
        </xdr:from>
        <xdr:ext cx="698500" cy="368300"/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6"/>
  <sheetViews>
    <sheetView tabSelected="1" zoomScale="58" zoomScaleNormal="58" workbookViewId="0">
      <pane ySplit="1" topLeftCell="A2" activePane="bottomLeft" state="frozen"/>
      <selection pane="bottomLeft" activeCell="M24" sqref="M24"/>
    </sheetView>
  </sheetViews>
  <sheetFormatPr defaultRowHeight="14.5" x14ac:dyDescent="0.35"/>
  <cols>
    <col min="1" max="1" width="14.1796875" style="34" customWidth="1"/>
    <col min="2" max="2" width="29" customWidth="1"/>
    <col min="3" max="3" width="22.90625" customWidth="1"/>
    <col min="4" max="4" width="24.26953125" customWidth="1"/>
    <col min="5" max="5" width="22.81640625" customWidth="1"/>
    <col min="6" max="6" width="20.7265625" customWidth="1"/>
    <col min="7" max="7" width="20" customWidth="1"/>
    <col min="8" max="8" width="15.90625" bestFit="1" customWidth="1"/>
    <col min="9" max="9" width="14.7265625" customWidth="1"/>
    <col min="10" max="10" width="14.26953125" bestFit="1" customWidth="1"/>
    <col min="11" max="11" width="13.54296875" customWidth="1"/>
    <col min="12" max="13" width="11.1796875" bestFit="1" customWidth="1"/>
    <col min="14" max="14" width="10.1796875" bestFit="1" customWidth="1"/>
    <col min="15" max="15" width="30.26953125" bestFit="1" customWidth="1"/>
    <col min="16" max="16" width="24.36328125" bestFit="1" customWidth="1"/>
    <col min="17" max="17" width="14.7265625" bestFit="1" customWidth="1"/>
    <col min="18" max="18" width="14.7265625" customWidth="1"/>
    <col min="19" max="19" width="17" bestFit="1" customWidth="1"/>
    <col min="20" max="20" width="17.7265625" bestFit="1" customWidth="1"/>
    <col min="21" max="21" width="16.453125" bestFit="1" customWidth="1"/>
    <col min="22" max="25" width="17.7265625" bestFit="1" customWidth="1"/>
    <col min="29" max="29" width="12.453125" customWidth="1"/>
    <col min="33" max="33" width="14.453125" bestFit="1" customWidth="1"/>
    <col min="34" max="34" width="10.81640625" bestFit="1" customWidth="1"/>
  </cols>
  <sheetData>
    <row r="1" spans="1:26" ht="21" customHeight="1" x14ac:dyDescent="0.55000000000000004">
      <c r="A1" s="76" t="s">
        <v>10</v>
      </c>
      <c r="B1" s="76"/>
      <c r="C1" s="76"/>
      <c r="D1" s="76"/>
      <c r="E1" s="76"/>
      <c r="F1" s="76"/>
      <c r="G1" s="40"/>
      <c r="M1" s="40"/>
      <c r="N1" s="40"/>
    </row>
    <row r="2" spans="1:26" s="33" customFormat="1" ht="21" customHeight="1" x14ac:dyDescent="0.55000000000000004">
      <c r="A2" s="55" t="s">
        <v>57</v>
      </c>
      <c r="D2" s="56">
        <v>78000000</v>
      </c>
      <c r="E2" s="32"/>
      <c r="F2" s="40"/>
      <c r="G2" s="40"/>
      <c r="M2" s="40"/>
      <c r="N2" s="40"/>
    </row>
    <row r="3" spans="1:26" s="33" customFormat="1" ht="21" customHeight="1" x14ac:dyDescent="0.55000000000000004">
      <c r="A3" s="72" t="s">
        <v>58</v>
      </c>
      <c r="B3" s="72"/>
      <c r="C3" s="72"/>
      <c r="D3" s="58">
        <f>D2*38%</f>
        <v>29640000</v>
      </c>
      <c r="E3" s="57"/>
      <c r="F3" s="40"/>
      <c r="G3" s="40"/>
      <c r="M3" s="40"/>
      <c r="N3" s="40"/>
    </row>
    <row r="4" spans="1:26" s="33" customFormat="1" ht="21" customHeight="1" x14ac:dyDescent="0.55000000000000004">
      <c r="A4" s="72" t="s">
        <v>61</v>
      </c>
      <c r="B4" s="72"/>
      <c r="C4" s="72"/>
      <c r="D4" s="59">
        <f>D3*10%</f>
        <v>2964000</v>
      </c>
      <c r="E4" s="32"/>
      <c r="F4" s="40"/>
      <c r="G4" s="40"/>
      <c r="M4" s="40"/>
      <c r="N4" s="40"/>
    </row>
    <row r="5" spans="1:26" s="33" customFormat="1" ht="21" customHeight="1" x14ac:dyDescent="0.55000000000000004">
      <c r="A5" s="60"/>
      <c r="B5" s="60"/>
      <c r="D5" s="61"/>
      <c r="E5" s="32"/>
      <c r="F5" s="40"/>
      <c r="G5" s="40"/>
      <c r="M5" s="40"/>
      <c r="N5" s="40"/>
    </row>
    <row r="6" spans="1:26" s="33" customFormat="1" ht="21" customHeight="1" x14ac:dyDescent="0.55000000000000004">
      <c r="A6" s="72" t="s">
        <v>59</v>
      </c>
      <c r="B6" s="72"/>
      <c r="C6" s="72"/>
      <c r="D6" s="59">
        <f>D2*30%</f>
        <v>23400000</v>
      </c>
      <c r="E6" s="32"/>
      <c r="F6" s="40"/>
      <c r="G6" s="40"/>
      <c r="M6" s="40"/>
      <c r="N6" s="40"/>
    </row>
    <row r="7" spans="1:26" s="33" customFormat="1" ht="21" customHeight="1" x14ac:dyDescent="0.55000000000000004">
      <c r="A7" s="72" t="s">
        <v>62</v>
      </c>
      <c r="B7" s="72"/>
      <c r="C7" s="72"/>
      <c r="D7" s="59">
        <f>D6*6%</f>
        <v>1404000</v>
      </c>
      <c r="E7" s="32"/>
      <c r="F7" s="40"/>
      <c r="G7" s="40"/>
      <c r="M7" s="40"/>
      <c r="N7" s="40"/>
    </row>
    <row r="8" spans="1:26" s="33" customFormat="1" ht="21" customHeight="1" x14ac:dyDescent="0.55000000000000004">
      <c r="A8" s="60"/>
      <c r="B8" s="60"/>
      <c r="D8" s="61"/>
      <c r="E8" s="32"/>
      <c r="F8" s="40"/>
      <c r="G8" s="40"/>
      <c r="M8" s="40"/>
      <c r="N8" s="40"/>
    </row>
    <row r="9" spans="1:26" s="33" customFormat="1" ht="21" customHeight="1" x14ac:dyDescent="0.55000000000000004">
      <c r="A9" s="72" t="s">
        <v>60</v>
      </c>
      <c r="B9" s="72"/>
      <c r="C9" s="72"/>
      <c r="D9" s="59">
        <f>D2*32%</f>
        <v>24960000</v>
      </c>
      <c r="E9" s="32"/>
      <c r="F9" s="40"/>
      <c r="G9" s="40"/>
      <c r="I9" s="147"/>
      <c r="M9" s="40"/>
      <c r="N9" s="40"/>
    </row>
    <row r="10" spans="1:26" s="33" customFormat="1" ht="21" customHeight="1" x14ac:dyDescent="0.55000000000000004">
      <c r="A10" s="72" t="s">
        <v>63</v>
      </c>
      <c r="B10" s="72"/>
      <c r="C10" s="72"/>
      <c r="D10" s="59">
        <f>D9*4%</f>
        <v>998400</v>
      </c>
      <c r="E10" s="32"/>
      <c r="F10" s="40"/>
      <c r="G10" s="40"/>
      <c r="M10" s="40"/>
      <c r="N10" s="40"/>
    </row>
    <row r="11" spans="1:26" s="33" customFormat="1" ht="21" customHeight="1" x14ac:dyDescent="0.55000000000000004">
      <c r="A11" s="60"/>
      <c r="B11" s="60"/>
      <c r="C11" s="61"/>
      <c r="D11" s="56"/>
      <c r="E11" s="32"/>
      <c r="F11" s="40"/>
      <c r="G11" s="40"/>
      <c r="H11" s="181" t="s">
        <v>121</v>
      </c>
      <c r="I11" s="181" t="s">
        <v>122</v>
      </c>
      <c r="J11" s="182" t="s">
        <v>123</v>
      </c>
      <c r="K11" s="181" t="s">
        <v>124</v>
      </c>
      <c r="L11" s="181" t="s">
        <v>125</v>
      </c>
      <c r="M11" s="40"/>
      <c r="N11" s="40"/>
    </row>
    <row r="12" spans="1:26" s="33" customFormat="1" ht="15" customHeight="1" x14ac:dyDescent="0.55000000000000004">
      <c r="A12" s="37"/>
      <c r="B12" s="32"/>
      <c r="C12" s="32"/>
      <c r="D12" s="32"/>
      <c r="E12" s="32"/>
      <c r="F12" s="40"/>
      <c r="G12" s="40"/>
      <c r="H12" s="181"/>
      <c r="I12" s="181"/>
      <c r="J12" s="182"/>
      <c r="K12" s="181"/>
      <c r="L12" s="181"/>
      <c r="M12" s="40"/>
      <c r="N12" s="40"/>
    </row>
    <row r="13" spans="1:26" ht="18.5" x14ac:dyDescent="0.45">
      <c r="A13" s="75" t="s">
        <v>45</v>
      </c>
      <c r="B13" s="75"/>
      <c r="C13" s="75"/>
      <c r="D13" s="75"/>
      <c r="E13" s="75"/>
      <c r="F13" s="75"/>
      <c r="G13" s="41"/>
      <c r="H13" s="181"/>
      <c r="I13" s="181"/>
      <c r="J13" s="182"/>
      <c r="K13" s="181"/>
      <c r="L13" s="181"/>
      <c r="M13" s="41"/>
      <c r="N13" s="41"/>
    </row>
    <row r="14" spans="1:26" s="42" customFormat="1" ht="29" x14ac:dyDescent="0.35">
      <c r="B14" s="43" t="s">
        <v>46</v>
      </c>
      <c r="C14" s="43" t="s">
        <v>47</v>
      </c>
      <c r="D14" s="43" t="s">
        <v>48</v>
      </c>
      <c r="E14" s="44" t="s">
        <v>49</v>
      </c>
      <c r="F14" s="44" t="s">
        <v>64</v>
      </c>
      <c r="H14" s="183">
        <f>SUM(I14:L14)</f>
        <v>1</v>
      </c>
      <c r="I14" s="183">
        <v>0.37</v>
      </c>
      <c r="J14" s="183">
        <v>0.27</v>
      </c>
      <c r="K14" s="183">
        <v>0.2</v>
      </c>
      <c r="L14" s="183">
        <v>0.16</v>
      </c>
      <c r="M14" s="10"/>
      <c r="N14" s="10"/>
      <c r="Z14" s="38"/>
    </row>
    <row r="15" spans="1:26" ht="16.5" customHeight="1" x14ac:dyDescent="0.35">
      <c r="A15" s="35" t="s">
        <v>17</v>
      </c>
      <c r="B15" s="36">
        <f t="shared" ref="B15:B26" si="0">I15*H15</f>
        <v>54834</v>
      </c>
      <c r="C15" s="36">
        <f t="shared" ref="C15:C26" si="1">J15*H15</f>
        <v>40014</v>
      </c>
      <c r="D15" s="36">
        <f t="shared" ref="D15:D26" si="2">K15*H15</f>
        <v>29640</v>
      </c>
      <c r="E15" s="39">
        <f t="shared" ref="E15:E26" si="3">L15*H15</f>
        <v>23712</v>
      </c>
      <c r="F15" s="39">
        <f>SUM(B15:E15)</f>
        <v>148200</v>
      </c>
      <c r="H15" s="184">
        <v>0.05</v>
      </c>
      <c r="I15" s="185">
        <f>D4*I14</f>
        <v>1096680</v>
      </c>
      <c r="J15" s="186">
        <f>D4*J14</f>
        <v>800280</v>
      </c>
      <c r="K15" s="186">
        <f>D4*K14</f>
        <v>592800</v>
      </c>
      <c r="L15" s="186">
        <f>D4*L14</f>
        <v>474240</v>
      </c>
      <c r="M15" s="9"/>
      <c r="N15" s="9"/>
      <c r="P15" s="18"/>
      <c r="Z15" s="2"/>
    </row>
    <row r="16" spans="1:26" ht="16.5" customHeight="1" x14ac:dyDescent="0.35">
      <c r="A16" s="35" t="s">
        <v>18</v>
      </c>
      <c r="B16" s="36">
        <f t="shared" si="0"/>
        <v>65800.800000000003</v>
      </c>
      <c r="C16" s="36">
        <f t="shared" si="1"/>
        <v>48016.799999999996</v>
      </c>
      <c r="D16" s="36">
        <f t="shared" si="2"/>
        <v>35568</v>
      </c>
      <c r="E16" s="39">
        <f t="shared" si="3"/>
        <v>28454.399999999998</v>
      </c>
      <c r="F16" s="39">
        <f t="shared" ref="F16:F26" si="4">SUM(B16:E16)</f>
        <v>177840</v>
      </c>
      <c r="H16" s="184">
        <v>0.06</v>
      </c>
      <c r="I16" s="185">
        <f>(I15)</f>
        <v>1096680</v>
      </c>
      <c r="J16" s="186">
        <f>(J15)</f>
        <v>800280</v>
      </c>
      <c r="K16" s="186">
        <f>(K15)</f>
        <v>592800</v>
      </c>
      <c r="L16" s="186">
        <f>(L15)</f>
        <v>474240</v>
      </c>
      <c r="M16" s="9"/>
      <c r="N16" s="9"/>
      <c r="P16" s="9"/>
      <c r="Z16" s="2"/>
    </row>
    <row r="17" spans="1:26" ht="16.5" customHeight="1" x14ac:dyDescent="0.35">
      <c r="A17" s="35" t="s">
        <v>19</v>
      </c>
      <c r="B17" s="36">
        <f t="shared" si="0"/>
        <v>65800.800000000003</v>
      </c>
      <c r="C17" s="36">
        <f t="shared" si="1"/>
        <v>48016.799999999996</v>
      </c>
      <c r="D17" s="36">
        <f t="shared" si="2"/>
        <v>35568</v>
      </c>
      <c r="E17" s="39">
        <f t="shared" si="3"/>
        <v>28454.399999999998</v>
      </c>
      <c r="F17" s="39">
        <f t="shared" si="4"/>
        <v>177840</v>
      </c>
      <c r="H17" s="184">
        <v>0.06</v>
      </c>
      <c r="I17" s="185">
        <f t="shared" ref="I17:I26" si="5">(I16)</f>
        <v>1096680</v>
      </c>
      <c r="J17" s="186">
        <f t="shared" ref="J17:J26" si="6">(J16)</f>
        <v>800280</v>
      </c>
      <c r="K17" s="186">
        <f t="shared" ref="K17:K26" si="7">(K16)</f>
        <v>592800</v>
      </c>
      <c r="L17" s="186">
        <f t="shared" ref="L17:L26" si="8">(L16)</f>
        <v>474240</v>
      </c>
      <c r="M17" s="9"/>
      <c r="N17" s="9"/>
      <c r="P17" s="9"/>
      <c r="Z17" s="2"/>
    </row>
    <row r="18" spans="1:26" ht="16.5" customHeight="1" x14ac:dyDescent="0.35">
      <c r="A18" s="35" t="s">
        <v>51</v>
      </c>
      <c r="B18" s="36">
        <f t="shared" si="0"/>
        <v>54834</v>
      </c>
      <c r="C18" s="36">
        <f t="shared" si="1"/>
        <v>40014</v>
      </c>
      <c r="D18" s="36">
        <f t="shared" si="2"/>
        <v>29640</v>
      </c>
      <c r="E18" s="39">
        <f t="shared" si="3"/>
        <v>23712</v>
      </c>
      <c r="F18" s="39">
        <f t="shared" si="4"/>
        <v>148200</v>
      </c>
      <c r="H18" s="184">
        <v>0.05</v>
      </c>
      <c r="I18" s="185">
        <f t="shared" si="5"/>
        <v>1096680</v>
      </c>
      <c r="J18" s="186">
        <f t="shared" si="6"/>
        <v>800280</v>
      </c>
      <c r="K18" s="186">
        <f t="shared" si="7"/>
        <v>592800</v>
      </c>
      <c r="L18" s="186">
        <f t="shared" si="8"/>
        <v>474240</v>
      </c>
      <c r="M18" s="9"/>
      <c r="N18" s="9"/>
      <c r="P18" s="9"/>
      <c r="Z18" s="2"/>
    </row>
    <row r="19" spans="1:26" ht="16.5" customHeight="1" x14ac:dyDescent="0.35">
      <c r="A19" s="35" t="s">
        <v>52</v>
      </c>
      <c r="B19" s="36">
        <f t="shared" si="0"/>
        <v>109668</v>
      </c>
      <c r="C19" s="36">
        <f t="shared" si="1"/>
        <v>80028</v>
      </c>
      <c r="D19" s="36">
        <f t="shared" si="2"/>
        <v>59280</v>
      </c>
      <c r="E19" s="39">
        <f t="shared" si="3"/>
        <v>47424</v>
      </c>
      <c r="F19" s="39">
        <f t="shared" si="4"/>
        <v>296400</v>
      </c>
      <c r="H19" s="184">
        <v>0.1</v>
      </c>
      <c r="I19" s="185">
        <f t="shared" si="5"/>
        <v>1096680</v>
      </c>
      <c r="J19" s="186">
        <f t="shared" si="6"/>
        <v>800280</v>
      </c>
      <c r="K19" s="186">
        <f t="shared" si="7"/>
        <v>592800</v>
      </c>
      <c r="L19" s="186">
        <f t="shared" si="8"/>
        <v>474240</v>
      </c>
      <c r="M19" s="9"/>
      <c r="N19" s="9"/>
      <c r="P19" s="9"/>
      <c r="Z19" s="2"/>
    </row>
    <row r="20" spans="1:26" ht="16.5" customHeight="1" x14ac:dyDescent="0.35">
      <c r="A20" s="35" t="s">
        <v>22</v>
      </c>
      <c r="B20" s="36">
        <f t="shared" si="0"/>
        <v>87734.400000000009</v>
      </c>
      <c r="C20" s="36">
        <f t="shared" si="1"/>
        <v>64022.400000000001</v>
      </c>
      <c r="D20" s="36">
        <f t="shared" si="2"/>
        <v>47424</v>
      </c>
      <c r="E20" s="39">
        <f t="shared" si="3"/>
        <v>37939.200000000004</v>
      </c>
      <c r="F20" s="39">
        <f t="shared" si="4"/>
        <v>237120.00000000003</v>
      </c>
      <c r="H20" s="184">
        <v>0.08</v>
      </c>
      <c r="I20" s="185">
        <f t="shared" si="5"/>
        <v>1096680</v>
      </c>
      <c r="J20" s="186">
        <f t="shared" si="6"/>
        <v>800280</v>
      </c>
      <c r="K20" s="186">
        <f t="shared" si="7"/>
        <v>592800</v>
      </c>
      <c r="L20" s="186">
        <f t="shared" si="8"/>
        <v>474240</v>
      </c>
      <c r="M20" s="9"/>
      <c r="N20" s="9"/>
      <c r="P20" s="9"/>
      <c r="Z20" s="2"/>
    </row>
    <row r="21" spans="1:26" ht="16.5" customHeight="1" x14ac:dyDescent="0.35">
      <c r="A21" s="35" t="s">
        <v>23</v>
      </c>
      <c r="B21" s="36">
        <f t="shared" si="0"/>
        <v>54834</v>
      </c>
      <c r="C21" s="36">
        <f t="shared" si="1"/>
        <v>40014</v>
      </c>
      <c r="D21" s="36">
        <f t="shared" si="2"/>
        <v>29640</v>
      </c>
      <c r="E21" s="39">
        <f t="shared" si="3"/>
        <v>23712</v>
      </c>
      <c r="F21" s="39">
        <f t="shared" si="4"/>
        <v>148200</v>
      </c>
      <c r="H21" s="184">
        <v>0.05</v>
      </c>
      <c r="I21" s="185">
        <f t="shared" si="5"/>
        <v>1096680</v>
      </c>
      <c r="J21" s="186">
        <f t="shared" si="6"/>
        <v>800280</v>
      </c>
      <c r="K21" s="186">
        <f t="shared" si="7"/>
        <v>592800</v>
      </c>
      <c r="L21" s="186">
        <f t="shared" si="8"/>
        <v>474240</v>
      </c>
      <c r="M21" s="9"/>
      <c r="N21" s="9"/>
      <c r="P21" s="9"/>
      <c r="Z21" s="2"/>
    </row>
    <row r="22" spans="1:26" ht="16.5" customHeight="1" x14ac:dyDescent="0.35">
      <c r="A22" s="35" t="s">
        <v>53</v>
      </c>
      <c r="B22" s="36">
        <f t="shared" si="0"/>
        <v>98701.2</v>
      </c>
      <c r="C22" s="36">
        <f t="shared" si="1"/>
        <v>72025.2</v>
      </c>
      <c r="D22" s="36">
        <f t="shared" si="2"/>
        <v>53352</v>
      </c>
      <c r="E22" s="39">
        <f t="shared" si="3"/>
        <v>42681.599999999999</v>
      </c>
      <c r="F22" s="39">
        <f t="shared" si="4"/>
        <v>266760</v>
      </c>
      <c r="H22" s="184">
        <v>0.09</v>
      </c>
      <c r="I22" s="185">
        <f t="shared" si="5"/>
        <v>1096680</v>
      </c>
      <c r="J22" s="186">
        <f t="shared" si="6"/>
        <v>800280</v>
      </c>
      <c r="K22" s="186">
        <f t="shared" si="7"/>
        <v>592800</v>
      </c>
      <c r="L22" s="186">
        <f t="shared" si="8"/>
        <v>474240</v>
      </c>
      <c r="M22" s="9"/>
      <c r="N22" s="9"/>
      <c r="P22" s="9"/>
      <c r="Z22" s="2"/>
    </row>
    <row r="23" spans="1:26" ht="16.5" customHeight="1" x14ac:dyDescent="0.35">
      <c r="A23" s="35" t="s">
        <v>25</v>
      </c>
      <c r="B23" s="36">
        <f t="shared" si="0"/>
        <v>54834</v>
      </c>
      <c r="C23" s="36">
        <f t="shared" si="1"/>
        <v>40014</v>
      </c>
      <c r="D23" s="36">
        <f t="shared" si="2"/>
        <v>29640</v>
      </c>
      <c r="E23" s="39">
        <f t="shared" si="3"/>
        <v>23712</v>
      </c>
      <c r="F23" s="39">
        <f t="shared" si="4"/>
        <v>148200</v>
      </c>
      <c r="H23" s="184">
        <v>0.05</v>
      </c>
      <c r="I23" s="185">
        <f t="shared" si="5"/>
        <v>1096680</v>
      </c>
      <c r="J23" s="186">
        <f t="shared" si="6"/>
        <v>800280</v>
      </c>
      <c r="K23" s="186">
        <f t="shared" si="7"/>
        <v>592800</v>
      </c>
      <c r="L23" s="186">
        <f t="shared" si="8"/>
        <v>474240</v>
      </c>
      <c r="M23" s="9"/>
      <c r="N23" s="9"/>
      <c r="P23" s="9"/>
      <c r="Z23" s="2"/>
    </row>
    <row r="24" spans="1:26" ht="16.5" customHeight="1" x14ac:dyDescent="0.35">
      <c r="A24" s="35" t="s">
        <v>26</v>
      </c>
      <c r="B24" s="36">
        <f t="shared" si="0"/>
        <v>87734.400000000009</v>
      </c>
      <c r="C24" s="36">
        <f t="shared" si="1"/>
        <v>64022.400000000001</v>
      </c>
      <c r="D24" s="36">
        <f t="shared" si="2"/>
        <v>47424</v>
      </c>
      <c r="E24" s="39">
        <f t="shared" si="3"/>
        <v>37939.200000000004</v>
      </c>
      <c r="F24" s="39">
        <f t="shared" si="4"/>
        <v>237120.00000000003</v>
      </c>
      <c r="H24" s="184">
        <v>0.08</v>
      </c>
      <c r="I24" s="185">
        <f t="shared" si="5"/>
        <v>1096680</v>
      </c>
      <c r="J24" s="186">
        <f t="shared" si="6"/>
        <v>800280</v>
      </c>
      <c r="K24" s="186">
        <f t="shared" si="7"/>
        <v>592800</v>
      </c>
      <c r="L24" s="186">
        <f t="shared" si="8"/>
        <v>474240</v>
      </c>
      <c r="M24" s="9"/>
      <c r="N24" s="9"/>
      <c r="P24" s="9"/>
      <c r="Z24" s="2"/>
    </row>
    <row r="25" spans="1:26" ht="16.5" customHeight="1" x14ac:dyDescent="0.35">
      <c r="A25" s="35" t="s">
        <v>27</v>
      </c>
      <c r="B25" s="36">
        <f t="shared" si="0"/>
        <v>197402.4</v>
      </c>
      <c r="C25" s="36">
        <f t="shared" si="1"/>
        <v>144050.4</v>
      </c>
      <c r="D25" s="36">
        <f t="shared" si="2"/>
        <v>106704</v>
      </c>
      <c r="E25" s="39">
        <f t="shared" si="3"/>
        <v>85363.199999999997</v>
      </c>
      <c r="F25" s="39">
        <f t="shared" si="4"/>
        <v>533520</v>
      </c>
      <c r="H25" s="184">
        <v>0.18</v>
      </c>
      <c r="I25" s="185">
        <f t="shared" si="5"/>
        <v>1096680</v>
      </c>
      <c r="J25" s="186">
        <f t="shared" si="6"/>
        <v>800280</v>
      </c>
      <c r="K25" s="186">
        <f t="shared" si="7"/>
        <v>592800</v>
      </c>
      <c r="L25" s="186">
        <f t="shared" si="8"/>
        <v>474240</v>
      </c>
      <c r="M25" s="9"/>
      <c r="N25" s="9"/>
      <c r="P25" s="9"/>
      <c r="Z25" s="2"/>
    </row>
    <row r="26" spans="1:26" ht="16.5" customHeight="1" x14ac:dyDescent="0.35">
      <c r="A26" s="35" t="s">
        <v>28</v>
      </c>
      <c r="B26" s="36">
        <f t="shared" si="0"/>
        <v>164502</v>
      </c>
      <c r="C26" s="36">
        <f t="shared" si="1"/>
        <v>120042</v>
      </c>
      <c r="D26" s="36">
        <f t="shared" si="2"/>
        <v>88920</v>
      </c>
      <c r="E26" s="39">
        <f t="shared" si="3"/>
        <v>71136</v>
      </c>
      <c r="F26" s="39">
        <f t="shared" si="4"/>
        <v>444600</v>
      </c>
      <c r="H26" s="184">
        <v>0.15</v>
      </c>
      <c r="I26" s="185">
        <f t="shared" si="5"/>
        <v>1096680</v>
      </c>
      <c r="J26" s="186">
        <f t="shared" si="6"/>
        <v>800280</v>
      </c>
      <c r="K26" s="186">
        <f t="shared" si="7"/>
        <v>592800</v>
      </c>
      <c r="L26" s="186">
        <f t="shared" si="8"/>
        <v>474240</v>
      </c>
      <c r="M26" s="71">
        <f>SUM(I26:L26)</f>
        <v>2964000</v>
      </c>
      <c r="N26" s="9"/>
      <c r="P26" s="9"/>
      <c r="Z26" s="2"/>
    </row>
    <row r="27" spans="1:26" x14ac:dyDescent="0.35">
      <c r="A27" s="148" t="s">
        <v>96</v>
      </c>
      <c r="B27" s="161">
        <f>SUM(B15:B26)</f>
        <v>1096680</v>
      </c>
      <c r="C27" s="161">
        <f t="shared" ref="C27:F27" si="9">SUM(C15:C26)</f>
        <v>800280</v>
      </c>
      <c r="D27" s="161">
        <f t="shared" si="9"/>
        <v>592800</v>
      </c>
      <c r="E27" s="161">
        <f t="shared" si="9"/>
        <v>474240</v>
      </c>
      <c r="F27" s="161">
        <f t="shared" si="9"/>
        <v>2964000</v>
      </c>
      <c r="G27" s="9"/>
      <c r="H27" s="9"/>
      <c r="I27" s="9"/>
      <c r="J27" s="9"/>
      <c r="K27" s="9"/>
      <c r="L27" s="9"/>
      <c r="M27" s="9"/>
      <c r="N27" s="9"/>
      <c r="Z27" s="2"/>
    </row>
    <row r="28" spans="1:26" x14ac:dyDescent="0.35">
      <c r="B28" s="66"/>
      <c r="C28" s="66"/>
      <c r="D28" s="66"/>
      <c r="E28" s="66"/>
      <c r="F28" s="66"/>
      <c r="G28" s="9"/>
      <c r="H28" s="9"/>
      <c r="I28" s="9"/>
      <c r="J28" s="9"/>
      <c r="K28" s="9"/>
      <c r="L28" s="9"/>
      <c r="M28" s="9"/>
      <c r="N28" s="9"/>
      <c r="Z28" s="2"/>
    </row>
    <row r="29" spans="1:26" x14ac:dyDescent="0.35">
      <c r="B29" s="66"/>
      <c r="C29" s="66"/>
      <c r="D29" s="66"/>
      <c r="E29" s="66"/>
      <c r="F29" s="66"/>
      <c r="G29" s="9"/>
      <c r="H29" s="9"/>
      <c r="I29" s="9"/>
      <c r="J29" s="9"/>
      <c r="K29" s="9"/>
      <c r="L29" s="9"/>
      <c r="M29" s="9"/>
      <c r="N29" s="9"/>
      <c r="Z29" s="2"/>
    </row>
    <row r="30" spans="1:26" x14ac:dyDescent="0.35">
      <c r="B30" s="66"/>
      <c r="C30" s="66"/>
      <c r="D30" s="66"/>
      <c r="E30" s="66"/>
      <c r="F30" s="66"/>
      <c r="G30" s="9"/>
      <c r="H30" s="9"/>
      <c r="I30" s="9"/>
      <c r="J30" s="9"/>
      <c r="K30" s="9"/>
      <c r="L30" s="9"/>
      <c r="M30" s="9"/>
      <c r="N30" s="9"/>
      <c r="Z30" s="2"/>
    </row>
    <row r="31" spans="1:26" x14ac:dyDescent="0.35">
      <c r="B31" s="66"/>
      <c r="C31" s="66"/>
      <c r="D31" s="66"/>
      <c r="E31" s="66"/>
      <c r="F31" s="66"/>
      <c r="G31" s="9"/>
      <c r="H31" s="9"/>
      <c r="I31" s="9"/>
      <c r="J31" s="9"/>
      <c r="K31" s="9"/>
      <c r="L31" s="9"/>
      <c r="M31" s="9"/>
      <c r="N31" s="9"/>
      <c r="Z31" s="2"/>
    </row>
    <row r="32" spans="1:26" x14ac:dyDescent="0.35">
      <c r="B32" s="66"/>
      <c r="C32" s="66"/>
      <c r="D32" s="66"/>
      <c r="E32" s="66"/>
      <c r="F32" s="66"/>
      <c r="G32" s="9"/>
      <c r="H32" s="9"/>
      <c r="I32" s="9"/>
      <c r="J32" s="9"/>
      <c r="K32" s="9"/>
      <c r="L32" s="9"/>
      <c r="M32" s="9"/>
      <c r="N32" s="9"/>
      <c r="Z32" s="2"/>
    </row>
    <row r="33" spans="1:33" x14ac:dyDescent="0.35">
      <c r="B33" s="66"/>
      <c r="C33" s="66"/>
      <c r="D33" s="66"/>
      <c r="E33" s="66"/>
      <c r="F33" s="66"/>
      <c r="G33" s="9"/>
      <c r="H33" s="9"/>
      <c r="I33" s="9"/>
      <c r="J33" s="9"/>
      <c r="K33" s="9"/>
      <c r="L33" s="9"/>
      <c r="M33" s="9"/>
      <c r="N33" s="9"/>
      <c r="Z33" s="2"/>
    </row>
    <row r="34" spans="1:33" x14ac:dyDescent="0.35">
      <c r="B34" s="66"/>
      <c r="C34" s="66"/>
      <c r="D34" s="66"/>
      <c r="E34" s="66"/>
      <c r="F34" s="66"/>
      <c r="G34" s="9"/>
      <c r="H34" s="9"/>
      <c r="I34" s="9"/>
      <c r="J34" s="9"/>
      <c r="K34" s="9"/>
      <c r="L34" s="9"/>
      <c r="M34" s="9"/>
      <c r="N34" s="9"/>
      <c r="Z34" s="2"/>
    </row>
    <row r="35" spans="1:33" x14ac:dyDescent="0.35">
      <c r="B35" s="66"/>
      <c r="C35" s="66"/>
      <c r="D35" s="66"/>
      <c r="E35" s="66"/>
      <c r="F35" s="66"/>
      <c r="G35" s="9"/>
      <c r="H35" s="9"/>
      <c r="I35" s="9"/>
      <c r="J35" s="9"/>
      <c r="K35" s="9"/>
      <c r="L35" s="9"/>
      <c r="M35" s="9"/>
      <c r="N35" s="9"/>
      <c r="Z35" s="2"/>
    </row>
    <row r="36" spans="1:33" x14ac:dyDescent="0.35">
      <c r="B36" s="66"/>
      <c r="C36" s="66"/>
      <c r="D36" s="66"/>
      <c r="E36" s="66"/>
      <c r="F36" s="66"/>
      <c r="G36" s="9"/>
      <c r="H36" s="9"/>
      <c r="I36" s="9"/>
      <c r="J36" s="9"/>
      <c r="K36" s="9"/>
      <c r="L36" s="9"/>
      <c r="M36" s="9"/>
      <c r="N36" s="9"/>
      <c r="Z36" s="2"/>
    </row>
    <row r="37" spans="1:33" x14ac:dyDescent="0.35">
      <c r="B37" s="66"/>
      <c r="C37" s="66"/>
      <c r="D37" s="66"/>
      <c r="E37" s="66"/>
      <c r="F37" s="66"/>
      <c r="G37" s="9"/>
      <c r="H37" s="9"/>
      <c r="I37" s="9"/>
      <c r="J37" s="9"/>
      <c r="K37" s="9"/>
      <c r="L37" s="9"/>
      <c r="M37" s="9"/>
      <c r="N37" s="9"/>
      <c r="Z37" s="2"/>
    </row>
    <row r="38" spans="1:33" x14ac:dyDescent="0.35">
      <c r="B38" s="66"/>
      <c r="C38" s="66"/>
      <c r="D38" s="66"/>
      <c r="E38" s="66"/>
      <c r="F38" s="66"/>
      <c r="G38" s="9"/>
      <c r="H38" s="9"/>
      <c r="I38" s="9"/>
      <c r="J38" s="9"/>
      <c r="K38" s="9"/>
      <c r="L38" s="9"/>
      <c r="M38" s="9"/>
      <c r="N38" s="9"/>
      <c r="Z38" s="2"/>
    </row>
    <row r="39" spans="1:33" x14ac:dyDescent="0.35">
      <c r="B39" s="66"/>
      <c r="C39" s="66"/>
      <c r="D39" s="66"/>
      <c r="E39" s="66"/>
      <c r="F39" s="66"/>
      <c r="G39" s="9"/>
      <c r="H39" s="9"/>
      <c r="I39" s="9"/>
      <c r="J39" s="9"/>
      <c r="K39" s="9"/>
      <c r="L39" s="9"/>
      <c r="M39" s="9"/>
      <c r="N39" s="9"/>
      <c r="Z39" s="2"/>
    </row>
    <row r="40" spans="1:33" x14ac:dyDescent="0.35">
      <c r="B40" s="66"/>
      <c r="C40" s="66"/>
      <c r="D40" s="66"/>
      <c r="E40" s="66"/>
      <c r="F40" s="66"/>
      <c r="G40" s="9"/>
      <c r="H40" s="9"/>
      <c r="I40" s="9"/>
      <c r="J40" s="9"/>
      <c r="K40" s="9"/>
      <c r="L40" s="9"/>
      <c r="M40" s="9"/>
      <c r="N40" s="9"/>
      <c r="Z40" s="2"/>
    </row>
    <row r="41" spans="1:33" ht="15" thickBot="1" x14ac:dyDescent="0.4">
      <c r="B41" s="66"/>
      <c r="C41" s="66"/>
      <c r="D41" s="66"/>
      <c r="E41" s="66"/>
      <c r="F41" s="66"/>
      <c r="G41" s="9"/>
      <c r="H41" s="9"/>
      <c r="I41" s="9"/>
      <c r="J41" s="9"/>
      <c r="K41" s="9"/>
      <c r="L41" s="9"/>
      <c r="M41" s="9"/>
      <c r="N41" s="9"/>
      <c r="Z41" s="2"/>
    </row>
    <row r="42" spans="1:33" s="47" customFormat="1" ht="43.5" x14ac:dyDescent="0.35">
      <c r="A42" s="50"/>
      <c r="B42" s="51" t="s">
        <v>50</v>
      </c>
      <c r="C42" s="51" t="s">
        <v>44</v>
      </c>
      <c r="D42" s="51" t="s">
        <v>40</v>
      </c>
      <c r="E42" s="51" t="s">
        <v>42</v>
      </c>
      <c r="F42" s="51" t="s">
        <v>41</v>
      </c>
      <c r="G42" s="52" t="s">
        <v>43</v>
      </c>
      <c r="H42" s="45"/>
      <c r="N42" s="45"/>
      <c r="O42" s="45"/>
      <c r="P42" s="46"/>
      <c r="Q42" s="46"/>
      <c r="R42" s="46"/>
      <c r="Z42" s="46"/>
      <c r="AA42" s="48"/>
      <c r="AB42" s="49" t="s">
        <v>0</v>
      </c>
      <c r="AC42" s="49" t="s">
        <v>1</v>
      </c>
      <c r="AD42" s="49" t="s">
        <v>2</v>
      </c>
      <c r="AE42" s="49" t="s">
        <v>3</v>
      </c>
      <c r="AF42" s="49" t="s">
        <v>4</v>
      </c>
      <c r="AG42" s="49" t="s">
        <v>5</v>
      </c>
    </row>
    <row r="43" spans="1:33" x14ac:dyDescent="0.35">
      <c r="A43" s="53" t="s">
        <v>17</v>
      </c>
      <c r="B43" s="63">
        <f>B15/5000</f>
        <v>10.966799999999999</v>
      </c>
      <c r="C43" s="63">
        <f>B43/10+0.4</f>
        <v>1.49668</v>
      </c>
      <c r="D43" s="63">
        <f>B43/5+0.4</f>
        <v>2.5933599999999997</v>
      </c>
      <c r="E43" s="62">
        <f t="shared" ref="E43:E54" si="10">F15/1307</f>
        <v>113.38944146901301</v>
      </c>
      <c r="F43" s="64">
        <f t="shared" ref="F43:F55" si="11">E43/5</f>
        <v>22.677888293802603</v>
      </c>
      <c r="G43" s="65">
        <f>F15/27000</f>
        <v>5.4888888888888889</v>
      </c>
    </row>
    <row r="44" spans="1:33" x14ac:dyDescent="0.35">
      <c r="A44" s="53" t="s">
        <v>18</v>
      </c>
      <c r="B44" s="63">
        <f t="shared" ref="B44:B54" si="12">B16/5000</f>
        <v>13.160160000000001</v>
      </c>
      <c r="C44" s="63">
        <f t="shared" ref="C44:C55" si="13">B44/10+0.4</f>
        <v>1.7160160000000002</v>
      </c>
      <c r="D44" s="63">
        <f t="shared" ref="D44:D55" si="14">B44/5+0.4</f>
        <v>3.0320320000000001</v>
      </c>
      <c r="E44" s="62">
        <f t="shared" si="10"/>
        <v>136.0673297628156</v>
      </c>
      <c r="F44" s="64">
        <f t="shared" si="11"/>
        <v>27.213465952563119</v>
      </c>
      <c r="G44" s="65">
        <f t="shared" ref="G44:G53" si="15">F16/27000</f>
        <v>6.5866666666666669</v>
      </c>
    </row>
    <row r="45" spans="1:33" x14ac:dyDescent="0.35">
      <c r="A45" s="53" t="s">
        <v>19</v>
      </c>
      <c r="B45" s="63">
        <f t="shared" si="12"/>
        <v>13.160160000000001</v>
      </c>
      <c r="C45" s="63">
        <f t="shared" si="13"/>
        <v>1.7160160000000002</v>
      </c>
      <c r="D45" s="63">
        <f t="shared" si="14"/>
        <v>3.0320320000000001</v>
      </c>
      <c r="E45" s="62">
        <f t="shared" si="10"/>
        <v>136.0673297628156</v>
      </c>
      <c r="F45" s="64">
        <f t="shared" si="11"/>
        <v>27.213465952563119</v>
      </c>
      <c r="G45" s="65">
        <f t="shared" si="15"/>
        <v>6.5866666666666669</v>
      </c>
    </row>
    <row r="46" spans="1:33" x14ac:dyDescent="0.35">
      <c r="A46" s="53" t="s">
        <v>51</v>
      </c>
      <c r="B46" s="63">
        <f t="shared" si="12"/>
        <v>10.966799999999999</v>
      </c>
      <c r="C46" s="63">
        <f t="shared" si="13"/>
        <v>1.49668</v>
      </c>
      <c r="D46" s="63">
        <f t="shared" si="14"/>
        <v>2.5933599999999997</v>
      </c>
      <c r="E46" s="62">
        <f t="shared" si="10"/>
        <v>113.38944146901301</v>
      </c>
      <c r="F46" s="64">
        <f t="shared" si="11"/>
        <v>22.677888293802603</v>
      </c>
      <c r="G46" s="65">
        <f t="shared" si="15"/>
        <v>5.4888888888888889</v>
      </c>
    </row>
    <row r="47" spans="1:33" x14ac:dyDescent="0.35">
      <c r="A47" s="53" t="s">
        <v>52</v>
      </c>
      <c r="B47" s="63">
        <f t="shared" si="12"/>
        <v>21.933599999999998</v>
      </c>
      <c r="C47" s="63">
        <f t="shared" si="13"/>
        <v>2.5933599999999997</v>
      </c>
      <c r="D47" s="63">
        <f t="shared" si="14"/>
        <v>4.7867199999999999</v>
      </c>
      <c r="E47" s="62">
        <f t="shared" si="10"/>
        <v>226.77888293802602</v>
      </c>
      <c r="F47" s="64">
        <f t="shared" si="11"/>
        <v>45.355776587605206</v>
      </c>
      <c r="G47" s="65">
        <f t="shared" si="15"/>
        <v>10.977777777777778</v>
      </c>
    </row>
    <row r="48" spans="1:33" x14ac:dyDescent="0.35">
      <c r="A48" s="53" t="s">
        <v>22</v>
      </c>
      <c r="B48" s="63">
        <f t="shared" si="12"/>
        <v>17.546880000000002</v>
      </c>
      <c r="C48" s="63">
        <f t="shared" si="13"/>
        <v>2.1546880000000002</v>
      </c>
      <c r="D48" s="63">
        <f t="shared" si="14"/>
        <v>3.9093760000000004</v>
      </c>
      <c r="E48" s="62">
        <f t="shared" si="10"/>
        <v>181.42310635042082</v>
      </c>
      <c r="F48" s="64">
        <f t="shared" si="11"/>
        <v>36.284621270084166</v>
      </c>
      <c r="G48" s="65">
        <f t="shared" si="15"/>
        <v>8.7822222222222237</v>
      </c>
    </row>
    <row r="49" spans="1:26" x14ac:dyDescent="0.35">
      <c r="A49" s="53" t="s">
        <v>23</v>
      </c>
      <c r="B49" s="63">
        <f t="shared" si="12"/>
        <v>10.966799999999999</v>
      </c>
      <c r="C49" s="63">
        <f t="shared" si="13"/>
        <v>1.49668</v>
      </c>
      <c r="D49" s="63">
        <f t="shared" si="14"/>
        <v>2.5933599999999997</v>
      </c>
      <c r="E49" s="62">
        <f t="shared" si="10"/>
        <v>113.38944146901301</v>
      </c>
      <c r="F49" s="64">
        <f t="shared" si="11"/>
        <v>22.677888293802603</v>
      </c>
      <c r="G49" s="65">
        <f t="shared" si="15"/>
        <v>5.4888888888888889</v>
      </c>
    </row>
    <row r="50" spans="1:26" x14ac:dyDescent="0.35">
      <c r="A50" s="53" t="s">
        <v>53</v>
      </c>
      <c r="B50" s="63">
        <f t="shared" si="12"/>
        <v>19.74024</v>
      </c>
      <c r="C50" s="63">
        <f t="shared" si="13"/>
        <v>2.3740239999999999</v>
      </c>
      <c r="D50" s="63">
        <f t="shared" si="14"/>
        <v>4.3480480000000004</v>
      </c>
      <c r="E50" s="62">
        <f t="shared" si="10"/>
        <v>204.10099464422342</v>
      </c>
      <c r="F50" s="64">
        <f t="shared" si="11"/>
        <v>40.820198928844682</v>
      </c>
      <c r="G50" s="65">
        <f t="shared" si="15"/>
        <v>9.8800000000000008</v>
      </c>
    </row>
    <row r="51" spans="1:26" x14ac:dyDescent="0.35">
      <c r="A51" s="53" t="s">
        <v>25</v>
      </c>
      <c r="B51" s="63">
        <f t="shared" si="12"/>
        <v>10.966799999999999</v>
      </c>
      <c r="C51" s="63">
        <f t="shared" si="13"/>
        <v>1.49668</v>
      </c>
      <c r="D51" s="63">
        <f t="shared" si="14"/>
        <v>2.5933599999999997</v>
      </c>
      <c r="E51" s="62">
        <f t="shared" si="10"/>
        <v>113.38944146901301</v>
      </c>
      <c r="F51" s="64">
        <f t="shared" si="11"/>
        <v>22.677888293802603</v>
      </c>
      <c r="G51" s="65">
        <f t="shared" si="15"/>
        <v>5.4888888888888889</v>
      </c>
    </row>
    <row r="52" spans="1:26" x14ac:dyDescent="0.35">
      <c r="A52" s="53" t="s">
        <v>26</v>
      </c>
      <c r="B52" s="63">
        <f t="shared" si="12"/>
        <v>17.546880000000002</v>
      </c>
      <c r="C52" s="63">
        <f t="shared" si="13"/>
        <v>2.1546880000000002</v>
      </c>
      <c r="D52" s="63">
        <f t="shared" si="14"/>
        <v>3.9093760000000004</v>
      </c>
      <c r="E52" s="62">
        <f t="shared" si="10"/>
        <v>181.42310635042082</v>
      </c>
      <c r="F52" s="64">
        <f t="shared" si="11"/>
        <v>36.284621270084166</v>
      </c>
      <c r="G52" s="65">
        <f t="shared" si="15"/>
        <v>8.7822222222222237</v>
      </c>
    </row>
    <row r="53" spans="1:26" x14ac:dyDescent="0.35">
      <c r="A53" s="53" t="s">
        <v>27</v>
      </c>
      <c r="B53" s="63">
        <f t="shared" si="12"/>
        <v>39.48048</v>
      </c>
      <c r="C53" s="63">
        <f t="shared" si="13"/>
        <v>4.3480480000000004</v>
      </c>
      <c r="D53" s="63">
        <f t="shared" si="14"/>
        <v>8.2960960000000004</v>
      </c>
      <c r="E53" s="62">
        <f t="shared" si="10"/>
        <v>408.20198928844684</v>
      </c>
      <c r="F53" s="64">
        <f t="shared" si="11"/>
        <v>81.640397857689365</v>
      </c>
      <c r="G53" s="65">
        <f t="shared" si="15"/>
        <v>19.760000000000002</v>
      </c>
    </row>
    <row r="54" spans="1:26" ht="15" thickBot="1" x14ac:dyDescent="0.4">
      <c r="A54" s="54" t="s">
        <v>28</v>
      </c>
      <c r="B54" s="63">
        <f t="shared" si="12"/>
        <v>32.900399999999998</v>
      </c>
      <c r="C54" s="63">
        <f t="shared" si="13"/>
        <v>3.6900399999999998</v>
      </c>
      <c r="D54" s="63">
        <f t="shared" si="14"/>
        <v>6.9800800000000001</v>
      </c>
      <c r="E54" s="62">
        <f t="shared" si="10"/>
        <v>340.16832440703899</v>
      </c>
      <c r="F54" s="64">
        <f t="shared" si="11"/>
        <v>68.033664881407802</v>
      </c>
      <c r="G54" s="65">
        <f>F26/27000</f>
        <v>16.466666666666665</v>
      </c>
    </row>
    <row r="55" spans="1:26" x14ac:dyDescent="0.35">
      <c r="A55" s="148" t="s">
        <v>96</v>
      </c>
      <c r="B55" s="150">
        <f>SUM(B43:B54)</f>
        <v>219.33600000000001</v>
      </c>
      <c r="C55" s="150">
        <f>SUM(C43:C54)</f>
        <v>26.733599999999999</v>
      </c>
      <c r="D55" s="150">
        <f>SUM(D43:D54)</f>
        <v>48.667200000000001</v>
      </c>
      <c r="E55" s="162">
        <f>SUM(E43:E54)</f>
        <v>2267.7888293802603</v>
      </c>
      <c r="F55" s="152">
        <f>SUM(F43:F54)</f>
        <v>453.55776587605203</v>
      </c>
      <c r="G55" s="151">
        <f>SUM(G43:G54)</f>
        <v>109.77777777777779</v>
      </c>
    </row>
    <row r="58" spans="1:26" s="33" customFormat="1" ht="15" customHeight="1" x14ac:dyDescent="0.55000000000000004">
      <c r="A58" s="37"/>
      <c r="B58" s="32"/>
      <c r="C58" s="32"/>
      <c r="D58" s="32"/>
      <c r="E58" s="32"/>
      <c r="F58" s="40"/>
      <c r="G58" s="40"/>
      <c r="H58" s="40"/>
      <c r="I58" s="40"/>
      <c r="J58" s="40"/>
      <c r="K58" s="40"/>
      <c r="L58" s="40"/>
      <c r="M58" s="40"/>
      <c r="N58" s="40"/>
    </row>
    <row r="59" spans="1:26" ht="18.5" x14ac:dyDescent="0.45">
      <c r="A59" s="73" t="s">
        <v>54</v>
      </c>
      <c r="B59" s="73"/>
      <c r="C59" s="73"/>
      <c r="D59" s="73"/>
      <c r="E59" s="73"/>
      <c r="F59" s="73"/>
      <c r="G59" s="41"/>
      <c r="H59" s="41"/>
      <c r="I59" s="41"/>
      <c r="K59" s="41"/>
      <c r="L59" s="41"/>
      <c r="M59" s="41"/>
      <c r="N59" s="41"/>
    </row>
    <row r="60" spans="1:26" s="42" customFormat="1" ht="29" x14ac:dyDescent="0.35">
      <c r="B60" s="43" t="s">
        <v>46</v>
      </c>
      <c r="C60" s="43" t="s">
        <v>47</v>
      </c>
      <c r="D60" s="43" t="s">
        <v>48</v>
      </c>
      <c r="E60" s="44" t="s">
        <v>49</v>
      </c>
      <c r="F60" s="44" t="s">
        <v>64</v>
      </c>
      <c r="H60" s="68">
        <f>SUM(I60:L60)</f>
        <v>1</v>
      </c>
      <c r="I60" s="68">
        <v>0.37</v>
      </c>
      <c r="J60" s="68">
        <v>0.27</v>
      </c>
      <c r="K60" s="68">
        <v>0.2</v>
      </c>
      <c r="L60" s="68">
        <v>0.16</v>
      </c>
      <c r="M60" s="45"/>
      <c r="N60" s="10"/>
      <c r="Z60" s="38"/>
    </row>
    <row r="61" spans="1:26" ht="16.5" customHeight="1" x14ac:dyDescent="0.35">
      <c r="A61" s="35" t="s">
        <v>17</v>
      </c>
      <c r="B61" s="36">
        <f>I61*H61</f>
        <v>25974</v>
      </c>
      <c r="C61" s="36">
        <f t="shared" ref="C61:C72" si="16">J61*H61</f>
        <v>18954</v>
      </c>
      <c r="D61" s="36">
        <f t="shared" ref="D61:D72" si="17">K61*H61</f>
        <v>14040</v>
      </c>
      <c r="E61" s="39">
        <f t="shared" ref="E61:E72" si="18">L61*H61</f>
        <v>11232</v>
      </c>
      <c r="F61" s="39">
        <f>SUM(B61:E61)</f>
        <v>70200</v>
      </c>
      <c r="H61" s="67">
        <v>0.05</v>
      </c>
      <c r="I61" s="70">
        <f>D7*I60</f>
        <v>519480</v>
      </c>
      <c r="J61" s="69">
        <f>J60*D7</f>
        <v>379080</v>
      </c>
      <c r="K61" s="69">
        <f>K60*D7</f>
        <v>280800</v>
      </c>
      <c r="L61" s="69">
        <f>L60*D7</f>
        <v>224640</v>
      </c>
      <c r="N61" s="9"/>
      <c r="P61" s="18"/>
      <c r="Z61" s="2"/>
    </row>
    <row r="62" spans="1:26" ht="16.5" customHeight="1" x14ac:dyDescent="0.35">
      <c r="A62" s="35" t="s">
        <v>18</v>
      </c>
      <c r="B62" s="36">
        <f t="shared" ref="B62:B72" si="19">I62*H62</f>
        <v>31168.799999999999</v>
      </c>
      <c r="C62" s="36">
        <f t="shared" si="16"/>
        <v>22744.799999999999</v>
      </c>
      <c r="D62" s="36">
        <f t="shared" si="17"/>
        <v>16848</v>
      </c>
      <c r="E62" s="39">
        <f t="shared" si="18"/>
        <v>13478.4</v>
      </c>
      <c r="F62" s="39">
        <f t="shared" ref="F62:F72" si="20">SUM(B62:E62)</f>
        <v>84240</v>
      </c>
      <c r="H62" s="67">
        <v>0.06</v>
      </c>
      <c r="I62" s="70">
        <v>519480</v>
      </c>
      <c r="J62" s="69">
        <v>379080</v>
      </c>
      <c r="K62" s="69">
        <v>280800</v>
      </c>
      <c r="L62" s="69">
        <v>224640</v>
      </c>
      <c r="N62" s="9"/>
      <c r="P62" s="9"/>
      <c r="Z62" s="2"/>
    </row>
    <row r="63" spans="1:26" ht="16.5" customHeight="1" x14ac:dyDescent="0.35">
      <c r="A63" s="35" t="s">
        <v>19</v>
      </c>
      <c r="B63" s="36">
        <f t="shared" si="19"/>
        <v>31168.799999999999</v>
      </c>
      <c r="C63" s="36">
        <f t="shared" si="16"/>
        <v>22744.799999999999</v>
      </c>
      <c r="D63" s="36">
        <f t="shared" si="17"/>
        <v>16848</v>
      </c>
      <c r="E63" s="39">
        <f t="shared" si="18"/>
        <v>13478.4</v>
      </c>
      <c r="F63" s="39">
        <f t="shared" si="20"/>
        <v>84240</v>
      </c>
      <c r="H63" s="67">
        <v>0.06</v>
      </c>
      <c r="I63" s="70">
        <v>519480</v>
      </c>
      <c r="J63" s="69">
        <v>379080</v>
      </c>
      <c r="K63" s="69">
        <v>280800</v>
      </c>
      <c r="L63" s="69">
        <v>224640</v>
      </c>
      <c r="N63" s="9"/>
      <c r="P63" s="9"/>
      <c r="Z63" s="2"/>
    </row>
    <row r="64" spans="1:26" ht="16.5" customHeight="1" x14ac:dyDescent="0.35">
      <c r="A64" s="35" t="s">
        <v>51</v>
      </c>
      <c r="B64" s="36">
        <f t="shared" si="19"/>
        <v>25974</v>
      </c>
      <c r="C64" s="36">
        <f t="shared" si="16"/>
        <v>18954</v>
      </c>
      <c r="D64" s="36">
        <f t="shared" si="17"/>
        <v>14040</v>
      </c>
      <c r="E64" s="39">
        <f t="shared" si="18"/>
        <v>11232</v>
      </c>
      <c r="F64" s="39">
        <f t="shared" si="20"/>
        <v>70200</v>
      </c>
      <c r="H64" s="67">
        <v>0.05</v>
      </c>
      <c r="I64" s="70">
        <v>519480</v>
      </c>
      <c r="J64" s="69">
        <v>379080</v>
      </c>
      <c r="K64" s="69">
        <v>280800</v>
      </c>
      <c r="L64" s="69">
        <v>224640</v>
      </c>
      <c r="N64" s="9"/>
      <c r="P64" s="9"/>
      <c r="Z64" s="2"/>
    </row>
    <row r="65" spans="1:26" ht="16.5" customHeight="1" x14ac:dyDescent="0.35">
      <c r="A65" s="35" t="s">
        <v>52</v>
      </c>
      <c r="B65" s="36">
        <f t="shared" si="19"/>
        <v>51948</v>
      </c>
      <c r="C65" s="36">
        <f t="shared" si="16"/>
        <v>37908</v>
      </c>
      <c r="D65" s="36">
        <f t="shared" si="17"/>
        <v>28080</v>
      </c>
      <c r="E65" s="39">
        <f t="shared" si="18"/>
        <v>22464</v>
      </c>
      <c r="F65" s="39">
        <f t="shared" si="20"/>
        <v>140400</v>
      </c>
      <c r="H65" s="67">
        <v>0.1</v>
      </c>
      <c r="I65" s="70">
        <v>519480</v>
      </c>
      <c r="J65" s="69">
        <v>379080</v>
      </c>
      <c r="K65" s="69">
        <v>280800</v>
      </c>
      <c r="L65" s="69">
        <v>224640</v>
      </c>
      <c r="N65" s="9"/>
      <c r="P65" s="9"/>
      <c r="Z65" s="2"/>
    </row>
    <row r="66" spans="1:26" ht="16.5" customHeight="1" x14ac:dyDescent="0.35">
      <c r="A66" s="35" t="s">
        <v>22</v>
      </c>
      <c r="B66" s="36">
        <f t="shared" si="19"/>
        <v>41558.400000000001</v>
      </c>
      <c r="C66" s="36">
        <f t="shared" si="16"/>
        <v>30326.400000000001</v>
      </c>
      <c r="D66" s="36">
        <f t="shared" si="17"/>
        <v>22464</v>
      </c>
      <c r="E66" s="39">
        <f t="shared" si="18"/>
        <v>17971.2</v>
      </c>
      <c r="F66" s="39">
        <f t="shared" si="20"/>
        <v>112320</v>
      </c>
      <c r="H66" s="67">
        <v>0.08</v>
      </c>
      <c r="I66" s="70">
        <v>519480</v>
      </c>
      <c r="J66" s="69">
        <v>379080</v>
      </c>
      <c r="K66" s="69">
        <v>280800</v>
      </c>
      <c r="L66" s="69">
        <v>224640</v>
      </c>
      <c r="N66" s="9"/>
      <c r="P66" s="9"/>
      <c r="Z66" s="2"/>
    </row>
    <row r="67" spans="1:26" ht="16.5" customHeight="1" x14ac:dyDescent="0.35">
      <c r="A67" s="35" t="s">
        <v>23</v>
      </c>
      <c r="B67" s="36">
        <f t="shared" si="19"/>
        <v>25974</v>
      </c>
      <c r="C67" s="36">
        <f t="shared" si="16"/>
        <v>18954</v>
      </c>
      <c r="D67" s="36">
        <f t="shared" si="17"/>
        <v>14040</v>
      </c>
      <c r="E67" s="39">
        <f t="shared" si="18"/>
        <v>11232</v>
      </c>
      <c r="F67" s="39">
        <f t="shared" si="20"/>
        <v>70200</v>
      </c>
      <c r="H67" s="67">
        <v>0.05</v>
      </c>
      <c r="I67" s="70">
        <v>519480</v>
      </c>
      <c r="J67" s="69">
        <v>379080</v>
      </c>
      <c r="K67" s="69">
        <v>280800</v>
      </c>
      <c r="L67" s="69">
        <v>224640</v>
      </c>
      <c r="N67" s="9"/>
      <c r="P67" s="9"/>
      <c r="Z67" s="2"/>
    </row>
    <row r="68" spans="1:26" ht="16.5" customHeight="1" x14ac:dyDescent="0.35">
      <c r="A68" s="35" t="s">
        <v>53</v>
      </c>
      <c r="B68" s="36">
        <f t="shared" si="19"/>
        <v>46753.2</v>
      </c>
      <c r="C68" s="36">
        <f t="shared" si="16"/>
        <v>34117.199999999997</v>
      </c>
      <c r="D68" s="36">
        <f t="shared" si="17"/>
        <v>25272</v>
      </c>
      <c r="E68" s="39">
        <f t="shared" si="18"/>
        <v>20217.599999999999</v>
      </c>
      <c r="F68" s="39">
        <f t="shared" si="20"/>
        <v>126360</v>
      </c>
      <c r="H68" s="67">
        <v>0.09</v>
      </c>
      <c r="I68" s="70">
        <v>519480</v>
      </c>
      <c r="J68" s="69">
        <v>379080</v>
      </c>
      <c r="K68" s="69">
        <v>280800</v>
      </c>
      <c r="L68" s="69">
        <v>224640</v>
      </c>
      <c r="N68" s="9"/>
      <c r="P68" s="9"/>
      <c r="Z68" s="2"/>
    </row>
    <row r="69" spans="1:26" ht="16.5" customHeight="1" x14ac:dyDescent="0.35">
      <c r="A69" s="35" t="s">
        <v>25</v>
      </c>
      <c r="B69" s="36">
        <f t="shared" si="19"/>
        <v>25974</v>
      </c>
      <c r="C69" s="36">
        <f t="shared" si="16"/>
        <v>18954</v>
      </c>
      <c r="D69" s="36">
        <f t="shared" si="17"/>
        <v>14040</v>
      </c>
      <c r="E69" s="39">
        <f t="shared" si="18"/>
        <v>11232</v>
      </c>
      <c r="F69" s="39">
        <f t="shared" si="20"/>
        <v>70200</v>
      </c>
      <c r="H69" s="67">
        <v>0.05</v>
      </c>
      <c r="I69" s="70">
        <v>519480</v>
      </c>
      <c r="J69" s="69">
        <v>379080</v>
      </c>
      <c r="K69" s="69">
        <v>280800</v>
      </c>
      <c r="L69" s="69">
        <v>224640</v>
      </c>
      <c r="N69" s="9"/>
      <c r="P69" s="9"/>
      <c r="Z69" s="2"/>
    </row>
    <row r="70" spans="1:26" ht="16.5" customHeight="1" x14ac:dyDescent="0.35">
      <c r="A70" s="35" t="s">
        <v>26</v>
      </c>
      <c r="B70" s="36">
        <f t="shared" si="19"/>
        <v>41558.400000000001</v>
      </c>
      <c r="C70" s="36">
        <f t="shared" si="16"/>
        <v>30326.400000000001</v>
      </c>
      <c r="D70" s="36">
        <f t="shared" si="17"/>
        <v>22464</v>
      </c>
      <c r="E70" s="39">
        <f t="shared" si="18"/>
        <v>17971.2</v>
      </c>
      <c r="F70" s="39">
        <f t="shared" si="20"/>
        <v>112320</v>
      </c>
      <c r="H70" s="67">
        <v>0.08</v>
      </c>
      <c r="I70" s="70">
        <v>519480</v>
      </c>
      <c r="J70" s="69">
        <v>379080</v>
      </c>
      <c r="K70" s="69">
        <v>280800</v>
      </c>
      <c r="L70" s="69">
        <v>224640</v>
      </c>
      <c r="N70" s="9"/>
      <c r="P70" s="9"/>
      <c r="Z70" s="2"/>
    </row>
    <row r="71" spans="1:26" ht="16.5" customHeight="1" x14ac:dyDescent="0.35">
      <c r="A71" s="35" t="s">
        <v>27</v>
      </c>
      <c r="B71" s="36">
        <f t="shared" si="19"/>
        <v>93506.4</v>
      </c>
      <c r="C71" s="36">
        <f t="shared" si="16"/>
        <v>68234.399999999994</v>
      </c>
      <c r="D71" s="36">
        <f t="shared" si="17"/>
        <v>50544</v>
      </c>
      <c r="E71" s="39">
        <f t="shared" si="18"/>
        <v>40435.199999999997</v>
      </c>
      <c r="F71" s="39">
        <f t="shared" si="20"/>
        <v>252720</v>
      </c>
      <c r="H71" s="67">
        <v>0.18</v>
      </c>
      <c r="I71" s="70">
        <v>519480</v>
      </c>
      <c r="J71" s="69">
        <v>379080</v>
      </c>
      <c r="K71" s="69">
        <v>280800</v>
      </c>
      <c r="L71" s="69">
        <v>224640</v>
      </c>
      <c r="N71" s="9"/>
      <c r="P71" s="9"/>
      <c r="Z71" s="2"/>
    </row>
    <row r="72" spans="1:26" ht="16.5" customHeight="1" x14ac:dyDescent="0.35">
      <c r="A72" s="35" t="s">
        <v>28</v>
      </c>
      <c r="B72" s="36">
        <f t="shared" si="19"/>
        <v>77922</v>
      </c>
      <c r="C72" s="36">
        <f t="shared" si="16"/>
        <v>56862</v>
      </c>
      <c r="D72" s="36">
        <f t="shared" si="17"/>
        <v>42120</v>
      </c>
      <c r="E72" s="39">
        <f t="shared" si="18"/>
        <v>33696</v>
      </c>
      <c r="F72" s="39">
        <f t="shared" si="20"/>
        <v>210600</v>
      </c>
      <c r="H72" s="67">
        <v>0.15</v>
      </c>
      <c r="I72" s="70">
        <v>519480</v>
      </c>
      <c r="J72" s="69">
        <v>379080</v>
      </c>
      <c r="K72" s="69">
        <v>280800</v>
      </c>
      <c r="L72" s="69">
        <v>224640</v>
      </c>
      <c r="M72" s="71">
        <f>SUM(I72:L72)</f>
        <v>1404000</v>
      </c>
      <c r="N72" s="9"/>
      <c r="P72" s="9"/>
      <c r="Z72" s="2"/>
    </row>
    <row r="73" spans="1:26" x14ac:dyDescent="0.35">
      <c r="A73" s="148" t="s">
        <v>96</v>
      </c>
      <c r="B73" s="161">
        <f>SUM(B61:B72)</f>
        <v>519480</v>
      </c>
      <c r="C73" s="161">
        <f t="shared" ref="C73" si="21">SUM(C61:C72)</f>
        <v>379080</v>
      </c>
      <c r="D73" s="161">
        <f t="shared" ref="D73" si="22">SUM(D61:D72)</f>
        <v>280800</v>
      </c>
      <c r="E73" s="161">
        <f t="shared" ref="E73" si="23">SUM(E61:E72)</f>
        <v>224640</v>
      </c>
      <c r="F73" s="161">
        <f t="shared" ref="F73" si="24">SUM(F61:F72)</f>
        <v>1404000</v>
      </c>
      <c r="G73" s="9"/>
      <c r="H73" s="9"/>
      <c r="I73" s="9"/>
      <c r="J73" s="9"/>
      <c r="K73" s="9"/>
      <c r="L73" s="9"/>
      <c r="M73" s="9"/>
      <c r="N73" s="9"/>
      <c r="Z73" s="2"/>
    </row>
    <row r="74" spans="1:26" x14ac:dyDescent="0.35">
      <c r="B74" s="66"/>
      <c r="C74" s="66"/>
      <c r="D74" s="66"/>
      <c r="E74" s="66"/>
      <c r="F74" s="66"/>
      <c r="G74" s="9"/>
      <c r="H74" s="9"/>
      <c r="I74" s="9"/>
      <c r="J74" s="9"/>
      <c r="K74" s="9"/>
      <c r="L74" s="9"/>
      <c r="M74" s="9"/>
      <c r="N74" s="9"/>
      <c r="Z74" s="2"/>
    </row>
    <row r="75" spans="1:26" x14ac:dyDescent="0.35">
      <c r="B75" s="66"/>
      <c r="C75" s="66"/>
      <c r="D75" s="66"/>
      <c r="E75" s="66"/>
      <c r="F75" s="66"/>
      <c r="G75" s="9"/>
      <c r="H75" s="9"/>
      <c r="I75" s="9"/>
      <c r="J75" s="9"/>
      <c r="K75" s="9"/>
      <c r="L75" s="9"/>
      <c r="M75" s="9"/>
      <c r="N75" s="9"/>
      <c r="Z75" s="2"/>
    </row>
    <row r="76" spans="1:26" x14ac:dyDescent="0.35">
      <c r="B76" s="66"/>
      <c r="C76" s="66"/>
      <c r="D76" s="66"/>
      <c r="E76" s="66"/>
      <c r="F76" s="66"/>
      <c r="G76" s="9"/>
      <c r="H76" s="9"/>
      <c r="I76" s="9"/>
      <c r="J76" s="9"/>
      <c r="K76" s="9"/>
      <c r="L76" s="9"/>
      <c r="M76" s="9"/>
      <c r="N76" s="9"/>
      <c r="Z76" s="2"/>
    </row>
    <row r="77" spans="1:26" x14ac:dyDescent="0.35">
      <c r="B77" s="66"/>
      <c r="C77" s="66"/>
      <c r="D77" s="66"/>
      <c r="E77" s="66"/>
      <c r="F77" s="66"/>
      <c r="G77" s="9"/>
      <c r="H77" s="9"/>
      <c r="I77" s="9"/>
      <c r="J77" s="9"/>
      <c r="K77" s="9"/>
      <c r="L77" s="9"/>
      <c r="M77" s="9"/>
      <c r="N77" s="9"/>
      <c r="Z77" s="2"/>
    </row>
    <row r="78" spans="1:26" x14ac:dyDescent="0.35">
      <c r="B78" s="66"/>
      <c r="C78" s="66"/>
      <c r="D78" s="66"/>
      <c r="E78" s="66"/>
      <c r="F78" s="66"/>
      <c r="G78" s="9"/>
      <c r="H78" s="9"/>
      <c r="I78" s="9"/>
      <c r="J78" s="9"/>
      <c r="K78" s="9"/>
      <c r="L78" s="9"/>
      <c r="M78" s="9"/>
      <c r="N78" s="9"/>
      <c r="Z78" s="2"/>
    </row>
    <row r="79" spans="1:26" x14ac:dyDescent="0.35">
      <c r="B79" s="66"/>
      <c r="C79" s="66"/>
      <c r="D79" s="66"/>
      <c r="E79" s="66"/>
      <c r="F79" s="66"/>
      <c r="G79" s="9"/>
      <c r="H79" s="9"/>
      <c r="I79" s="9"/>
      <c r="J79" s="9"/>
      <c r="K79" s="9"/>
      <c r="L79" s="9"/>
      <c r="M79" s="9"/>
      <c r="N79" s="9"/>
      <c r="Z79" s="2"/>
    </row>
    <row r="80" spans="1:26" x14ac:dyDescent="0.35">
      <c r="B80" s="66"/>
      <c r="C80" s="66"/>
      <c r="D80" s="66"/>
      <c r="E80" s="66"/>
      <c r="F80" s="66"/>
      <c r="G80" s="9"/>
      <c r="H80" s="9"/>
      <c r="I80" s="9"/>
      <c r="J80" s="9"/>
      <c r="K80" s="9"/>
      <c r="L80" s="9"/>
      <c r="M80" s="9"/>
      <c r="N80" s="9"/>
      <c r="Z80" s="2"/>
    </row>
    <row r="81" spans="1:33" x14ac:dyDescent="0.35">
      <c r="B81" s="66"/>
      <c r="C81" s="66"/>
      <c r="D81" s="66"/>
      <c r="E81" s="66"/>
      <c r="F81" s="66"/>
      <c r="G81" s="9"/>
      <c r="H81" s="9"/>
      <c r="I81" s="9"/>
      <c r="J81" s="9"/>
      <c r="K81" s="9"/>
      <c r="L81" s="9"/>
      <c r="M81" s="9"/>
      <c r="N81" s="9"/>
      <c r="Z81" s="2"/>
    </row>
    <row r="82" spans="1:33" x14ac:dyDescent="0.35">
      <c r="B82" s="66"/>
      <c r="C82" s="66"/>
      <c r="D82" s="66"/>
      <c r="E82" s="66"/>
      <c r="F82" s="66"/>
      <c r="G82" s="9"/>
      <c r="H82" s="9"/>
      <c r="I82" s="9"/>
      <c r="J82" s="9"/>
      <c r="K82" s="9"/>
      <c r="L82" s="9"/>
      <c r="M82" s="9"/>
      <c r="N82" s="9"/>
      <c r="Z82" s="2"/>
    </row>
    <row r="83" spans="1:33" x14ac:dyDescent="0.35">
      <c r="B83" s="66"/>
      <c r="C83" s="66"/>
      <c r="D83" s="66"/>
      <c r="E83" s="66"/>
      <c r="F83" s="66"/>
      <c r="G83" s="9"/>
      <c r="H83" s="9"/>
      <c r="I83" s="9"/>
      <c r="J83" s="9"/>
      <c r="K83" s="9"/>
      <c r="L83" s="9"/>
      <c r="M83" s="9"/>
      <c r="N83" s="9"/>
      <c r="Z83" s="2"/>
    </row>
    <row r="84" spans="1:33" x14ac:dyDescent="0.35">
      <c r="B84" s="66"/>
      <c r="C84" s="66"/>
      <c r="D84" s="66"/>
      <c r="E84" s="66"/>
      <c r="F84" s="66"/>
      <c r="G84" s="9"/>
      <c r="H84" s="9"/>
      <c r="I84" s="9"/>
      <c r="J84" s="9"/>
      <c r="K84" s="9"/>
      <c r="L84" s="9"/>
      <c r="M84" s="9"/>
      <c r="N84" s="9"/>
      <c r="Z84" s="2"/>
    </row>
    <row r="85" spans="1:33" x14ac:dyDescent="0.35">
      <c r="B85" s="66"/>
      <c r="C85" s="66"/>
      <c r="D85" s="66"/>
      <c r="E85" s="66"/>
      <c r="F85" s="66"/>
      <c r="G85" s="9"/>
      <c r="H85" s="9"/>
      <c r="I85" s="9"/>
      <c r="J85" s="9"/>
      <c r="K85" s="9"/>
      <c r="L85" s="9"/>
      <c r="M85" s="9"/>
      <c r="N85" s="9"/>
      <c r="Z85" s="2"/>
    </row>
    <row r="86" spans="1:33" x14ac:dyDescent="0.35">
      <c r="B86" s="66"/>
      <c r="C86" s="66"/>
      <c r="D86" s="66"/>
      <c r="E86" s="66"/>
      <c r="F86" s="66"/>
      <c r="G86" s="9"/>
      <c r="H86" s="9"/>
      <c r="I86" s="9"/>
      <c r="J86" s="9"/>
      <c r="K86" s="9"/>
      <c r="L86" s="9"/>
      <c r="M86" s="9"/>
      <c r="N86" s="9"/>
      <c r="Z86" s="2"/>
    </row>
    <row r="87" spans="1:33" ht="15" thickBot="1" x14ac:dyDescent="0.4">
      <c r="B87" s="66"/>
      <c r="C87" s="66"/>
      <c r="D87" s="66"/>
      <c r="E87" s="66"/>
      <c r="F87" s="66"/>
      <c r="G87" s="9"/>
      <c r="H87" s="9"/>
      <c r="I87" s="9"/>
      <c r="J87" s="9"/>
      <c r="K87" s="9"/>
      <c r="L87" s="9"/>
      <c r="M87" s="9"/>
      <c r="N87" s="9"/>
      <c r="Z87" s="2"/>
    </row>
    <row r="88" spans="1:33" s="47" customFormat="1" ht="43.5" x14ac:dyDescent="0.35">
      <c r="A88" s="50"/>
      <c r="B88" s="51" t="s">
        <v>50</v>
      </c>
      <c r="C88" s="51" t="s">
        <v>44</v>
      </c>
      <c r="D88" s="51" t="s">
        <v>40</v>
      </c>
      <c r="E88" s="51" t="s">
        <v>42</v>
      </c>
      <c r="F88" s="51" t="s">
        <v>41</v>
      </c>
      <c r="G88" s="52" t="s">
        <v>43</v>
      </c>
      <c r="H88" s="45"/>
      <c r="O88" s="45"/>
      <c r="P88" s="46"/>
      <c r="Q88" s="46"/>
      <c r="R88" s="46"/>
      <c r="Z88" s="46"/>
      <c r="AA88" s="48"/>
      <c r="AB88" s="49" t="s">
        <v>0</v>
      </c>
      <c r="AC88" s="49" t="s">
        <v>1</v>
      </c>
      <c r="AD88" s="49" t="s">
        <v>2</v>
      </c>
      <c r="AE88" s="49" t="s">
        <v>3</v>
      </c>
      <c r="AF88" s="49" t="s">
        <v>4</v>
      </c>
      <c r="AG88" s="49" t="s">
        <v>5</v>
      </c>
    </row>
    <row r="89" spans="1:33" x14ac:dyDescent="0.35">
      <c r="A89" s="53" t="s">
        <v>17</v>
      </c>
      <c r="B89" s="63">
        <f>B61/5000</f>
        <v>5.1947999999999999</v>
      </c>
      <c r="C89" s="63">
        <f>B89/10+0.4</f>
        <v>0.91947999999999996</v>
      </c>
      <c r="D89" s="63">
        <f>B89/5+0.4</f>
        <v>1.4389599999999998</v>
      </c>
      <c r="E89" s="62">
        <f>F61/1727</f>
        <v>40.64852345107122</v>
      </c>
      <c r="F89" s="64">
        <f t="shared" ref="F89:F101" si="25">E89/5</f>
        <v>8.1297046902142434</v>
      </c>
      <c r="G89" s="65">
        <f>F61/27000</f>
        <v>2.6</v>
      </c>
    </row>
    <row r="90" spans="1:33" x14ac:dyDescent="0.35">
      <c r="A90" s="53" t="s">
        <v>18</v>
      </c>
      <c r="B90" s="63">
        <f t="shared" ref="B90:B100" si="26">B62/5000</f>
        <v>6.2337600000000002</v>
      </c>
      <c r="C90" s="63">
        <f t="shared" ref="C90:C101" si="27">B90/10+0.4</f>
        <v>1.0233760000000001</v>
      </c>
      <c r="D90" s="63">
        <f t="shared" ref="D90:D101" si="28">B90/5+0.4</f>
        <v>1.6467520000000002</v>
      </c>
      <c r="E90" s="62">
        <f t="shared" ref="E90:E100" si="29">F62/1727</f>
        <v>48.778228141285467</v>
      </c>
      <c r="F90" s="64">
        <f t="shared" si="25"/>
        <v>9.7556456282570938</v>
      </c>
      <c r="G90" s="65">
        <f t="shared" ref="G90:G99" si="30">F62/27000</f>
        <v>3.12</v>
      </c>
    </row>
    <row r="91" spans="1:33" x14ac:dyDescent="0.35">
      <c r="A91" s="53" t="s">
        <v>19</v>
      </c>
      <c r="B91" s="63">
        <f t="shared" si="26"/>
        <v>6.2337600000000002</v>
      </c>
      <c r="C91" s="63">
        <f t="shared" si="27"/>
        <v>1.0233760000000001</v>
      </c>
      <c r="D91" s="63">
        <f t="shared" si="28"/>
        <v>1.6467520000000002</v>
      </c>
      <c r="E91" s="62">
        <f t="shared" si="29"/>
        <v>48.778228141285467</v>
      </c>
      <c r="F91" s="64">
        <f t="shared" si="25"/>
        <v>9.7556456282570938</v>
      </c>
      <c r="G91" s="65">
        <f t="shared" si="30"/>
        <v>3.12</v>
      </c>
    </row>
    <row r="92" spans="1:33" x14ac:dyDescent="0.35">
      <c r="A92" s="53" t="s">
        <v>51</v>
      </c>
      <c r="B92" s="63">
        <f t="shared" si="26"/>
        <v>5.1947999999999999</v>
      </c>
      <c r="C92" s="63">
        <f t="shared" si="27"/>
        <v>0.91947999999999996</v>
      </c>
      <c r="D92" s="63">
        <f t="shared" si="28"/>
        <v>1.4389599999999998</v>
      </c>
      <c r="E92" s="62">
        <f t="shared" si="29"/>
        <v>40.64852345107122</v>
      </c>
      <c r="F92" s="64">
        <f t="shared" si="25"/>
        <v>8.1297046902142434</v>
      </c>
      <c r="G92" s="65">
        <f t="shared" si="30"/>
        <v>2.6</v>
      </c>
    </row>
    <row r="93" spans="1:33" x14ac:dyDescent="0.35">
      <c r="A93" s="53" t="s">
        <v>52</v>
      </c>
      <c r="B93" s="63">
        <f t="shared" si="26"/>
        <v>10.3896</v>
      </c>
      <c r="C93" s="63">
        <f t="shared" si="27"/>
        <v>1.4389599999999998</v>
      </c>
      <c r="D93" s="63">
        <f t="shared" si="28"/>
        <v>2.4779199999999997</v>
      </c>
      <c r="E93" s="62">
        <f t="shared" si="29"/>
        <v>81.297046902142441</v>
      </c>
      <c r="F93" s="64">
        <f t="shared" si="25"/>
        <v>16.259409380428487</v>
      </c>
      <c r="G93" s="65">
        <f t="shared" si="30"/>
        <v>5.2</v>
      </c>
    </row>
    <row r="94" spans="1:33" x14ac:dyDescent="0.35">
      <c r="A94" s="53" t="s">
        <v>22</v>
      </c>
      <c r="B94" s="63">
        <f t="shared" si="26"/>
        <v>8.3116800000000008</v>
      </c>
      <c r="C94" s="63">
        <f t="shared" si="27"/>
        <v>1.2311680000000003</v>
      </c>
      <c r="D94" s="63">
        <f t="shared" si="28"/>
        <v>2.0623360000000002</v>
      </c>
      <c r="E94" s="62">
        <f t="shared" si="29"/>
        <v>65.037637521713961</v>
      </c>
      <c r="F94" s="64">
        <f t="shared" si="25"/>
        <v>13.007527504342793</v>
      </c>
      <c r="G94" s="65">
        <f t="shared" si="30"/>
        <v>4.16</v>
      </c>
    </row>
    <row r="95" spans="1:33" x14ac:dyDescent="0.35">
      <c r="A95" s="53" t="s">
        <v>23</v>
      </c>
      <c r="B95" s="63">
        <f t="shared" si="26"/>
        <v>5.1947999999999999</v>
      </c>
      <c r="C95" s="63">
        <f t="shared" si="27"/>
        <v>0.91947999999999996</v>
      </c>
      <c r="D95" s="63">
        <f t="shared" si="28"/>
        <v>1.4389599999999998</v>
      </c>
      <c r="E95" s="62">
        <f t="shared" si="29"/>
        <v>40.64852345107122</v>
      </c>
      <c r="F95" s="64">
        <f t="shared" si="25"/>
        <v>8.1297046902142434</v>
      </c>
      <c r="G95" s="65">
        <f t="shared" si="30"/>
        <v>2.6</v>
      </c>
    </row>
    <row r="96" spans="1:33" x14ac:dyDescent="0.35">
      <c r="A96" s="53" t="s">
        <v>53</v>
      </c>
      <c r="B96" s="63">
        <f t="shared" si="26"/>
        <v>9.3506400000000003</v>
      </c>
      <c r="C96" s="63">
        <f t="shared" si="27"/>
        <v>1.335064</v>
      </c>
      <c r="D96" s="63">
        <f t="shared" si="28"/>
        <v>2.2701280000000001</v>
      </c>
      <c r="E96" s="62">
        <f t="shared" si="29"/>
        <v>73.167342211928201</v>
      </c>
      <c r="F96" s="64">
        <f t="shared" si="25"/>
        <v>14.63346844238564</v>
      </c>
      <c r="G96" s="65">
        <f t="shared" si="30"/>
        <v>4.68</v>
      </c>
    </row>
    <row r="97" spans="1:26" x14ac:dyDescent="0.35">
      <c r="A97" s="53" t="s">
        <v>25</v>
      </c>
      <c r="B97" s="63">
        <f t="shared" si="26"/>
        <v>5.1947999999999999</v>
      </c>
      <c r="C97" s="63">
        <f t="shared" si="27"/>
        <v>0.91947999999999996</v>
      </c>
      <c r="D97" s="63">
        <f t="shared" si="28"/>
        <v>1.4389599999999998</v>
      </c>
      <c r="E97" s="62">
        <f t="shared" si="29"/>
        <v>40.64852345107122</v>
      </c>
      <c r="F97" s="64">
        <f t="shared" si="25"/>
        <v>8.1297046902142434</v>
      </c>
      <c r="G97" s="65">
        <f t="shared" si="30"/>
        <v>2.6</v>
      </c>
    </row>
    <row r="98" spans="1:26" x14ac:dyDescent="0.35">
      <c r="A98" s="53" t="s">
        <v>26</v>
      </c>
      <c r="B98" s="63">
        <f t="shared" si="26"/>
        <v>8.3116800000000008</v>
      </c>
      <c r="C98" s="63">
        <f t="shared" si="27"/>
        <v>1.2311680000000003</v>
      </c>
      <c r="D98" s="63">
        <f t="shared" si="28"/>
        <v>2.0623360000000002</v>
      </c>
      <c r="E98" s="62">
        <f t="shared" si="29"/>
        <v>65.037637521713961</v>
      </c>
      <c r="F98" s="64">
        <f t="shared" si="25"/>
        <v>13.007527504342793</v>
      </c>
      <c r="G98" s="65">
        <f t="shared" si="30"/>
        <v>4.16</v>
      </c>
    </row>
    <row r="99" spans="1:26" x14ac:dyDescent="0.35">
      <c r="A99" s="53" t="s">
        <v>27</v>
      </c>
      <c r="B99" s="63">
        <f t="shared" si="26"/>
        <v>18.701280000000001</v>
      </c>
      <c r="C99" s="63">
        <f t="shared" si="27"/>
        <v>2.2701280000000001</v>
      </c>
      <c r="D99" s="63">
        <f t="shared" si="28"/>
        <v>4.1402559999999999</v>
      </c>
      <c r="E99" s="62">
        <f t="shared" si="29"/>
        <v>146.3346844238564</v>
      </c>
      <c r="F99" s="64">
        <f t="shared" si="25"/>
        <v>29.26693688477128</v>
      </c>
      <c r="G99" s="65">
        <f t="shared" si="30"/>
        <v>9.36</v>
      </c>
    </row>
    <row r="100" spans="1:26" ht="15" thickBot="1" x14ac:dyDescent="0.4">
      <c r="A100" s="54" t="s">
        <v>28</v>
      </c>
      <c r="B100" s="63">
        <f t="shared" si="26"/>
        <v>15.5844</v>
      </c>
      <c r="C100" s="63">
        <f t="shared" si="27"/>
        <v>1.95844</v>
      </c>
      <c r="D100" s="63">
        <f t="shared" si="28"/>
        <v>3.51688</v>
      </c>
      <c r="E100" s="62">
        <f t="shared" si="29"/>
        <v>121.94557035321367</v>
      </c>
      <c r="F100" s="64">
        <f t="shared" si="25"/>
        <v>24.389114070642734</v>
      </c>
      <c r="G100" s="65">
        <f>F72/27000</f>
        <v>7.8</v>
      </c>
    </row>
    <row r="101" spans="1:26" x14ac:dyDescent="0.35">
      <c r="A101" s="148" t="s">
        <v>96</v>
      </c>
      <c r="B101" s="149">
        <f>SUM(B89:B100)</f>
        <v>103.896</v>
      </c>
      <c r="C101" s="151">
        <f t="shared" ref="C101:F101" si="31">SUM(C89:C100)</f>
        <v>15.189599999999999</v>
      </c>
      <c r="D101" s="151">
        <f t="shared" si="31"/>
        <v>25.5792</v>
      </c>
      <c r="E101" s="151">
        <f t="shared" si="31"/>
        <v>812.97046902142438</v>
      </c>
      <c r="F101" s="151">
        <f t="shared" si="31"/>
        <v>162.59409380428488</v>
      </c>
      <c r="G101" s="151">
        <f>SUM(G89:G100)</f>
        <v>52</v>
      </c>
    </row>
    <row r="103" spans="1:26" s="33" customFormat="1" ht="15" customHeight="1" x14ac:dyDescent="0.55000000000000004">
      <c r="A103" s="37"/>
      <c r="B103" s="32"/>
      <c r="C103" s="32"/>
      <c r="D103" s="32"/>
      <c r="E103" s="32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1:26" ht="18.5" x14ac:dyDescent="0.45">
      <c r="A104" s="74" t="s">
        <v>55</v>
      </c>
      <c r="B104" s="74"/>
      <c r="C104" s="74"/>
      <c r="D104" s="74"/>
      <c r="E104" s="74"/>
      <c r="F104" s="74"/>
      <c r="G104" s="41"/>
      <c r="H104" s="41"/>
      <c r="I104" s="41"/>
      <c r="K104" s="41"/>
      <c r="L104" s="41"/>
      <c r="M104" s="41"/>
      <c r="N104" s="41"/>
    </row>
    <row r="105" spans="1:26" s="42" customFormat="1" ht="29" x14ac:dyDescent="0.35">
      <c r="B105" s="43" t="s">
        <v>46</v>
      </c>
      <c r="C105" s="43" t="s">
        <v>47</v>
      </c>
      <c r="D105" s="43" t="s">
        <v>48</v>
      </c>
      <c r="E105" s="44" t="s">
        <v>49</v>
      </c>
      <c r="F105" s="44" t="s">
        <v>64</v>
      </c>
      <c r="H105" s="68">
        <f>SUM(I105:L105)</f>
        <v>1</v>
      </c>
      <c r="I105" s="68">
        <v>0.37</v>
      </c>
      <c r="J105" s="68">
        <v>0.27</v>
      </c>
      <c r="K105" s="68">
        <v>0.2</v>
      </c>
      <c r="L105" s="68">
        <v>0.16</v>
      </c>
      <c r="M105" s="45"/>
      <c r="N105" s="10"/>
      <c r="Z105" s="38"/>
    </row>
    <row r="106" spans="1:26" ht="16.5" customHeight="1" x14ac:dyDescent="0.35">
      <c r="A106" s="35" t="s">
        <v>17</v>
      </c>
      <c r="B106" s="36">
        <f t="shared" ref="B106:B117" si="32">I106*H106</f>
        <v>18470.400000000001</v>
      </c>
      <c r="C106" s="36">
        <f t="shared" ref="C106:C117" si="33">J106*H106</f>
        <v>13478.400000000001</v>
      </c>
      <c r="D106" s="36">
        <f t="shared" ref="D106:D117" si="34">K106*H106</f>
        <v>49920</v>
      </c>
      <c r="E106" s="39">
        <f t="shared" ref="E106:E117" si="35">L106*H106</f>
        <v>7987.2000000000007</v>
      </c>
      <c r="F106" s="39">
        <f>SUM(B106:E106)</f>
        <v>89856</v>
      </c>
      <c r="H106" s="67">
        <v>0.05</v>
      </c>
      <c r="I106" s="70">
        <f>D10*I105</f>
        <v>369408</v>
      </c>
      <c r="J106" s="69">
        <f>J105*D10</f>
        <v>269568</v>
      </c>
      <c r="K106" s="69">
        <f>D10</f>
        <v>998400</v>
      </c>
      <c r="L106" s="69">
        <f>L105*D10</f>
        <v>159744</v>
      </c>
      <c r="N106" s="9"/>
      <c r="P106" s="18"/>
      <c r="Z106" s="2"/>
    </row>
    <row r="107" spans="1:26" ht="16.5" customHeight="1" x14ac:dyDescent="0.35">
      <c r="A107" s="35" t="s">
        <v>18</v>
      </c>
      <c r="B107" s="36">
        <f t="shared" si="32"/>
        <v>22164.48</v>
      </c>
      <c r="C107" s="36">
        <f t="shared" si="33"/>
        <v>16174.08</v>
      </c>
      <c r="D107" s="36">
        <f t="shared" si="34"/>
        <v>11980.8</v>
      </c>
      <c r="E107" s="39">
        <f t="shared" si="35"/>
        <v>9584.64</v>
      </c>
      <c r="F107" s="39">
        <f t="shared" ref="F107:F117" si="36">SUM(B107:E107)</f>
        <v>59904</v>
      </c>
      <c r="H107" s="67">
        <v>0.06</v>
      </c>
      <c r="I107" s="70">
        <v>369408</v>
      </c>
      <c r="J107" s="69">
        <v>269568</v>
      </c>
      <c r="K107" s="69">
        <v>199680</v>
      </c>
      <c r="L107" s="69">
        <v>159744</v>
      </c>
      <c r="N107" s="9"/>
      <c r="P107" s="9"/>
      <c r="Z107" s="2"/>
    </row>
    <row r="108" spans="1:26" ht="16.5" customHeight="1" x14ac:dyDescent="0.35">
      <c r="A108" s="35" t="s">
        <v>19</v>
      </c>
      <c r="B108" s="36">
        <f t="shared" si="32"/>
        <v>22164.48</v>
      </c>
      <c r="C108" s="36">
        <f t="shared" si="33"/>
        <v>16174.08</v>
      </c>
      <c r="D108" s="36">
        <f t="shared" si="34"/>
        <v>11980.8</v>
      </c>
      <c r="E108" s="39">
        <f t="shared" si="35"/>
        <v>9584.64</v>
      </c>
      <c r="F108" s="39">
        <f t="shared" si="36"/>
        <v>59904</v>
      </c>
      <c r="H108" s="67">
        <v>0.06</v>
      </c>
      <c r="I108" s="70">
        <v>369408</v>
      </c>
      <c r="J108" s="69">
        <v>269568</v>
      </c>
      <c r="K108" s="69">
        <v>199680</v>
      </c>
      <c r="L108" s="69">
        <v>159744</v>
      </c>
      <c r="N108" s="9"/>
      <c r="P108" s="9"/>
      <c r="Z108" s="2"/>
    </row>
    <row r="109" spans="1:26" ht="16.5" customHeight="1" x14ac:dyDescent="0.35">
      <c r="A109" s="35" t="s">
        <v>51</v>
      </c>
      <c r="B109" s="36">
        <f t="shared" si="32"/>
        <v>18470.400000000001</v>
      </c>
      <c r="C109" s="36">
        <f t="shared" si="33"/>
        <v>13478.400000000001</v>
      </c>
      <c r="D109" s="36">
        <f t="shared" si="34"/>
        <v>9984</v>
      </c>
      <c r="E109" s="39">
        <f t="shared" si="35"/>
        <v>7987.2000000000007</v>
      </c>
      <c r="F109" s="39">
        <f t="shared" si="36"/>
        <v>49920</v>
      </c>
      <c r="H109" s="67">
        <v>0.05</v>
      </c>
      <c r="I109" s="70">
        <v>369408</v>
      </c>
      <c r="J109" s="69">
        <v>269568</v>
      </c>
      <c r="K109" s="69">
        <v>199680</v>
      </c>
      <c r="L109" s="69">
        <v>159744</v>
      </c>
      <c r="N109" s="9"/>
      <c r="P109" s="9"/>
      <c r="Z109" s="2"/>
    </row>
    <row r="110" spans="1:26" ht="16.5" customHeight="1" x14ac:dyDescent="0.35">
      <c r="A110" s="35" t="s">
        <v>52</v>
      </c>
      <c r="B110" s="36">
        <f t="shared" si="32"/>
        <v>36940.800000000003</v>
      </c>
      <c r="C110" s="36">
        <f t="shared" si="33"/>
        <v>26956.800000000003</v>
      </c>
      <c r="D110" s="36">
        <f t="shared" si="34"/>
        <v>19968</v>
      </c>
      <c r="E110" s="39">
        <f t="shared" si="35"/>
        <v>15974.400000000001</v>
      </c>
      <c r="F110" s="39">
        <f t="shared" si="36"/>
        <v>99840</v>
      </c>
      <c r="H110" s="67">
        <v>0.1</v>
      </c>
      <c r="I110" s="70">
        <v>369408</v>
      </c>
      <c r="J110" s="69">
        <v>269568</v>
      </c>
      <c r="K110" s="69">
        <v>199680</v>
      </c>
      <c r="L110" s="69">
        <v>159744</v>
      </c>
      <c r="N110" s="9"/>
      <c r="P110" s="9"/>
      <c r="Z110" s="2"/>
    </row>
    <row r="111" spans="1:26" ht="16.5" customHeight="1" x14ac:dyDescent="0.35">
      <c r="A111" s="35" t="s">
        <v>22</v>
      </c>
      <c r="B111" s="36">
        <f t="shared" si="32"/>
        <v>29552.639999999999</v>
      </c>
      <c r="C111" s="36">
        <f t="shared" si="33"/>
        <v>21565.439999999999</v>
      </c>
      <c r="D111" s="36">
        <f t="shared" si="34"/>
        <v>15974.4</v>
      </c>
      <c r="E111" s="39">
        <f t="shared" si="35"/>
        <v>12779.52</v>
      </c>
      <c r="F111" s="39">
        <f t="shared" si="36"/>
        <v>79872</v>
      </c>
      <c r="H111" s="67">
        <v>0.08</v>
      </c>
      <c r="I111" s="70">
        <v>369408</v>
      </c>
      <c r="J111" s="69">
        <v>269568</v>
      </c>
      <c r="K111" s="69">
        <v>199680</v>
      </c>
      <c r="L111" s="69">
        <v>159744</v>
      </c>
      <c r="N111" s="9"/>
      <c r="P111" s="9"/>
      <c r="Z111" s="2"/>
    </row>
    <row r="112" spans="1:26" ht="16.5" customHeight="1" x14ac:dyDescent="0.35">
      <c r="A112" s="35" t="s">
        <v>23</v>
      </c>
      <c r="B112" s="36">
        <f t="shared" si="32"/>
        <v>18470.400000000001</v>
      </c>
      <c r="C112" s="36">
        <f t="shared" si="33"/>
        <v>13478.400000000001</v>
      </c>
      <c r="D112" s="36">
        <f t="shared" si="34"/>
        <v>9984</v>
      </c>
      <c r="E112" s="39">
        <f t="shared" si="35"/>
        <v>7987.2000000000007</v>
      </c>
      <c r="F112" s="39">
        <f t="shared" si="36"/>
        <v>49920</v>
      </c>
      <c r="H112" s="67">
        <v>0.05</v>
      </c>
      <c r="I112" s="70">
        <v>369408</v>
      </c>
      <c r="J112" s="69">
        <v>269568</v>
      </c>
      <c r="K112" s="69">
        <v>199680</v>
      </c>
      <c r="L112" s="69">
        <v>159744</v>
      </c>
      <c r="N112" s="9"/>
      <c r="P112" s="9"/>
      <c r="Z112" s="2"/>
    </row>
    <row r="113" spans="1:26" ht="16.5" customHeight="1" x14ac:dyDescent="0.35">
      <c r="A113" s="35" t="s">
        <v>53</v>
      </c>
      <c r="B113" s="36">
        <f t="shared" si="32"/>
        <v>33246.720000000001</v>
      </c>
      <c r="C113" s="36">
        <f t="shared" si="33"/>
        <v>24261.119999999999</v>
      </c>
      <c r="D113" s="36">
        <f t="shared" si="34"/>
        <v>17971.2</v>
      </c>
      <c r="E113" s="39">
        <f t="shared" si="35"/>
        <v>14376.96</v>
      </c>
      <c r="F113" s="39">
        <f t="shared" si="36"/>
        <v>89856</v>
      </c>
      <c r="H113" s="67">
        <v>0.09</v>
      </c>
      <c r="I113" s="70">
        <v>369408</v>
      </c>
      <c r="J113" s="69">
        <v>269568</v>
      </c>
      <c r="K113" s="69">
        <v>199680</v>
      </c>
      <c r="L113" s="69">
        <v>159744</v>
      </c>
      <c r="N113" s="9"/>
      <c r="P113" s="9"/>
      <c r="Z113" s="2"/>
    </row>
    <row r="114" spans="1:26" ht="16.5" customHeight="1" x14ac:dyDescent="0.35">
      <c r="A114" s="35" t="s">
        <v>25</v>
      </c>
      <c r="B114" s="36">
        <f t="shared" si="32"/>
        <v>18470.400000000001</v>
      </c>
      <c r="C114" s="36">
        <f t="shared" si="33"/>
        <v>13478.400000000001</v>
      </c>
      <c r="D114" s="36">
        <f t="shared" si="34"/>
        <v>9984</v>
      </c>
      <c r="E114" s="39">
        <f t="shared" si="35"/>
        <v>7987.2000000000007</v>
      </c>
      <c r="F114" s="39">
        <f t="shared" si="36"/>
        <v>49920</v>
      </c>
      <c r="H114" s="67">
        <v>0.05</v>
      </c>
      <c r="I114" s="70">
        <v>369408</v>
      </c>
      <c r="J114" s="69">
        <v>269568</v>
      </c>
      <c r="K114" s="69">
        <v>199680</v>
      </c>
      <c r="L114" s="69">
        <v>159744</v>
      </c>
      <c r="N114" s="9"/>
      <c r="P114" s="9"/>
      <c r="Z114" s="2"/>
    </row>
    <row r="115" spans="1:26" ht="16.5" customHeight="1" x14ac:dyDescent="0.35">
      <c r="A115" s="35" t="s">
        <v>26</v>
      </c>
      <c r="B115" s="36">
        <f t="shared" si="32"/>
        <v>29552.639999999999</v>
      </c>
      <c r="C115" s="36">
        <f t="shared" si="33"/>
        <v>21565.439999999999</v>
      </c>
      <c r="D115" s="36">
        <f t="shared" si="34"/>
        <v>15974.4</v>
      </c>
      <c r="E115" s="39">
        <f t="shared" si="35"/>
        <v>12779.52</v>
      </c>
      <c r="F115" s="39">
        <f t="shared" si="36"/>
        <v>79872</v>
      </c>
      <c r="H115" s="67">
        <v>0.08</v>
      </c>
      <c r="I115" s="70">
        <v>369408</v>
      </c>
      <c r="J115" s="69">
        <v>269568</v>
      </c>
      <c r="K115" s="69">
        <v>199680</v>
      </c>
      <c r="L115" s="69">
        <v>159744</v>
      </c>
      <c r="N115" s="9"/>
      <c r="P115" s="9"/>
      <c r="Z115" s="2"/>
    </row>
    <row r="116" spans="1:26" ht="16.5" customHeight="1" x14ac:dyDescent="0.35">
      <c r="A116" s="35" t="s">
        <v>27</v>
      </c>
      <c r="B116" s="36">
        <f t="shared" si="32"/>
        <v>66493.440000000002</v>
      </c>
      <c r="C116" s="36">
        <f t="shared" si="33"/>
        <v>48522.239999999998</v>
      </c>
      <c r="D116" s="36">
        <f t="shared" si="34"/>
        <v>35942.400000000001</v>
      </c>
      <c r="E116" s="39">
        <f t="shared" si="35"/>
        <v>28753.919999999998</v>
      </c>
      <c r="F116" s="39">
        <f t="shared" si="36"/>
        <v>179712</v>
      </c>
      <c r="H116" s="67">
        <v>0.18</v>
      </c>
      <c r="I116" s="70">
        <v>369408</v>
      </c>
      <c r="J116" s="69">
        <v>269568</v>
      </c>
      <c r="K116" s="69">
        <v>199680</v>
      </c>
      <c r="L116" s="69">
        <v>159744</v>
      </c>
      <c r="N116" s="9"/>
      <c r="P116" s="9"/>
      <c r="Z116" s="2"/>
    </row>
    <row r="117" spans="1:26" ht="16.5" customHeight="1" x14ac:dyDescent="0.35">
      <c r="A117" s="35" t="s">
        <v>28</v>
      </c>
      <c r="B117" s="36">
        <f t="shared" si="32"/>
        <v>55411.199999999997</v>
      </c>
      <c r="C117" s="36">
        <f t="shared" si="33"/>
        <v>40435.199999999997</v>
      </c>
      <c r="D117" s="36">
        <f t="shared" si="34"/>
        <v>29952</v>
      </c>
      <c r="E117" s="39">
        <f t="shared" si="35"/>
        <v>23961.599999999999</v>
      </c>
      <c r="F117" s="39">
        <f t="shared" si="36"/>
        <v>149760</v>
      </c>
      <c r="H117" s="67">
        <v>0.15</v>
      </c>
      <c r="I117" s="70">
        <v>369408</v>
      </c>
      <c r="J117" s="69">
        <v>269568</v>
      </c>
      <c r="K117" s="69">
        <v>199680</v>
      </c>
      <c r="L117" s="69">
        <v>159744</v>
      </c>
      <c r="M117" s="71">
        <f>SUM(I117:L117)</f>
        <v>998400</v>
      </c>
      <c r="N117" s="9"/>
      <c r="P117" s="9"/>
      <c r="Z117" s="2"/>
    </row>
    <row r="118" spans="1:26" s="34" customFormat="1" x14ac:dyDescent="0.35">
      <c r="A118" s="148" t="s">
        <v>96</v>
      </c>
      <c r="B118" s="161">
        <f>SUM(B106:B117)</f>
        <v>369408</v>
      </c>
      <c r="C118" s="161">
        <f t="shared" ref="C118" si="37">SUM(C106:C117)</f>
        <v>269568</v>
      </c>
      <c r="D118" s="161">
        <f t="shared" ref="D118" si="38">SUM(D106:D117)</f>
        <v>239616</v>
      </c>
      <c r="E118" s="161">
        <f t="shared" ref="E118" si="39">SUM(E106:E117)</f>
        <v>159744.00000000003</v>
      </c>
      <c r="F118" s="161">
        <f t="shared" ref="F118" si="40">SUM(F106:F117)</f>
        <v>1038336</v>
      </c>
      <c r="G118" s="160"/>
      <c r="H118" s="160"/>
      <c r="I118" s="160"/>
      <c r="J118" s="160"/>
      <c r="K118" s="160"/>
      <c r="L118" s="160"/>
      <c r="M118" s="160"/>
      <c r="N118" s="160"/>
      <c r="Z118" s="38"/>
    </row>
    <row r="119" spans="1:26" x14ac:dyDescent="0.35">
      <c r="B119" s="66"/>
      <c r="C119" s="66"/>
      <c r="D119" s="66"/>
      <c r="E119" s="66"/>
      <c r="F119" s="66"/>
      <c r="G119" s="9"/>
      <c r="H119" s="9"/>
      <c r="I119" s="9"/>
      <c r="J119" s="9"/>
      <c r="K119" s="9"/>
      <c r="L119" s="9"/>
      <c r="M119" s="9"/>
      <c r="N119" s="9"/>
      <c r="Z119" s="2"/>
    </row>
    <row r="120" spans="1:26" x14ac:dyDescent="0.35">
      <c r="B120" s="66"/>
      <c r="C120" s="66"/>
      <c r="D120" s="66"/>
      <c r="E120" s="66"/>
      <c r="F120" s="66"/>
      <c r="G120" s="9"/>
      <c r="H120" s="9"/>
      <c r="I120" s="9"/>
      <c r="J120" s="9"/>
      <c r="K120" s="9"/>
      <c r="L120" s="9"/>
      <c r="M120" s="9"/>
      <c r="N120" s="9"/>
      <c r="Z120" s="2"/>
    </row>
    <row r="121" spans="1:26" x14ac:dyDescent="0.35">
      <c r="B121" s="66"/>
      <c r="C121" s="66"/>
      <c r="D121" s="66"/>
      <c r="E121" s="66"/>
      <c r="F121" s="66"/>
      <c r="G121" s="9"/>
      <c r="H121" s="9"/>
      <c r="I121" s="9"/>
      <c r="J121" s="9"/>
      <c r="K121" s="9"/>
      <c r="L121" s="9"/>
      <c r="M121" s="9"/>
      <c r="N121" s="9"/>
      <c r="Z121" s="2"/>
    </row>
    <row r="122" spans="1:26" x14ac:dyDescent="0.35">
      <c r="B122" s="66"/>
      <c r="C122" s="66"/>
      <c r="D122" s="66"/>
      <c r="E122" s="66"/>
      <c r="F122" s="66"/>
      <c r="G122" s="9"/>
      <c r="H122" s="9"/>
      <c r="I122" s="9"/>
      <c r="J122" s="9"/>
      <c r="K122" s="9"/>
      <c r="L122" s="9"/>
      <c r="M122" s="9"/>
      <c r="N122" s="9"/>
      <c r="Z122" s="2"/>
    </row>
    <row r="123" spans="1:26" x14ac:dyDescent="0.35">
      <c r="B123" s="66"/>
      <c r="C123" s="66"/>
      <c r="D123" s="66"/>
      <c r="E123" s="66"/>
      <c r="F123" s="66"/>
      <c r="G123" s="9"/>
      <c r="H123" s="9"/>
      <c r="I123" s="9"/>
      <c r="J123" s="9"/>
      <c r="K123" s="9"/>
      <c r="L123" s="9"/>
      <c r="M123" s="9"/>
      <c r="N123" s="9"/>
      <c r="Z123" s="2"/>
    </row>
    <row r="124" spans="1:26" x14ac:dyDescent="0.35">
      <c r="B124" s="66"/>
      <c r="C124" s="66"/>
      <c r="D124" s="66"/>
      <c r="E124" s="66"/>
      <c r="F124" s="66"/>
      <c r="G124" s="9"/>
      <c r="H124" s="9"/>
      <c r="I124" s="9"/>
      <c r="J124" s="9"/>
      <c r="K124" s="9"/>
      <c r="L124" s="9"/>
      <c r="M124" s="9"/>
      <c r="N124" s="9"/>
      <c r="Z124" s="2"/>
    </row>
    <row r="125" spans="1:26" x14ac:dyDescent="0.35">
      <c r="B125" s="66"/>
      <c r="C125" s="66"/>
      <c r="D125" s="66"/>
      <c r="E125" s="66"/>
      <c r="F125" s="66"/>
      <c r="G125" s="9"/>
      <c r="H125" s="9"/>
      <c r="I125" s="9"/>
      <c r="J125" s="9"/>
      <c r="K125" s="9"/>
      <c r="L125" s="9"/>
      <c r="M125" s="9"/>
      <c r="N125" s="9"/>
      <c r="Z125" s="2"/>
    </row>
    <row r="126" spans="1:26" x14ac:dyDescent="0.35">
      <c r="B126" s="66"/>
      <c r="C126" s="66"/>
      <c r="D126" s="66"/>
      <c r="E126" s="66"/>
      <c r="F126" s="66"/>
      <c r="G126" s="9"/>
      <c r="H126" s="9"/>
      <c r="I126" s="9"/>
      <c r="J126" s="9"/>
      <c r="K126" s="9"/>
      <c r="L126" s="9"/>
      <c r="M126" s="9"/>
      <c r="N126" s="9"/>
      <c r="Z126" s="2"/>
    </row>
    <row r="127" spans="1:26" x14ac:dyDescent="0.35">
      <c r="B127" s="66"/>
      <c r="C127" s="66"/>
      <c r="D127" s="66"/>
      <c r="E127" s="66"/>
      <c r="F127" s="66"/>
      <c r="G127" s="9"/>
      <c r="H127" s="9"/>
      <c r="I127" s="9"/>
      <c r="J127" s="9"/>
      <c r="K127" s="9"/>
      <c r="L127" s="9"/>
      <c r="M127" s="9"/>
      <c r="N127" s="9"/>
      <c r="Z127" s="2"/>
    </row>
    <row r="128" spans="1:26" x14ac:dyDescent="0.35">
      <c r="B128" s="66"/>
      <c r="C128" s="66"/>
      <c r="D128" s="66"/>
      <c r="E128" s="66"/>
      <c r="F128" s="66"/>
      <c r="G128" s="9"/>
      <c r="H128" s="9"/>
      <c r="I128" s="9"/>
      <c r="J128" s="9"/>
      <c r="K128" s="9"/>
      <c r="L128" s="9"/>
      <c r="M128" s="9"/>
      <c r="N128" s="9"/>
      <c r="Z128" s="2"/>
    </row>
    <row r="129" spans="1:33" x14ac:dyDescent="0.35">
      <c r="B129" s="66"/>
      <c r="C129" s="66"/>
      <c r="D129" s="66"/>
      <c r="E129" s="66"/>
      <c r="F129" s="66"/>
      <c r="G129" s="9"/>
      <c r="H129" s="9"/>
      <c r="I129" s="9"/>
      <c r="J129" s="9"/>
      <c r="K129" s="9"/>
      <c r="L129" s="9"/>
      <c r="M129" s="9"/>
      <c r="N129" s="9"/>
      <c r="Z129" s="2"/>
    </row>
    <row r="130" spans="1:33" x14ac:dyDescent="0.35">
      <c r="B130" s="66"/>
      <c r="C130" s="66"/>
      <c r="D130" s="66"/>
      <c r="E130" s="66"/>
      <c r="F130" s="66"/>
      <c r="G130" s="9"/>
      <c r="H130" s="9"/>
      <c r="I130" s="9"/>
      <c r="J130" s="9"/>
      <c r="K130" s="9"/>
      <c r="L130" s="9"/>
      <c r="M130" s="9"/>
      <c r="N130" s="9"/>
      <c r="Z130" s="2"/>
    </row>
    <row r="131" spans="1:33" x14ac:dyDescent="0.35">
      <c r="B131" s="66"/>
      <c r="C131" s="66"/>
      <c r="D131" s="66"/>
      <c r="E131" s="66"/>
      <c r="F131" s="66"/>
      <c r="G131" s="9"/>
      <c r="H131" s="9"/>
      <c r="I131" s="9"/>
      <c r="J131" s="9"/>
      <c r="K131" s="9"/>
      <c r="L131" s="9"/>
      <c r="M131" s="9"/>
      <c r="N131" s="9"/>
      <c r="Z131" s="2"/>
    </row>
    <row r="132" spans="1:33" ht="15" thickBot="1" x14ac:dyDescent="0.4">
      <c r="B132" s="66"/>
      <c r="C132" s="66"/>
      <c r="D132" s="66"/>
      <c r="E132" s="66"/>
      <c r="F132" s="66"/>
      <c r="G132" s="9"/>
      <c r="H132" s="9"/>
      <c r="I132" s="9"/>
      <c r="J132" s="9"/>
      <c r="K132" s="9"/>
      <c r="L132" s="9"/>
      <c r="M132" s="9"/>
      <c r="N132" s="9"/>
      <c r="Z132" s="2"/>
    </row>
    <row r="133" spans="1:33" s="156" customFormat="1" ht="43.5" x14ac:dyDescent="0.35">
      <c r="A133" s="50"/>
      <c r="B133" s="153" t="s">
        <v>50</v>
      </c>
      <c r="C133" s="153" t="s">
        <v>44</v>
      </c>
      <c r="D133" s="153" t="s">
        <v>40</v>
      </c>
      <c r="E133" s="153" t="s">
        <v>42</v>
      </c>
      <c r="F133" s="153" t="s">
        <v>41</v>
      </c>
      <c r="G133" s="154" t="s">
        <v>43</v>
      </c>
      <c r="H133" s="155"/>
      <c r="O133" s="155"/>
      <c r="P133" s="157"/>
      <c r="Q133" s="157"/>
      <c r="R133" s="157"/>
      <c r="Z133" s="157"/>
      <c r="AA133" s="158"/>
      <c r="AB133" s="159" t="s">
        <v>0</v>
      </c>
      <c r="AC133" s="159" t="s">
        <v>1</v>
      </c>
      <c r="AD133" s="159" t="s">
        <v>2</v>
      </c>
      <c r="AE133" s="159" t="s">
        <v>3</v>
      </c>
      <c r="AF133" s="159" t="s">
        <v>4</v>
      </c>
      <c r="AG133" s="159" t="s">
        <v>5</v>
      </c>
    </row>
    <row r="134" spans="1:33" x14ac:dyDescent="0.35">
      <c r="A134" s="53" t="s">
        <v>17</v>
      </c>
      <c r="B134" s="63">
        <f>B106/5000</f>
        <v>3.6940800000000005</v>
      </c>
      <c r="C134" s="63">
        <f>B134/10+0.4</f>
        <v>0.76940800000000009</v>
      </c>
      <c r="D134" s="63">
        <f>B134/5+0.4</f>
        <v>1.1388160000000003</v>
      </c>
      <c r="E134" s="62">
        <f>F106/2346</f>
        <v>38.301790281329922</v>
      </c>
      <c r="F134" s="64">
        <f t="shared" ref="F134:F146" si="41">E134/5</f>
        <v>7.6603580562659843</v>
      </c>
      <c r="G134" s="65">
        <f>F106/27000</f>
        <v>3.3279999999999998</v>
      </c>
    </row>
    <row r="135" spans="1:33" x14ac:dyDescent="0.35">
      <c r="A135" s="53" t="s">
        <v>18</v>
      </c>
      <c r="B135" s="63">
        <f t="shared" ref="B135:B145" si="42">B107/5000</f>
        <v>4.4328959999999995</v>
      </c>
      <c r="C135" s="63">
        <f t="shared" ref="C135:C146" si="43">B135/10+0.4</f>
        <v>0.84328959999999997</v>
      </c>
      <c r="D135" s="63">
        <f t="shared" ref="D135:D146" si="44">B135/5+0.4</f>
        <v>1.2865791999999998</v>
      </c>
      <c r="E135" s="62">
        <f t="shared" ref="E135:E145" si="45">F107/2346</f>
        <v>25.534526854219948</v>
      </c>
      <c r="F135" s="64">
        <f t="shared" si="41"/>
        <v>5.1069053708439895</v>
      </c>
      <c r="G135" s="65">
        <f t="shared" ref="G135:G144" si="46">F107/27000</f>
        <v>2.2186666666666666</v>
      </c>
    </row>
    <row r="136" spans="1:33" x14ac:dyDescent="0.35">
      <c r="A136" s="53" t="s">
        <v>19</v>
      </c>
      <c r="B136" s="63">
        <f t="shared" si="42"/>
        <v>4.4328959999999995</v>
      </c>
      <c r="C136" s="63">
        <f t="shared" si="43"/>
        <v>0.84328959999999997</v>
      </c>
      <c r="D136" s="63">
        <f t="shared" si="44"/>
        <v>1.2865791999999998</v>
      </c>
      <c r="E136" s="62">
        <f t="shared" si="45"/>
        <v>25.534526854219948</v>
      </c>
      <c r="F136" s="64">
        <f t="shared" si="41"/>
        <v>5.1069053708439895</v>
      </c>
      <c r="G136" s="65">
        <f t="shared" si="46"/>
        <v>2.2186666666666666</v>
      </c>
    </row>
    <row r="137" spans="1:33" x14ac:dyDescent="0.35">
      <c r="A137" s="53" t="s">
        <v>51</v>
      </c>
      <c r="B137" s="63">
        <f t="shared" si="42"/>
        <v>3.6940800000000005</v>
      </c>
      <c r="C137" s="63">
        <f t="shared" si="43"/>
        <v>0.76940800000000009</v>
      </c>
      <c r="D137" s="63">
        <f t="shared" si="44"/>
        <v>1.1388160000000003</v>
      </c>
      <c r="E137" s="62">
        <f t="shared" si="45"/>
        <v>21.278772378516624</v>
      </c>
      <c r="F137" s="64">
        <f t="shared" si="41"/>
        <v>4.2557544757033252</v>
      </c>
      <c r="G137" s="65">
        <f t="shared" si="46"/>
        <v>1.8488888888888888</v>
      </c>
    </row>
    <row r="138" spans="1:33" x14ac:dyDescent="0.35">
      <c r="A138" s="53" t="s">
        <v>52</v>
      </c>
      <c r="B138" s="63">
        <f t="shared" si="42"/>
        <v>7.3881600000000009</v>
      </c>
      <c r="C138" s="63">
        <f t="shared" si="43"/>
        <v>1.1388160000000003</v>
      </c>
      <c r="D138" s="63">
        <f t="shared" si="44"/>
        <v>1.8776320000000002</v>
      </c>
      <c r="E138" s="62">
        <f t="shared" si="45"/>
        <v>42.557544757033249</v>
      </c>
      <c r="F138" s="64">
        <f t="shared" si="41"/>
        <v>8.5115089514066504</v>
      </c>
      <c r="G138" s="65">
        <f t="shared" si="46"/>
        <v>3.6977777777777776</v>
      </c>
    </row>
    <row r="139" spans="1:33" x14ac:dyDescent="0.35">
      <c r="A139" s="53" t="s">
        <v>22</v>
      </c>
      <c r="B139" s="63">
        <f t="shared" si="42"/>
        <v>5.9105280000000002</v>
      </c>
      <c r="C139" s="63">
        <f t="shared" si="43"/>
        <v>0.99105280000000007</v>
      </c>
      <c r="D139" s="63">
        <f t="shared" si="44"/>
        <v>1.5821056000000002</v>
      </c>
      <c r="E139" s="62">
        <f t="shared" si="45"/>
        <v>34.046035805626602</v>
      </c>
      <c r="F139" s="64">
        <f t="shared" si="41"/>
        <v>6.80920716112532</v>
      </c>
      <c r="G139" s="65">
        <f t="shared" si="46"/>
        <v>2.9582222222222221</v>
      </c>
    </row>
    <row r="140" spans="1:33" x14ac:dyDescent="0.35">
      <c r="A140" s="53" t="s">
        <v>23</v>
      </c>
      <c r="B140" s="63">
        <f t="shared" si="42"/>
        <v>3.6940800000000005</v>
      </c>
      <c r="C140" s="63">
        <f t="shared" si="43"/>
        <v>0.76940800000000009</v>
      </c>
      <c r="D140" s="63">
        <f t="shared" si="44"/>
        <v>1.1388160000000003</v>
      </c>
      <c r="E140" s="62">
        <f t="shared" si="45"/>
        <v>21.278772378516624</v>
      </c>
      <c r="F140" s="64">
        <f t="shared" si="41"/>
        <v>4.2557544757033252</v>
      </c>
      <c r="G140" s="65">
        <f t="shared" si="46"/>
        <v>1.8488888888888888</v>
      </c>
    </row>
    <row r="141" spans="1:33" x14ac:dyDescent="0.35">
      <c r="A141" s="53" t="s">
        <v>53</v>
      </c>
      <c r="B141" s="63">
        <f t="shared" si="42"/>
        <v>6.6493440000000001</v>
      </c>
      <c r="C141" s="63">
        <f t="shared" si="43"/>
        <v>1.0649344000000001</v>
      </c>
      <c r="D141" s="63">
        <f t="shared" si="44"/>
        <v>1.7298688000000002</v>
      </c>
      <c r="E141" s="62">
        <f t="shared" si="45"/>
        <v>38.301790281329922</v>
      </c>
      <c r="F141" s="64">
        <f t="shared" si="41"/>
        <v>7.6603580562659843</v>
      </c>
      <c r="G141" s="65">
        <f t="shared" si="46"/>
        <v>3.3279999999999998</v>
      </c>
    </row>
    <row r="142" spans="1:33" x14ac:dyDescent="0.35">
      <c r="A142" s="53" t="s">
        <v>25</v>
      </c>
      <c r="B142" s="63">
        <f t="shared" si="42"/>
        <v>3.6940800000000005</v>
      </c>
      <c r="C142" s="63">
        <f t="shared" si="43"/>
        <v>0.76940800000000009</v>
      </c>
      <c r="D142" s="63">
        <f t="shared" si="44"/>
        <v>1.1388160000000003</v>
      </c>
      <c r="E142" s="62">
        <f t="shared" si="45"/>
        <v>21.278772378516624</v>
      </c>
      <c r="F142" s="64">
        <f t="shared" si="41"/>
        <v>4.2557544757033252</v>
      </c>
      <c r="G142" s="65">
        <f t="shared" si="46"/>
        <v>1.8488888888888888</v>
      </c>
    </row>
    <row r="143" spans="1:33" x14ac:dyDescent="0.35">
      <c r="A143" s="53" t="s">
        <v>26</v>
      </c>
      <c r="B143" s="63">
        <f t="shared" si="42"/>
        <v>5.9105280000000002</v>
      </c>
      <c r="C143" s="63">
        <f t="shared" si="43"/>
        <v>0.99105280000000007</v>
      </c>
      <c r="D143" s="63">
        <f t="shared" si="44"/>
        <v>1.5821056000000002</v>
      </c>
      <c r="E143" s="62">
        <f t="shared" si="45"/>
        <v>34.046035805626602</v>
      </c>
      <c r="F143" s="64">
        <f t="shared" si="41"/>
        <v>6.80920716112532</v>
      </c>
      <c r="G143" s="65">
        <f t="shared" si="46"/>
        <v>2.9582222222222221</v>
      </c>
    </row>
    <row r="144" spans="1:33" x14ac:dyDescent="0.35">
      <c r="A144" s="53" t="s">
        <v>27</v>
      </c>
      <c r="B144" s="63">
        <f t="shared" si="42"/>
        <v>13.298688</v>
      </c>
      <c r="C144" s="63">
        <f t="shared" si="43"/>
        <v>1.7298688000000002</v>
      </c>
      <c r="D144" s="63">
        <f t="shared" si="44"/>
        <v>3.0597376000000001</v>
      </c>
      <c r="E144" s="62">
        <f t="shared" si="45"/>
        <v>76.603580562659843</v>
      </c>
      <c r="F144" s="64">
        <f t="shared" si="41"/>
        <v>15.320716112531969</v>
      </c>
      <c r="G144" s="65">
        <f t="shared" si="46"/>
        <v>6.6559999999999997</v>
      </c>
    </row>
    <row r="145" spans="1:7" ht="15" thickBot="1" x14ac:dyDescent="0.4">
      <c r="A145" s="54" t="s">
        <v>28</v>
      </c>
      <c r="B145" s="63">
        <f t="shared" si="42"/>
        <v>11.082239999999999</v>
      </c>
      <c r="C145" s="63">
        <f t="shared" si="43"/>
        <v>1.5082239999999998</v>
      </c>
      <c r="D145" s="63">
        <f t="shared" si="44"/>
        <v>2.6164479999999997</v>
      </c>
      <c r="E145" s="62">
        <f t="shared" si="45"/>
        <v>63.836317135549869</v>
      </c>
      <c r="F145" s="64">
        <f t="shared" si="41"/>
        <v>12.767263427109974</v>
      </c>
      <c r="G145" s="65">
        <f>F117/27000</f>
        <v>5.5466666666666669</v>
      </c>
    </row>
    <row r="146" spans="1:7" x14ac:dyDescent="0.35">
      <c r="A146" s="148" t="s">
        <v>96</v>
      </c>
      <c r="B146" s="149">
        <f>SUM(B134:B145)</f>
        <v>73.881599999999992</v>
      </c>
      <c r="C146" s="149">
        <f t="shared" ref="C146:G146" si="47">SUM(C134:C145)</f>
        <v>12.188160000000002</v>
      </c>
      <c r="D146" s="149">
        <f t="shared" si="47"/>
        <v>19.576320000000003</v>
      </c>
      <c r="E146" s="149">
        <f t="shared" si="47"/>
        <v>442.59846547314572</v>
      </c>
      <c r="F146" s="149">
        <f t="shared" si="47"/>
        <v>88.519693094629162</v>
      </c>
      <c r="G146" s="149">
        <f t="shared" si="47"/>
        <v>38.456888888888891</v>
      </c>
    </row>
  </sheetData>
  <mergeCells count="15">
    <mergeCell ref="H11:H13"/>
    <mergeCell ref="I11:I13"/>
    <mergeCell ref="J11:J13"/>
    <mergeCell ref="K11:K13"/>
    <mergeCell ref="L11:L13"/>
    <mergeCell ref="A10:C10"/>
    <mergeCell ref="A59:F59"/>
    <mergeCell ref="A104:F104"/>
    <mergeCell ref="A13:F13"/>
    <mergeCell ref="A1:F1"/>
    <mergeCell ref="A3:C3"/>
    <mergeCell ref="A4:C4"/>
    <mergeCell ref="A6:C6"/>
    <mergeCell ref="A7:C7"/>
    <mergeCell ref="A9:C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zoomScale="63" zoomScaleNormal="85" workbookViewId="0">
      <selection activeCell="B174" sqref="B174"/>
    </sheetView>
  </sheetViews>
  <sheetFormatPr defaultRowHeight="14.5" x14ac:dyDescent="0.35"/>
  <cols>
    <col min="2" max="2" width="15.36328125" customWidth="1"/>
    <col min="3" max="3" width="11.81640625" bestFit="1" customWidth="1"/>
    <col min="4" max="4" width="21.1796875" bestFit="1" customWidth="1"/>
    <col min="5" max="5" width="7.36328125" customWidth="1"/>
    <col min="6" max="6" width="20.453125" bestFit="1" customWidth="1"/>
    <col min="7" max="7" width="16.26953125" bestFit="1" customWidth="1"/>
    <col min="8" max="8" width="21.54296875" bestFit="1" customWidth="1"/>
    <col min="10" max="10" width="21.36328125" bestFit="1" customWidth="1"/>
    <col min="11" max="11" width="15.6328125" customWidth="1"/>
    <col min="12" max="12" width="18.36328125" bestFit="1" customWidth="1"/>
    <col min="14" max="15" width="11.81640625" bestFit="1" customWidth="1"/>
    <col min="16" max="16" width="18.36328125" bestFit="1" customWidth="1"/>
  </cols>
  <sheetData>
    <row r="1" spans="1:17" ht="23.5" x14ac:dyDescent="0.55000000000000004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3" spans="1:17" ht="15" thickBot="1" x14ac:dyDescent="0.4"/>
    <row r="4" spans="1:17" ht="14.5" customHeight="1" x14ac:dyDescent="0.35">
      <c r="B4" s="134" t="s">
        <v>32</v>
      </c>
      <c r="C4" s="135"/>
      <c r="D4" s="136"/>
      <c r="E4" s="23"/>
      <c r="F4" s="134" t="s">
        <v>33</v>
      </c>
      <c r="G4" s="135"/>
      <c r="H4" s="136"/>
      <c r="J4" s="85" t="s">
        <v>34</v>
      </c>
      <c r="K4" s="86"/>
      <c r="L4" s="87"/>
      <c r="N4" s="85" t="s">
        <v>35</v>
      </c>
      <c r="O4" s="86"/>
      <c r="P4" s="87"/>
    </row>
    <row r="5" spans="1:17" ht="14.5" customHeight="1" x14ac:dyDescent="0.35">
      <c r="B5" s="137"/>
      <c r="C5" s="138"/>
      <c r="D5" s="139"/>
      <c r="E5" s="23"/>
      <c r="F5" s="137"/>
      <c r="G5" s="138"/>
      <c r="H5" s="139"/>
      <c r="J5" s="88"/>
      <c r="K5" s="89"/>
      <c r="L5" s="90"/>
      <c r="N5" s="88"/>
      <c r="O5" s="89"/>
      <c r="P5" s="90"/>
    </row>
    <row r="6" spans="1:17" ht="21" customHeight="1" x14ac:dyDescent="0.35">
      <c r="B6" s="140"/>
      <c r="C6" s="141"/>
      <c r="D6" s="142"/>
      <c r="E6" s="23"/>
      <c r="F6" s="140"/>
      <c r="G6" s="141"/>
      <c r="H6" s="142"/>
      <c r="J6" s="88"/>
      <c r="K6" s="89"/>
      <c r="L6" s="90"/>
      <c r="N6" s="88"/>
      <c r="O6" s="89"/>
      <c r="P6" s="90"/>
    </row>
    <row r="7" spans="1:17" ht="15.5" x14ac:dyDescent="0.35">
      <c r="B7" s="26" t="s">
        <v>29</v>
      </c>
      <c r="C7" s="27" t="s">
        <v>30</v>
      </c>
      <c r="D7" s="28" t="s">
        <v>31</v>
      </c>
      <c r="E7" s="19"/>
      <c r="F7" s="26" t="s">
        <v>29</v>
      </c>
      <c r="G7" s="27" t="s">
        <v>30</v>
      </c>
      <c r="H7" s="28" t="s">
        <v>31</v>
      </c>
      <c r="J7" s="26" t="s">
        <v>29</v>
      </c>
      <c r="K7" s="27" t="s">
        <v>30</v>
      </c>
      <c r="L7" s="28" t="s">
        <v>31</v>
      </c>
      <c r="N7" s="26" t="s">
        <v>29</v>
      </c>
      <c r="O7" s="27" t="s">
        <v>30</v>
      </c>
      <c r="P7" s="28" t="s">
        <v>31</v>
      </c>
    </row>
    <row r="8" spans="1:17" ht="15.5" x14ac:dyDescent="0.35">
      <c r="B8" s="30" t="s">
        <v>17</v>
      </c>
      <c r="C8" s="36">
        <f>('PLANILHA DE CONTROLE DE VENDAS'!B15)</f>
        <v>54834</v>
      </c>
      <c r="D8" s="24">
        <f>PRODUCT(F23,C8)</f>
        <v>16444716.6</v>
      </c>
      <c r="E8" s="12"/>
      <c r="F8" s="30" t="s">
        <v>17</v>
      </c>
      <c r="G8" s="36">
        <f>('PLANILHA DE CONTROLE DE VENDAS'!C15)</f>
        <v>40014</v>
      </c>
      <c r="H8" s="24">
        <f>PRODUCT($F$24,G8)</f>
        <v>5998098.6000000006</v>
      </c>
      <c r="J8" s="30" t="s">
        <v>17</v>
      </c>
      <c r="K8" s="36">
        <f>('PLANILHA DE CONTROLE DE VENDAS'!D15)</f>
        <v>29640</v>
      </c>
      <c r="L8" s="24">
        <f>PRODUCT($F$25,K8)</f>
        <v>2961036</v>
      </c>
      <c r="N8" s="30" t="s">
        <v>17</v>
      </c>
      <c r="O8" s="36">
        <f>('PLANILHA DE CONTROLE DE VENDAS'!E15)</f>
        <v>23712</v>
      </c>
      <c r="P8" s="24">
        <f>PRODUCT($F$26,O8)</f>
        <v>1420348.8</v>
      </c>
    </row>
    <row r="9" spans="1:17" ht="15.5" x14ac:dyDescent="0.35">
      <c r="B9" s="30" t="s">
        <v>18</v>
      </c>
      <c r="C9" s="36">
        <f>('PLANILHA DE CONTROLE DE VENDAS'!B16)</f>
        <v>65800.800000000003</v>
      </c>
      <c r="D9" s="24">
        <f>PRODUCT(F23,C9)</f>
        <v>19733659.919999998</v>
      </c>
      <c r="E9" s="12"/>
      <c r="F9" s="30" t="s">
        <v>18</v>
      </c>
      <c r="G9" s="36">
        <f>('PLANILHA DE CONTROLE DE VENDAS'!C16)</f>
        <v>48016.799999999996</v>
      </c>
      <c r="H9" s="24">
        <f>PRODUCT($F$24,G9)</f>
        <v>7197718.3199999994</v>
      </c>
      <c r="J9" s="30" t="s">
        <v>18</v>
      </c>
      <c r="K9" s="36">
        <f>('PLANILHA DE CONTROLE DE VENDAS'!D16)</f>
        <v>35568</v>
      </c>
      <c r="L9" s="24">
        <f>PRODUCT($F$25,K9)</f>
        <v>3553243.2</v>
      </c>
      <c r="N9" s="30" t="s">
        <v>18</v>
      </c>
      <c r="O9" s="36">
        <f>('PLANILHA DE CONTROLE DE VENDAS'!E16)</f>
        <v>28454.399999999998</v>
      </c>
      <c r="P9" s="24">
        <f>PRODUCT($F$26,O9)</f>
        <v>1704418.5599999998</v>
      </c>
    </row>
    <row r="10" spans="1:17" ht="15.5" x14ac:dyDescent="0.35">
      <c r="B10" s="30" t="s">
        <v>19</v>
      </c>
      <c r="C10" s="36">
        <f>('PLANILHA DE CONTROLE DE VENDAS'!B17)</f>
        <v>65800.800000000003</v>
      </c>
      <c r="D10" s="24">
        <f>PRODUCT(F23,C10)</f>
        <v>19733659.919999998</v>
      </c>
      <c r="E10" s="20"/>
      <c r="F10" s="30" t="s">
        <v>19</v>
      </c>
      <c r="G10" s="36">
        <f>('PLANILHA DE CONTROLE DE VENDAS'!C17)</f>
        <v>48016.799999999996</v>
      </c>
      <c r="H10" s="24">
        <f>PRODUCT($F$24,G10)</f>
        <v>7197718.3199999994</v>
      </c>
      <c r="J10" s="30" t="s">
        <v>19</v>
      </c>
      <c r="K10" s="36">
        <f>('PLANILHA DE CONTROLE DE VENDAS'!D17)</f>
        <v>35568</v>
      </c>
      <c r="L10" s="24">
        <f>PRODUCT($F$25,K10)</f>
        <v>3553243.2</v>
      </c>
      <c r="N10" s="30" t="s">
        <v>19</v>
      </c>
      <c r="O10" s="36">
        <f>('PLANILHA DE CONTROLE DE VENDAS'!E17)</f>
        <v>28454.399999999998</v>
      </c>
      <c r="P10" s="24">
        <f>PRODUCT($F$26,O10)</f>
        <v>1704418.5599999998</v>
      </c>
    </row>
    <row r="11" spans="1:17" ht="15.5" x14ac:dyDescent="0.35">
      <c r="B11" s="30" t="s">
        <v>20</v>
      </c>
      <c r="C11" s="36">
        <f>('PLANILHA DE CONTROLE DE VENDAS'!B18)</f>
        <v>54834</v>
      </c>
      <c r="D11" s="24">
        <f>PRODUCT($F$23,C11)</f>
        <v>16444716.6</v>
      </c>
      <c r="E11" s="12"/>
      <c r="F11" s="30" t="s">
        <v>20</v>
      </c>
      <c r="G11" s="36">
        <f>('PLANILHA DE CONTROLE DE VENDAS'!C18)</f>
        <v>40014</v>
      </c>
      <c r="H11" s="24">
        <f>PRODUCT($F$24,G11)</f>
        <v>5998098.6000000006</v>
      </c>
      <c r="J11" s="30" t="s">
        <v>20</v>
      </c>
      <c r="K11" s="36">
        <f>('PLANILHA DE CONTROLE DE VENDAS'!D18)</f>
        <v>29640</v>
      </c>
      <c r="L11" s="24">
        <f>PRODUCT($F$25,K11)</f>
        <v>2961036</v>
      </c>
      <c r="N11" s="30" t="s">
        <v>20</v>
      </c>
      <c r="O11" s="36">
        <f>('PLANILHA DE CONTROLE DE VENDAS'!E18)</f>
        <v>23712</v>
      </c>
      <c r="P11" s="24">
        <f>PRODUCT($F$26,O11)</f>
        <v>1420348.8</v>
      </c>
    </row>
    <row r="12" spans="1:17" ht="15.5" x14ac:dyDescent="0.35">
      <c r="B12" s="30" t="s">
        <v>21</v>
      </c>
      <c r="C12" s="36">
        <f>('PLANILHA DE CONTROLE DE VENDAS'!B19)</f>
        <v>109668</v>
      </c>
      <c r="D12" s="24">
        <f>PRODUCT($F$23,C12)</f>
        <v>32889433.199999999</v>
      </c>
      <c r="E12" s="12"/>
      <c r="F12" s="30" t="s">
        <v>21</v>
      </c>
      <c r="G12" s="36">
        <f>('PLANILHA DE CONTROLE DE VENDAS'!C19)</f>
        <v>80028</v>
      </c>
      <c r="H12" s="24">
        <f>PRODUCT($F$24,G12)</f>
        <v>11996197.200000001</v>
      </c>
      <c r="J12" s="30" t="s">
        <v>21</v>
      </c>
      <c r="K12" s="36">
        <f>('PLANILHA DE CONTROLE DE VENDAS'!D19)</f>
        <v>59280</v>
      </c>
      <c r="L12" s="24">
        <f>PRODUCT($F$25,K12)</f>
        <v>5922072</v>
      </c>
      <c r="N12" s="30" t="s">
        <v>21</v>
      </c>
      <c r="O12" s="36">
        <f>('PLANILHA DE CONTROLE DE VENDAS'!E19)</f>
        <v>47424</v>
      </c>
      <c r="P12" s="24">
        <f>PRODUCT($F$26,O12)</f>
        <v>2840697.6</v>
      </c>
    </row>
    <row r="13" spans="1:17" ht="15.5" x14ac:dyDescent="0.35">
      <c r="B13" s="30" t="s">
        <v>22</v>
      </c>
      <c r="C13" s="36">
        <f>('PLANILHA DE CONTROLE DE VENDAS'!B20)</f>
        <v>87734.400000000009</v>
      </c>
      <c r="D13" s="24">
        <f>PRODUCT($F$23,C13)</f>
        <v>26311546.560000002</v>
      </c>
      <c r="E13" s="12"/>
      <c r="F13" s="30" t="s">
        <v>22</v>
      </c>
      <c r="G13" s="36">
        <f>('PLANILHA DE CONTROLE DE VENDAS'!C20)</f>
        <v>64022.400000000001</v>
      </c>
      <c r="H13" s="24">
        <f>PRODUCT($F$24,G13)</f>
        <v>9596957.7599999998</v>
      </c>
      <c r="J13" s="30" t="s">
        <v>22</v>
      </c>
      <c r="K13" s="36">
        <f>('PLANILHA DE CONTROLE DE VENDAS'!D20)</f>
        <v>47424</v>
      </c>
      <c r="L13" s="24">
        <f>PRODUCT($F$25,K13)</f>
        <v>4737657.6000000006</v>
      </c>
      <c r="N13" s="30" t="s">
        <v>22</v>
      </c>
      <c r="O13" s="36">
        <f>('PLANILHA DE CONTROLE DE VENDAS'!E20)</f>
        <v>37939.200000000004</v>
      </c>
      <c r="P13" s="24">
        <f>PRODUCT($F$26,O13)</f>
        <v>2272558.0800000001</v>
      </c>
    </row>
    <row r="14" spans="1:17" ht="15.5" x14ac:dyDescent="0.35">
      <c r="B14" s="30" t="s">
        <v>23</v>
      </c>
      <c r="C14" s="36">
        <f>('PLANILHA DE CONTROLE DE VENDAS'!B21)</f>
        <v>54834</v>
      </c>
      <c r="D14" s="24">
        <f>PRODUCT($F$23,C14)</f>
        <v>16444716.6</v>
      </c>
      <c r="E14" s="12"/>
      <c r="F14" s="30" t="s">
        <v>23</v>
      </c>
      <c r="G14" s="36">
        <f>('PLANILHA DE CONTROLE DE VENDAS'!C21)</f>
        <v>40014</v>
      </c>
      <c r="H14" s="24">
        <f>PRODUCT($F$24,G14)</f>
        <v>5998098.6000000006</v>
      </c>
      <c r="J14" s="30" t="s">
        <v>23</v>
      </c>
      <c r="K14" s="36">
        <f>('PLANILHA DE CONTROLE DE VENDAS'!D21)</f>
        <v>29640</v>
      </c>
      <c r="L14" s="24">
        <f>PRODUCT($F$25,K14)</f>
        <v>2961036</v>
      </c>
      <c r="N14" s="30" t="s">
        <v>23</v>
      </c>
      <c r="O14" s="36">
        <f>('PLANILHA DE CONTROLE DE VENDAS'!E21)</f>
        <v>23712</v>
      </c>
      <c r="P14" s="24">
        <f>PRODUCT($F$26,O14)</f>
        <v>1420348.8</v>
      </c>
    </row>
    <row r="15" spans="1:17" ht="14.5" customHeight="1" x14ac:dyDescent="0.35">
      <c r="B15" s="30" t="s">
        <v>24</v>
      </c>
      <c r="C15" s="36">
        <f>('PLANILHA DE CONTROLE DE VENDAS'!B22)</f>
        <v>98701.2</v>
      </c>
      <c r="D15" s="24">
        <f>PRODUCT($F$23,C15)</f>
        <v>29600489.879999995</v>
      </c>
      <c r="E15" s="23"/>
      <c r="F15" s="30" t="s">
        <v>24</v>
      </c>
      <c r="G15" s="36">
        <f>('PLANILHA DE CONTROLE DE VENDAS'!C22)</f>
        <v>72025.2</v>
      </c>
      <c r="H15" s="24">
        <f>PRODUCT($F$24,G15)</f>
        <v>10796577.48</v>
      </c>
      <c r="J15" s="30" t="s">
        <v>24</v>
      </c>
      <c r="K15" s="36">
        <f>('PLANILHA DE CONTROLE DE VENDAS'!D22)</f>
        <v>53352</v>
      </c>
      <c r="L15" s="24">
        <f>PRODUCT($F$25,K15)</f>
        <v>5329864.8000000007</v>
      </c>
      <c r="N15" s="30" t="s">
        <v>24</v>
      </c>
      <c r="O15" s="36">
        <f>('PLANILHA DE CONTROLE DE VENDAS'!E22)</f>
        <v>42681.599999999999</v>
      </c>
      <c r="P15" s="24">
        <f>PRODUCT($F$26,O15)</f>
        <v>2556627.84</v>
      </c>
    </row>
    <row r="16" spans="1:17" ht="14.5" customHeight="1" x14ac:dyDescent="0.35">
      <c r="B16" s="30" t="s">
        <v>25</v>
      </c>
      <c r="C16" s="36">
        <f>('PLANILHA DE CONTROLE DE VENDAS'!B23)</f>
        <v>54834</v>
      </c>
      <c r="D16" s="24">
        <f>PRODUCT($F$23,C16)</f>
        <v>16444716.6</v>
      </c>
      <c r="E16" s="23"/>
      <c r="F16" s="30" t="s">
        <v>25</v>
      </c>
      <c r="G16" s="36">
        <f>('PLANILHA DE CONTROLE DE VENDAS'!C23)</f>
        <v>40014</v>
      </c>
      <c r="H16" s="24">
        <f>PRODUCT($F$24,G16)</f>
        <v>5998098.6000000006</v>
      </c>
      <c r="J16" s="30" t="s">
        <v>25</v>
      </c>
      <c r="K16" s="36">
        <f>('PLANILHA DE CONTROLE DE VENDAS'!D23)</f>
        <v>29640</v>
      </c>
      <c r="L16" s="24">
        <f>PRODUCT($F$25,K16)</f>
        <v>2961036</v>
      </c>
      <c r="N16" s="30" t="s">
        <v>25</v>
      </c>
      <c r="O16" s="36">
        <f>('PLANILHA DE CONTROLE DE VENDAS'!E23)</f>
        <v>23712</v>
      </c>
      <c r="P16" s="24">
        <f>PRODUCT($F$26,O16)</f>
        <v>1420348.8</v>
      </c>
    </row>
    <row r="17" spans="1:17" ht="14.5" customHeight="1" x14ac:dyDescent="0.35">
      <c r="B17" s="30" t="s">
        <v>26</v>
      </c>
      <c r="C17" s="36">
        <f>('PLANILHA DE CONTROLE DE VENDAS'!B24)</f>
        <v>87734.400000000009</v>
      </c>
      <c r="D17" s="24">
        <f>PRODUCT($F$23,C17)</f>
        <v>26311546.560000002</v>
      </c>
      <c r="E17" s="23"/>
      <c r="F17" s="30" t="s">
        <v>26</v>
      </c>
      <c r="G17" s="36">
        <f>('PLANILHA DE CONTROLE DE VENDAS'!C24)</f>
        <v>64022.400000000001</v>
      </c>
      <c r="H17" s="24">
        <f>PRODUCT($F$24,G17)</f>
        <v>9596957.7599999998</v>
      </c>
      <c r="J17" s="30" t="s">
        <v>26</v>
      </c>
      <c r="K17" s="36">
        <f>('PLANILHA DE CONTROLE DE VENDAS'!D24)</f>
        <v>47424</v>
      </c>
      <c r="L17" s="24">
        <f>PRODUCT($F$25,K17)</f>
        <v>4737657.6000000006</v>
      </c>
      <c r="N17" s="30" t="s">
        <v>26</v>
      </c>
      <c r="O17" s="36">
        <f>('PLANILHA DE CONTROLE DE VENDAS'!E24)</f>
        <v>37939.200000000004</v>
      </c>
      <c r="P17" s="24">
        <f>PRODUCT($F$26,O17)</f>
        <v>2272558.0800000001</v>
      </c>
    </row>
    <row r="18" spans="1:17" ht="15.5" x14ac:dyDescent="0.35">
      <c r="B18" s="30" t="s">
        <v>27</v>
      </c>
      <c r="C18" s="36">
        <f>('PLANILHA DE CONTROLE DE VENDAS'!B25)</f>
        <v>197402.4</v>
      </c>
      <c r="D18" s="24">
        <f>PRODUCT($F$23,C18)</f>
        <v>59200979.75999999</v>
      </c>
      <c r="E18" s="21"/>
      <c r="F18" s="30" t="s">
        <v>27</v>
      </c>
      <c r="G18" s="36">
        <f>('PLANILHA DE CONTROLE DE VENDAS'!C25)</f>
        <v>144050.4</v>
      </c>
      <c r="H18" s="24">
        <f>PRODUCT($F$24,G18)</f>
        <v>21593154.960000001</v>
      </c>
      <c r="J18" s="30" t="s">
        <v>27</v>
      </c>
      <c r="K18" s="36">
        <f>('PLANILHA DE CONTROLE DE VENDAS'!D25)</f>
        <v>106704</v>
      </c>
      <c r="L18" s="24">
        <f>PRODUCT($F$25,K18)</f>
        <v>10659729.600000001</v>
      </c>
      <c r="N18" s="30" t="s">
        <v>27</v>
      </c>
      <c r="O18" s="36">
        <f>('PLANILHA DE CONTROLE DE VENDAS'!E25)</f>
        <v>85363.199999999997</v>
      </c>
      <c r="P18" s="24">
        <f>PRODUCT($F$26,O18)</f>
        <v>5113255.68</v>
      </c>
    </row>
    <row r="19" spans="1:17" ht="16" thickBot="1" x14ac:dyDescent="0.4">
      <c r="B19" s="31" t="s">
        <v>28</v>
      </c>
      <c r="C19" s="36">
        <f>('PLANILHA DE CONTROLE DE VENDAS'!B26)</f>
        <v>164502</v>
      </c>
      <c r="D19" s="24">
        <f>PRODUCT($F$23,C19)</f>
        <v>49334149.799999997</v>
      </c>
      <c r="E19" s="21"/>
      <c r="F19" s="31" t="s">
        <v>28</v>
      </c>
      <c r="G19" s="36">
        <f>('PLANILHA DE CONTROLE DE VENDAS'!C26)</f>
        <v>120042</v>
      </c>
      <c r="H19" s="24">
        <f>PRODUCT($F$24,G19)</f>
        <v>17994295.800000001</v>
      </c>
      <c r="J19" s="31" t="s">
        <v>28</v>
      </c>
      <c r="K19" s="36">
        <f>('PLANILHA DE CONTROLE DE VENDAS'!D26)</f>
        <v>88920</v>
      </c>
      <c r="L19" s="24">
        <f>PRODUCT($F$25,K19)</f>
        <v>8883108</v>
      </c>
      <c r="N19" s="31" t="s">
        <v>28</v>
      </c>
      <c r="O19" s="36">
        <f>('PLANILHA DE CONTROLE DE VENDAS'!E26)</f>
        <v>71136</v>
      </c>
      <c r="P19" s="24">
        <f>PRODUCT($F$26,O19)</f>
        <v>4261046.3999999994</v>
      </c>
    </row>
    <row r="20" spans="1:17" x14ac:dyDescent="0.35">
      <c r="B20" s="8"/>
      <c r="C20" s="21"/>
      <c r="D20" s="29">
        <f>SUM(D8:D19)</f>
        <v>328894332</v>
      </c>
      <c r="E20" s="21"/>
      <c r="F20" s="8"/>
      <c r="G20" s="21"/>
      <c r="H20" s="29">
        <f>SUM(H8:H19)</f>
        <v>119961971.99999999</v>
      </c>
      <c r="J20" s="8"/>
      <c r="K20" s="21"/>
      <c r="L20" s="29">
        <f>SUM(L8:L19)</f>
        <v>59220720</v>
      </c>
      <c r="N20" s="8"/>
      <c r="O20" s="21"/>
      <c r="P20" s="29">
        <f>SUM(P8:P19)</f>
        <v>28406976</v>
      </c>
    </row>
    <row r="21" spans="1:17" ht="15" thickBot="1" x14ac:dyDescent="0.4">
      <c r="B21" s="8"/>
      <c r="C21" s="21"/>
      <c r="D21" s="21"/>
      <c r="E21" s="21"/>
      <c r="F21" s="21"/>
      <c r="G21" s="21"/>
      <c r="H21" s="22"/>
    </row>
    <row r="22" spans="1:17" x14ac:dyDescent="0.35">
      <c r="B22" s="77" t="s">
        <v>15</v>
      </c>
      <c r="C22" s="78"/>
      <c r="D22" s="78"/>
      <c r="E22" s="78"/>
      <c r="F22" s="78"/>
      <c r="G22" s="79"/>
    </row>
    <row r="23" spans="1:17" x14ac:dyDescent="0.35">
      <c r="B23" s="13" t="s">
        <v>12</v>
      </c>
      <c r="C23" s="14"/>
      <c r="D23" s="14"/>
      <c r="E23" s="11"/>
      <c r="F23" s="80">
        <v>299.89999999999998</v>
      </c>
      <c r="G23" s="81"/>
    </row>
    <row r="24" spans="1:17" x14ac:dyDescent="0.35">
      <c r="B24" s="13" t="s">
        <v>11</v>
      </c>
      <c r="C24" s="14"/>
      <c r="D24" s="14"/>
      <c r="E24" s="11"/>
      <c r="F24" s="80">
        <v>149.9</v>
      </c>
      <c r="G24" s="81"/>
    </row>
    <row r="25" spans="1:17" x14ac:dyDescent="0.35">
      <c r="B25" s="13" t="s">
        <v>13</v>
      </c>
      <c r="C25" s="14"/>
      <c r="D25" s="14"/>
      <c r="E25" s="11"/>
      <c r="F25" s="80">
        <v>99.9</v>
      </c>
      <c r="G25" s="81"/>
    </row>
    <row r="26" spans="1:17" ht="15" thickBot="1" x14ac:dyDescent="0.4">
      <c r="B26" s="15" t="s">
        <v>14</v>
      </c>
      <c r="C26" s="16"/>
      <c r="D26" s="16"/>
      <c r="E26" s="17"/>
      <c r="F26" s="82">
        <v>59.9</v>
      </c>
      <c r="G26" s="83"/>
    </row>
    <row r="28" spans="1:17" ht="23.5" x14ac:dyDescent="0.55000000000000004">
      <c r="A28" s="92" t="s">
        <v>65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</row>
    <row r="29" spans="1:17" ht="15" thickBot="1" x14ac:dyDescent="0.4"/>
    <row r="30" spans="1:17" ht="21" customHeight="1" x14ac:dyDescent="0.35">
      <c r="B30" s="134" t="s">
        <v>36</v>
      </c>
      <c r="C30" s="135"/>
      <c r="D30" s="136"/>
      <c r="E30" s="23"/>
      <c r="F30" s="134" t="s">
        <v>37</v>
      </c>
      <c r="G30" s="135"/>
      <c r="H30" s="136"/>
      <c r="J30" s="134" t="s">
        <v>38</v>
      </c>
      <c r="K30" s="135"/>
      <c r="L30" s="136"/>
      <c r="N30" s="134" t="s">
        <v>39</v>
      </c>
      <c r="O30" s="135"/>
      <c r="P30" s="136"/>
    </row>
    <row r="31" spans="1:17" ht="21" x14ac:dyDescent="0.35">
      <c r="B31" s="137"/>
      <c r="C31" s="138"/>
      <c r="D31" s="139"/>
      <c r="E31" s="23"/>
      <c r="F31" s="137"/>
      <c r="G31" s="138"/>
      <c r="H31" s="139"/>
      <c r="J31" s="137"/>
      <c r="K31" s="138"/>
      <c r="L31" s="139"/>
      <c r="N31" s="137"/>
      <c r="O31" s="138"/>
      <c r="P31" s="139"/>
    </row>
    <row r="32" spans="1:17" ht="14.5" customHeight="1" x14ac:dyDescent="0.35">
      <c r="B32" s="140"/>
      <c r="C32" s="141"/>
      <c r="D32" s="142"/>
      <c r="E32" s="23"/>
      <c r="F32" s="140"/>
      <c r="G32" s="141"/>
      <c r="H32" s="142"/>
      <c r="J32" s="140"/>
      <c r="K32" s="141"/>
      <c r="L32" s="142"/>
      <c r="N32" s="140"/>
      <c r="O32" s="141"/>
      <c r="P32" s="142"/>
    </row>
    <row r="33" spans="2:16" ht="14.5" customHeight="1" x14ac:dyDescent="0.35">
      <c r="B33" s="26" t="s">
        <v>29</v>
      </c>
      <c r="C33" s="27" t="s">
        <v>30</v>
      </c>
      <c r="D33" s="28" t="s">
        <v>31</v>
      </c>
      <c r="E33" s="19"/>
      <c r="F33" s="26" t="s">
        <v>29</v>
      </c>
      <c r="G33" s="27" t="s">
        <v>30</v>
      </c>
      <c r="H33" s="28" t="s">
        <v>31</v>
      </c>
      <c r="J33" s="26" t="s">
        <v>29</v>
      </c>
      <c r="K33" s="27" t="s">
        <v>30</v>
      </c>
      <c r="L33" s="28" t="s">
        <v>31</v>
      </c>
      <c r="N33" s="26" t="s">
        <v>29</v>
      </c>
      <c r="O33" s="27" t="s">
        <v>30</v>
      </c>
      <c r="P33" s="28" t="s">
        <v>31</v>
      </c>
    </row>
    <row r="34" spans="2:16" ht="15.5" x14ac:dyDescent="0.35">
      <c r="B34" s="30" t="s">
        <v>17</v>
      </c>
      <c r="C34" s="36">
        <f>('PLANILHA DE CONTROLE DE VENDAS'!B15)</f>
        <v>54834</v>
      </c>
      <c r="D34" s="24">
        <f>PRODUCT($F$49,C34)</f>
        <v>767621166</v>
      </c>
      <c r="E34" s="12"/>
      <c r="F34" s="30" t="s">
        <v>17</v>
      </c>
      <c r="G34" s="36">
        <f>('PLANILHA DE CONTROLE DE VENDAS'!C15)</f>
        <v>40014</v>
      </c>
      <c r="H34" s="24">
        <f>PRODUCT($F$50,G34)</f>
        <v>32051214</v>
      </c>
      <c r="J34" s="30" t="s">
        <v>17</v>
      </c>
      <c r="K34" s="36">
        <f>('PLANILHA DE CONTROLE DE VENDAS'!D15)</f>
        <v>29640</v>
      </c>
      <c r="L34" s="24">
        <f>PRODUCT($F$51,K34)</f>
        <v>21963240</v>
      </c>
      <c r="N34" s="30" t="s">
        <v>17</v>
      </c>
      <c r="O34" s="36">
        <f>('PLANILHA DE CONTROLE DE VENDAS'!E15)</f>
        <v>23712</v>
      </c>
      <c r="P34" s="24">
        <f>PRODUCT($F$52,O34)</f>
        <v>8986848</v>
      </c>
    </row>
    <row r="35" spans="2:16" ht="15.5" x14ac:dyDescent="0.35">
      <c r="B35" s="30" t="s">
        <v>18</v>
      </c>
      <c r="C35" s="36">
        <f>('PLANILHA DE CONTROLE DE VENDAS'!B16)</f>
        <v>65800.800000000003</v>
      </c>
      <c r="D35" s="24">
        <f>PRODUCT($F$49,C35)</f>
        <v>921145399.20000005</v>
      </c>
      <c r="E35" s="12"/>
      <c r="F35" s="30" t="s">
        <v>18</v>
      </c>
      <c r="G35" s="36">
        <f>('PLANILHA DE CONTROLE DE VENDAS'!C16)</f>
        <v>48016.799999999996</v>
      </c>
      <c r="H35" s="24">
        <f>PRODUCT($F$50,G35)</f>
        <v>38461456.799999997</v>
      </c>
      <c r="J35" s="30" t="s">
        <v>18</v>
      </c>
      <c r="K35" s="36">
        <f>('PLANILHA DE CONTROLE DE VENDAS'!D16)</f>
        <v>35568</v>
      </c>
      <c r="L35" s="24">
        <f>PRODUCT($F$51,K35)</f>
        <v>26355888</v>
      </c>
      <c r="N35" s="30" t="s">
        <v>18</v>
      </c>
      <c r="O35" s="36">
        <f>('PLANILHA DE CONTROLE DE VENDAS'!E16)</f>
        <v>28454.399999999998</v>
      </c>
      <c r="P35" s="24">
        <f>PRODUCT($F$52,O35)</f>
        <v>10784217.6</v>
      </c>
    </row>
    <row r="36" spans="2:16" ht="15.5" x14ac:dyDescent="0.35">
      <c r="B36" s="30" t="s">
        <v>19</v>
      </c>
      <c r="C36" s="36">
        <f>('PLANILHA DE CONTROLE DE VENDAS'!B17)</f>
        <v>65800.800000000003</v>
      </c>
      <c r="D36" s="24">
        <f>PRODUCT($F$49,C36)</f>
        <v>921145399.20000005</v>
      </c>
      <c r="E36" s="20"/>
      <c r="F36" s="30" t="s">
        <v>19</v>
      </c>
      <c r="G36" s="36">
        <f>('PLANILHA DE CONTROLE DE VENDAS'!C17)</f>
        <v>48016.799999999996</v>
      </c>
      <c r="H36" s="24">
        <f>PRODUCT($F$50,G36)</f>
        <v>38461456.799999997</v>
      </c>
      <c r="J36" s="30" t="s">
        <v>19</v>
      </c>
      <c r="K36" s="36">
        <f>('PLANILHA DE CONTROLE DE VENDAS'!D17)</f>
        <v>35568</v>
      </c>
      <c r="L36" s="24">
        <f>PRODUCT($F$51,K36)</f>
        <v>26355888</v>
      </c>
      <c r="N36" s="30" t="s">
        <v>19</v>
      </c>
      <c r="O36" s="36">
        <f>('PLANILHA DE CONTROLE DE VENDAS'!E17)</f>
        <v>28454.399999999998</v>
      </c>
      <c r="P36" s="24">
        <f>PRODUCT($F$52,O36)</f>
        <v>10784217.6</v>
      </c>
    </row>
    <row r="37" spans="2:16" ht="15.5" x14ac:dyDescent="0.35">
      <c r="B37" s="30" t="s">
        <v>20</v>
      </c>
      <c r="C37" s="36">
        <f>('PLANILHA DE CONTROLE DE VENDAS'!B18)</f>
        <v>54834</v>
      </c>
      <c r="D37" s="24">
        <f>PRODUCT($F$49,C37)</f>
        <v>767621166</v>
      </c>
      <c r="E37" s="12"/>
      <c r="F37" s="30" t="s">
        <v>20</v>
      </c>
      <c r="G37" s="36">
        <f>('PLANILHA DE CONTROLE DE VENDAS'!C18)</f>
        <v>40014</v>
      </c>
      <c r="H37" s="24">
        <f>PRODUCT($F$50,G37)</f>
        <v>32051214</v>
      </c>
      <c r="J37" s="30" t="s">
        <v>20</v>
      </c>
      <c r="K37" s="36">
        <f>('PLANILHA DE CONTROLE DE VENDAS'!D18)</f>
        <v>29640</v>
      </c>
      <c r="L37" s="24">
        <f>PRODUCT($F$51,K37)</f>
        <v>21963240</v>
      </c>
      <c r="N37" s="30" t="s">
        <v>20</v>
      </c>
      <c r="O37" s="36">
        <f>('PLANILHA DE CONTROLE DE VENDAS'!E18)</f>
        <v>23712</v>
      </c>
      <c r="P37" s="24">
        <f>PRODUCT($F$52,O37)</f>
        <v>8986848</v>
      </c>
    </row>
    <row r="38" spans="2:16" ht="15.5" x14ac:dyDescent="0.35">
      <c r="B38" s="30" t="s">
        <v>21</v>
      </c>
      <c r="C38" s="36">
        <f>('PLANILHA DE CONTROLE DE VENDAS'!B19)</f>
        <v>109668</v>
      </c>
      <c r="D38" s="24">
        <f>PRODUCT($F$49,C38)</f>
        <v>1535242332</v>
      </c>
      <c r="E38" s="12"/>
      <c r="F38" s="30" t="s">
        <v>21</v>
      </c>
      <c r="G38" s="36">
        <f>('PLANILHA DE CONTROLE DE VENDAS'!C19)</f>
        <v>80028</v>
      </c>
      <c r="H38" s="24">
        <f>PRODUCT($F$50,G38)</f>
        <v>64102428</v>
      </c>
      <c r="J38" s="30" t="s">
        <v>21</v>
      </c>
      <c r="K38" s="36">
        <f>('PLANILHA DE CONTROLE DE VENDAS'!D19)</f>
        <v>59280</v>
      </c>
      <c r="L38" s="24">
        <f>PRODUCT($F$51,K38)</f>
        <v>43926480</v>
      </c>
      <c r="N38" s="30" t="s">
        <v>21</v>
      </c>
      <c r="O38" s="36">
        <f>('PLANILHA DE CONTROLE DE VENDAS'!E19)</f>
        <v>47424</v>
      </c>
      <c r="P38" s="24">
        <f>PRODUCT($F$52,O38)</f>
        <v>17973696</v>
      </c>
    </row>
    <row r="39" spans="2:16" ht="15.5" x14ac:dyDescent="0.35">
      <c r="B39" s="30" t="s">
        <v>22</v>
      </c>
      <c r="C39" s="36">
        <f>('PLANILHA DE CONTROLE DE VENDAS'!B20)</f>
        <v>87734.400000000009</v>
      </c>
      <c r="D39" s="24">
        <f>PRODUCT($F$49,C39)</f>
        <v>1228193865.6000001</v>
      </c>
      <c r="E39" s="12"/>
      <c r="F39" s="30" t="s">
        <v>22</v>
      </c>
      <c r="G39" s="36">
        <f>('PLANILHA DE CONTROLE DE VENDAS'!C20)</f>
        <v>64022.400000000001</v>
      </c>
      <c r="H39" s="24">
        <f>PRODUCT($F$50,G39)</f>
        <v>51281942.399999999</v>
      </c>
      <c r="J39" s="30" t="s">
        <v>22</v>
      </c>
      <c r="K39" s="36">
        <f>('PLANILHA DE CONTROLE DE VENDAS'!D20)</f>
        <v>47424</v>
      </c>
      <c r="L39" s="24">
        <f>PRODUCT($F$51,K39)</f>
        <v>35141184</v>
      </c>
      <c r="N39" s="30" t="s">
        <v>22</v>
      </c>
      <c r="O39" s="36">
        <f>('PLANILHA DE CONTROLE DE VENDAS'!E20)</f>
        <v>37939.200000000004</v>
      </c>
      <c r="P39" s="24">
        <f>PRODUCT($F$52,O39)</f>
        <v>14378956.800000001</v>
      </c>
    </row>
    <row r="40" spans="2:16" ht="15.5" x14ac:dyDescent="0.35">
      <c r="B40" s="30" t="s">
        <v>23</v>
      </c>
      <c r="C40" s="36">
        <f>('PLANILHA DE CONTROLE DE VENDAS'!B21)</f>
        <v>54834</v>
      </c>
      <c r="D40" s="24">
        <f>PRODUCT($F$49,C40)</f>
        <v>767621166</v>
      </c>
      <c r="E40" s="12"/>
      <c r="F40" s="30" t="s">
        <v>23</v>
      </c>
      <c r="G40" s="36">
        <f>('PLANILHA DE CONTROLE DE VENDAS'!C21)</f>
        <v>40014</v>
      </c>
      <c r="H40" s="24">
        <f>PRODUCT($F$50,G40)</f>
        <v>32051214</v>
      </c>
      <c r="J40" s="30" t="s">
        <v>23</v>
      </c>
      <c r="K40" s="36">
        <f>('PLANILHA DE CONTROLE DE VENDAS'!D21)</f>
        <v>29640</v>
      </c>
      <c r="L40" s="24">
        <f>PRODUCT($F$51,K40)</f>
        <v>21963240</v>
      </c>
      <c r="N40" s="30" t="s">
        <v>23</v>
      </c>
      <c r="O40" s="36">
        <f>('PLANILHA DE CONTROLE DE VENDAS'!E21)</f>
        <v>23712</v>
      </c>
      <c r="P40" s="24">
        <f>PRODUCT($F$52,O40)</f>
        <v>8986848</v>
      </c>
    </row>
    <row r="41" spans="2:16" ht="21" x14ac:dyDescent="0.35">
      <c r="B41" s="30" t="s">
        <v>24</v>
      </c>
      <c r="C41" s="36">
        <f>('PLANILHA DE CONTROLE DE VENDAS'!B22)</f>
        <v>98701.2</v>
      </c>
      <c r="D41" s="24">
        <f>PRODUCT($F$49,C41)</f>
        <v>1381718098.8</v>
      </c>
      <c r="E41" s="23"/>
      <c r="F41" s="30" t="s">
        <v>24</v>
      </c>
      <c r="G41" s="36">
        <f>('PLANILHA DE CONTROLE DE VENDAS'!C22)</f>
        <v>72025.2</v>
      </c>
      <c r="H41" s="24">
        <f>PRODUCT($F$50,G41)</f>
        <v>57692185.199999996</v>
      </c>
      <c r="J41" s="30" t="s">
        <v>24</v>
      </c>
      <c r="K41" s="36">
        <f>('PLANILHA DE CONTROLE DE VENDAS'!D22)</f>
        <v>53352</v>
      </c>
      <c r="L41" s="24">
        <f>PRODUCT($F$51,K41)</f>
        <v>39533832</v>
      </c>
      <c r="N41" s="30" t="s">
        <v>24</v>
      </c>
      <c r="O41" s="36">
        <f>('PLANILHA DE CONTROLE DE VENDAS'!E22)</f>
        <v>42681.599999999999</v>
      </c>
      <c r="P41" s="24">
        <f>PRODUCT($F$52,O41)</f>
        <v>16176326.4</v>
      </c>
    </row>
    <row r="42" spans="2:16" ht="21" x14ac:dyDescent="0.35">
      <c r="B42" s="30" t="s">
        <v>25</v>
      </c>
      <c r="C42" s="36">
        <f>('PLANILHA DE CONTROLE DE VENDAS'!B23)</f>
        <v>54834</v>
      </c>
      <c r="D42" s="24">
        <f>PRODUCT($F$49,C42)</f>
        <v>767621166</v>
      </c>
      <c r="E42" s="23"/>
      <c r="F42" s="30" t="s">
        <v>25</v>
      </c>
      <c r="G42" s="36">
        <f>('PLANILHA DE CONTROLE DE VENDAS'!C23)</f>
        <v>40014</v>
      </c>
      <c r="H42" s="24">
        <f>PRODUCT($F$50,G42)</f>
        <v>32051214</v>
      </c>
      <c r="J42" s="30" t="s">
        <v>25</v>
      </c>
      <c r="K42" s="36">
        <f>('PLANILHA DE CONTROLE DE VENDAS'!D23)</f>
        <v>29640</v>
      </c>
      <c r="L42" s="24">
        <f>PRODUCT($F$51,K42)</f>
        <v>21963240</v>
      </c>
      <c r="N42" s="30" t="s">
        <v>25</v>
      </c>
      <c r="O42" s="36">
        <f>('PLANILHA DE CONTROLE DE VENDAS'!E23)</f>
        <v>23712</v>
      </c>
      <c r="P42" s="24">
        <f>PRODUCT($F$52,O42)</f>
        <v>8986848</v>
      </c>
    </row>
    <row r="43" spans="2:16" ht="21" x14ac:dyDescent="0.35">
      <c r="B43" s="30" t="s">
        <v>26</v>
      </c>
      <c r="C43" s="36">
        <f>('PLANILHA DE CONTROLE DE VENDAS'!B24)</f>
        <v>87734.400000000009</v>
      </c>
      <c r="D43" s="24">
        <f>PRODUCT($F$49,C43)</f>
        <v>1228193865.6000001</v>
      </c>
      <c r="E43" s="23"/>
      <c r="F43" s="30" t="s">
        <v>26</v>
      </c>
      <c r="G43" s="36">
        <f>('PLANILHA DE CONTROLE DE VENDAS'!C24)</f>
        <v>64022.400000000001</v>
      </c>
      <c r="H43" s="24">
        <f>PRODUCT($F$50,G43)</f>
        <v>51281942.399999999</v>
      </c>
      <c r="J43" s="30" t="s">
        <v>26</v>
      </c>
      <c r="K43" s="36">
        <f>('PLANILHA DE CONTROLE DE VENDAS'!D24)</f>
        <v>47424</v>
      </c>
      <c r="L43" s="24">
        <f>PRODUCT($F$51,K43)</f>
        <v>35141184</v>
      </c>
      <c r="N43" s="30" t="s">
        <v>26</v>
      </c>
      <c r="O43" s="36">
        <f>('PLANILHA DE CONTROLE DE VENDAS'!E24)</f>
        <v>37939.200000000004</v>
      </c>
      <c r="P43" s="24">
        <f>PRODUCT($F$52,O43)</f>
        <v>14378956.800000001</v>
      </c>
    </row>
    <row r="44" spans="2:16" ht="15.5" x14ac:dyDescent="0.35">
      <c r="B44" s="30" t="s">
        <v>27</v>
      </c>
      <c r="C44" s="36">
        <f>('PLANILHA DE CONTROLE DE VENDAS'!B25)</f>
        <v>197402.4</v>
      </c>
      <c r="D44" s="24">
        <f>PRODUCT($F$49,C44)</f>
        <v>2763436197.5999999</v>
      </c>
      <c r="E44" s="21"/>
      <c r="F44" s="30" t="s">
        <v>27</v>
      </c>
      <c r="G44" s="36">
        <f>('PLANILHA DE CONTROLE DE VENDAS'!C25)</f>
        <v>144050.4</v>
      </c>
      <c r="H44" s="24">
        <f>PRODUCT($F$50,G44)</f>
        <v>115384370.39999999</v>
      </c>
      <c r="J44" s="30" t="s">
        <v>27</v>
      </c>
      <c r="K44" s="36">
        <f>('PLANILHA DE CONTROLE DE VENDAS'!D25)</f>
        <v>106704</v>
      </c>
      <c r="L44" s="24">
        <f>PRODUCT($F$51,K44)</f>
        <v>79067664</v>
      </c>
      <c r="N44" s="30" t="s">
        <v>27</v>
      </c>
      <c r="O44" s="36">
        <f>('PLANILHA DE CONTROLE DE VENDAS'!E25)</f>
        <v>85363.199999999997</v>
      </c>
      <c r="P44" s="24">
        <f>PRODUCT($F$52,O44)</f>
        <v>32352652.800000001</v>
      </c>
    </row>
    <row r="45" spans="2:16" ht="16" thickBot="1" x14ac:dyDescent="0.4">
      <c r="B45" s="31" t="s">
        <v>28</v>
      </c>
      <c r="C45" s="36">
        <f>('PLANILHA DE CONTROLE DE VENDAS'!B26)</f>
        <v>164502</v>
      </c>
      <c r="D45" s="24">
        <f>PRODUCT($F$49,C45)</f>
        <v>2302863498</v>
      </c>
      <c r="E45" s="21"/>
      <c r="F45" s="31" t="s">
        <v>28</v>
      </c>
      <c r="G45" s="36">
        <f>('PLANILHA DE CONTROLE DE VENDAS'!C26)</f>
        <v>120042</v>
      </c>
      <c r="H45" s="24">
        <f>PRODUCT($F$50,G45)</f>
        <v>96153642</v>
      </c>
      <c r="J45" s="31" t="s">
        <v>28</v>
      </c>
      <c r="K45" s="36">
        <f>('PLANILHA DE CONTROLE DE VENDAS'!D26)</f>
        <v>88920</v>
      </c>
      <c r="L45" s="24">
        <f>PRODUCT($F$51,K45)</f>
        <v>65889720</v>
      </c>
      <c r="N45" s="31" t="s">
        <v>28</v>
      </c>
      <c r="O45" s="36">
        <f>('PLANILHA DE CONTROLE DE VENDAS'!E26)</f>
        <v>71136</v>
      </c>
      <c r="P45" s="24">
        <f>PRODUCT($F$52,O45)</f>
        <v>26960544</v>
      </c>
    </row>
    <row r="46" spans="2:16" x14ac:dyDescent="0.35">
      <c r="B46" s="8"/>
      <c r="C46" s="21"/>
      <c r="D46" s="29">
        <f>SUM(D34:D45)</f>
        <v>15352423320</v>
      </c>
      <c r="E46" s="21"/>
      <c r="F46" s="8"/>
      <c r="G46" s="21"/>
      <c r="H46" s="29">
        <f>SUM(H34:H45)</f>
        <v>641024280</v>
      </c>
      <c r="J46" s="8"/>
      <c r="K46" s="21"/>
      <c r="L46" s="29">
        <f>SUM(L34:L45)</f>
        <v>439264800</v>
      </c>
      <c r="N46" s="8"/>
      <c r="O46" s="21"/>
      <c r="P46" s="29">
        <f>SUM(P34:P45)</f>
        <v>179736960</v>
      </c>
    </row>
    <row r="47" spans="2:16" ht="15" thickBot="1" x14ac:dyDescent="0.4">
      <c r="B47" s="8"/>
      <c r="C47" s="21"/>
      <c r="D47" s="25"/>
      <c r="E47" s="21"/>
      <c r="F47" s="8"/>
      <c r="G47" s="21"/>
      <c r="H47" s="25"/>
      <c r="J47" s="8"/>
      <c r="K47" s="21"/>
      <c r="L47" s="25"/>
      <c r="N47" s="8"/>
      <c r="O47" s="21"/>
      <c r="P47" s="25"/>
    </row>
    <row r="48" spans="2:16" x14ac:dyDescent="0.35">
      <c r="B48" s="77" t="s">
        <v>16</v>
      </c>
      <c r="C48" s="78"/>
      <c r="D48" s="78"/>
      <c r="E48" s="78"/>
      <c r="F48" s="79"/>
      <c r="G48" s="163"/>
    </row>
    <row r="49" spans="1:17" x14ac:dyDescent="0.35">
      <c r="B49" s="13" t="s">
        <v>12</v>
      </c>
      <c r="C49" s="14"/>
      <c r="D49" s="14"/>
      <c r="E49" s="11"/>
      <c r="F49" s="93">
        <v>13999</v>
      </c>
      <c r="G49" s="164"/>
    </row>
    <row r="50" spans="1:17" x14ac:dyDescent="0.35">
      <c r="B50" s="13" t="s">
        <v>11</v>
      </c>
      <c r="C50" s="14"/>
      <c r="D50" s="14"/>
      <c r="E50" s="11"/>
      <c r="F50" s="93">
        <v>801</v>
      </c>
      <c r="G50" s="164"/>
    </row>
    <row r="51" spans="1:17" x14ac:dyDescent="0.35">
      <c r="B51" s="13" t="s">
        <v>13</v>
      </c>
      <c r="C51" s="14"/>
      <c r="D51" s="14"/>
      <c r="E51" s="11"/>
      <c r="F51" s="93">
        <v>741</v>
      </c>
      <c r="G51" s="164"/>
    </row>
    <row r="52" spans="1:17" ht="15" thickBot="1" x14ac:dyDescent="0.4">
      <c r="B52" s="15" t="s">
        <v>14</v>
      </c>
      <c r="C52" s="16"/>
      <c r="D52" s="16"/>
      <c r="E52" s="17"/>
      <c r="F52" s="94">
        <v>379</v>
      </c>
      <c r="G52" s="164"/>
    </row>
    <row r="57" spans="1:17" ht="23.5" x14ac:dyDescent="0.55000000000000004">
      <c r="A57" s="91" t="s">
        <v>66</v>
      </c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</row>
    <row r="59" spans="1:17" ht="15" thickBot="1" x14ac:dyDescent="0.4"/>
    <row r="60" spans="1:17" ht="14.5" customHeight="1" x14ac:dyDescent="0.35">
      <c r="B60" s="85" t="s">
        <v>32</v>
      </c>
      <c r="C60" s="86"/>
      <c r="D60" s="87"/>
      <c r="E60" s="23"/>
      <c r="F60" s="85" t="s">
        <v>33</v>
      </c>
      <c r="G60" s="86"/>
      <c r="H60" s="87"/>
      <c r="J60" s="85" t="s">
        <v>34</v>
      </c>
      <c r="K60" s="86"/>
      <c r="L60" s="87"/>
      <c r="N60" s="85" t="s">
        <v>35</v>
      </c>
      <c r="O60" s="86"/>
      <c r="P60" s="87"/>
    </row>
    <row r="61" spans="1:17" ht="14.5" customHeight="1" x14ac:dyDescent="0.35">
      <c r="B61" s="88"/>
      <c r="C61" s="89"/>
      <c r="D61" s="90"/>
      <c r="E61" s="23"/>
      <c r="F61" s="88"/>
      <c r="G61" s="89"/>
      <c r="H61" s="90"/>
      <c r="J61" s="88"/>
      <c r="K61" s="89"/>
      <c r="L61" s="90"/>
      <c r="N61" s="88"/>
      <c r="O61" s="89"/>
      <c r="P61" s="90"/>
    </row>
    <row r="62" spans="1:17" ht="21" customHeight="1" x14ac:dyDescent="0.35">
      <c r="B62" s="88"/>
      <c r="C62" s="89"/>
      <c r="D62" s="90"/>
      <c r="E62" s="23"/>
      <c r="F62" s="88"/>
      <c r="G62" s="89"/>
      <c r="H62" s="90"/>
      <c r="J62" s="88"/>
      <c r="K62" s="89"/>
      <c r="L62" s="90"/>
      <c r="N62" s="88"/>
      <c r="O62" s="89"/>
      <c r="P62" s="90"/>
    </row>
    <row r="63" spans="1:17" ht="15.5" x14ac:dyDescent="0.35">
      <c r="B63" s="26" t="s">
        <v>29</v>
      </c>
      <c r="C63" s="27" t="s">
        <v>30</v>
      </c>
      <c r="D63" s="28" t="s">
        <v>31</v>
      </c>
      <c r="E63" s="19"/>
      <c r="F63" s="26" t="s">
        <v>29</v>
      </c>
      <c r="G63" s="27" t="s">
        <v>30</v>
      </c>
      <c r="H63" s="28" t="s">
        <v>31</v>
      </c>
      <c r="J63" s="26" t="s">
        <v>29</v>
      </c>
      <c r="K63" s="27" t="s">
        <v>30</v>
      </c>
      <c r="L63" s="28" t="s">
        <v>31</v>
      </c>
      <c r="N63" s="26" t="s">
        <v>29</v>
      </c>
      <c r="O63" s="27" t="s">
        <v>30</v>
      </c>
      <c r="P63" s="28" t="s">
        <v>31</v>
      </c>
    </row>
    <row r="64" spans="1:17" ht="15.5" x14ac:dyDescent="0.35">
      <c r="B64" s="30" t="s">
        <v>17</v>
      </c>
      <c r="C64" s="36">
        <f>'PLANILHA DE CONTROLE DE VENDAS'!B61</f>
        <v>25974</v>
      </c>
      <c r="D64" s="24">
        <f>PRODUCT(F79,C64)</f>
        <v>7789602.5999999996</v>
      </c>
      <c r="E64" s="12"/>
      <c r="F64" s="30" t="s">
        <v>17</v>
      </c>
      <c r="G64" s="36">
        <f>'PLANILHA DE CONTROLE DE VENDAS'!C61</f>
        <v>18954</v>
      </c>
      <c r="H64" s="24">
        <f>PRODUCT($F$24,G64)</f>
        <v>2841204.6</v>
      </c>
      <c r="J64" s="30" t="s">
        <v>17</v>
      </c>
      <c r="K64" s="36">
        <f>('PLANILHA DE CONTROLE DE VENDAS'!D61)</f>
        <v>14040</v>
      </c>
      <c r="L64" s="24">
        <f>PRODUCT($F$25,K64)</f>
        <v>1402596</v>
      </c>
      <c r="N64" s="30" t="s">
        <v>17</v>
      </c>
      <c r="O64" s="36">
        <f>('PLANILHA DE CONTROLE DE VENDAS'!E61)</f>
        <v>11232</v>
      </c>
      <c r="P64" s="24">
        <f>PRODUCT($F$26,O64)</f>
        <v>672796.79999999993</v>
      </c>
    </row>
    <row r="65" spans="2:16" ht="15.5" x14ac:dyDescent="0.35">
      <c r="B65" s="30" t="s">
        <v>18</v>
      </c>
      <c r="C65" s="36">
        <f>'PLANILHA DE CONTROLE DE VENDAS'!B62</f>
        <v>31168.799999999999</v>
      </c>
      <c r="D65" s="24">
        <f>PRODUCT(F79,C65)</f>
        <v>9347523.1199999992</v>
      </c>
      <c r="E65" s="12"/>
      <c r="F65" s="30" t="s">
        <v>18</v>
      </c>
      <c r="G65" s="36">
        <f>'PLANILHA DE CONTROLE DE VENDAS'!C62</f>
        <v>22744.799999999999</v>
      </c>
      <c r="H65" s="24">
        <f>PRODUCT($F$24,G65)</f>
        <v>3409445.52</v>
      </c>
      <c r="J65" s="30" t="s">
        <v>18</v>
      </c>
      <c r="K65" s="36">
        <f>('PLANILHA DE CONTROLE DE VENDAS'!D62)</f>
        <v>16848</v>
      </c>
      <c r="L65" s="24">
        <f>PRODUCT($F$25,K65)</f>
        <v>1683115.2000000002</v>
      </c>
      <c r="N65" s="30" t="s">
        <v>18</v>
      </c>
      <c r="O65" s="36">
        <f>('PLANILHA DE CONTROLE DE VENDAS'!E62)</f>
        <v>13478.4</v>
      </c>
      <c r="P65" s="24">
        <f>PRODUCT($F$26,O65)</f>
        <v>807356.15999999992</v>
      </c>
    </row>
    <row r="66" spans="2:16" ht="15.5" x14ac:dyDescent="0.35">
      <c r="B66" s="30" t="s">
        <v>19</v>
      </c>
      <c r="C66" s="36">
        <f>'PLANILHA DE CONTROLE DE VENDAS'!B63</f>
        <v>31168.799999999999</v>
      </c>
      <c r="D66" s="24">
        <f>PRODUCT(F79,C66)</f>
        <v>9347523.1199999992</v>
      </c>
      <c r="E66" s="20"/>
      <c r="F66" s="30" t="s">
        <v>19</v>
      </c>
      <c r="G66" s="36">
        <f>'PLANILHA DE CONTROLE DE VENDAS'!C63</f>
        <v>22744.799999999999</v>
      </c>
      <c r="H66" s="24">
        <f>PRODUCT($F$24,G66)</f>
        <v>3409445.52</v>
      </c>
      <c r="J66" s="30" t="s">
        <v>19</v>
      </c>
      <c r="K66" s="36">
        <f>('PLANILHA DE CONTROLE DE VENDAS'!D63)</f>
        <v>16848</v>
      </c>
      <c r="L66" s="24">
        <f>PRODUCT($F$25,K66)</f>
        <v>1683115.2000000002</v>
      </c>
      <c r="N66" s="30" t="s">
        <v>19</v>
      </c>
      <c r="O66" s="36">
        <f>('PLANILHA DE CONTROLE DE VENDAS'!E63)</f>
        <v>13478.4</v>
      </c>
      <c r="P66" s="24">
        <f>PRODUCT($F$26,O66)</f>
        <v>807356.15999999992</v>
      </c>
    </row>
    <row r="67" spans="2:16" ht="15.5" x14ac:dyDescent="0.35">
      <c r="B67" s="30" t="s">
        <v>20</v>
      </c>
      <c r="C67" s="36">
        <f>'PLANILHA DE CONTROLE DE VENDAS'!B64</f>
        <v>25974</v>
      </c>
      <c r="D67" s="24">
        <f>PRODUCT($F$23,C67)</f>
        <v>7789602.5999999996</v>
      </c>
      <c r="E67" s="12"/>
      <c r="F67" s="30" t="s">
        <v>20</v>
      </c>
      <c r="G67" s="36">
        <f>'PLANILHA DE CONTROLE DE VENDAS'!C64</f>
        <v>18954</v>
      </c>
      <c r="H67" s="24">
        <f>PRODUCT($F$24,G67)</f>
        <v>2841204.6</v>
      </c>
      <c r="J67" s="30" t="s">
        <v>20</v>
      </c>
      <c r="K67" s="36">
        <f>('PLANILHA DE CONTROLE DE VENDAS'!D64)</f>
        <v>14040</v>
      </c>
      <c r="L67" s="24">
        <f>PRODUCT($F$25,K67)</f>
        <v>1402596</v>
      </c>
      <c r="N67" s="30" t="s">
        <v>20</v>
      </c>
      <c r="O67" s="36">
        <f>('PLANILHA DE CONTROLE DE VENDAS'!E64)</f>
        <v>11232</v>
      </c>
      <c r="P67" s="24">
        <f>PRODUCT($F$26,O67)</f>
        <v>672796.79999999993</v>
      </c>
    </row>
    <row r="68" spans="2:16" ht="15.5" x14ac:dyDescent="0.35">
      <c r="B68" s="30" t="s">
        <v>21</v>
      </c>
      <c r="C68" s="36">
        <f>'PLANILHA DE CONTROLE DE VENDAS'!B65</f>
        <v>51948</v>
      </c>
      <c r="D68" s="24">
        <f>PRODUCT($F$23,C68)</f>
        <v>15579205.199999999</v>
      </c>
      <c r="E68" s="12"/>
      <c r="F68" s="30" t="s">
        <v>21</v>
      </c>
      <c r="G68" s="36">
        <f>'PLANILHA DE CONTROLE DE VENDAS'!C65</f>
        <v>37908</v>
      </c>
      <c r="H68" s="24">
        <f>PRODUCT($F$24,G68)</f>
        <v>5682409.2000000002</v>
      </c>
      <c r="J68" s="30" t="s">
        <v>21</v>
      </c>
      <c r="K68" s="36">
        <f>('PLANILHA DE CONTROLE DE VENDAS'!D65)</f>
        <v>28080</v>
      </c>
      <c r="L68" s="24">
        <f>PRODUCT($F$25,K68)</f>
        <v>2805192</v>
      </c>
      <c r="N68" s="30" t="s">
        <v>21</v>
      </c>
      <c r="O68" s="36">
        <f>('PLANILHA DE CONTROLE DE VENDAS'!E65)</f>
        <v>22464</v>
      </c>
      <c r="P68" s="24">
        <f>PRODUCT($F$26,O68)</f>
        <v>1345593.5999999999</v>
      </c>
    </row>
    <row r="69" spans="2:16" ht="15.5" x14ac:dyDescent="0.35">
      <c r="B69" s="30" t="s">
        <v>22</v>
      </c>
      <c r="C69" s="36">
        <f>'PLANILHA DE CONTROLE DE VENDAS'!B66</f>
        <v>41558.400000000001</v>
      </c>
      <c r="D69" s="24">
        <f>PRODUCT($F$23,C69)</f>
        <v>12463364.16</v>
      </c>
      <c r="E69" s="12"/>
      <c r="F69" s="30" t="s">
        <v>22</v>
      </c>
      <c r="G69" s="36">
        <f>'PLANILHA DE CONTROLE DE VENDAS'!C66</f>
        <v>30326.400000000001</v>
      </c>
      <c r="H69" s="24">
        <f>PRODUCT($F$24,G69)</f>
        <v>4545927.3600000003</v>
      </c>
      <c r="J69" s="30" t="s">
        <v>22</v>
      </c>
      <c r="K69" s="36">
        <f>('PLANILHA DE CONTROLE DE VENDAS'!D66)</f>
        <v>22464</v>
      </c>
      <c r="L69" s="24">
        <f>PRODUCT($F$25,K69)</f>
        <v>2244153.6</v>
      </c>
      <c r="N69" s="30" t="s">
        <v>22</v>
      </c>
      <c r="O69" s="36">
        <f>('PLANILHA DE CONTROLE DE VENDAS'!E66)</f>
        <v>17971.2</v>
      </c>
      <c r="P69" s="24">
        <f>PRODUCT($F$26,O69)</f>
        <v>1076474.8800000001</v>
      </c>
    </row>
    <row r="70" spans="2:16" ht="15.5" x14ac:dyDescent="0.35">
      <c r="B70" s="30" t="s">
        <v>23</v>
      </c>
      <c r="C70" s="36">
        <f>'PLANILHA DE CONTROLE DE VENDAS'!B67</f>
        <v>25974</v>
      </c>
      <c r="D70" s="24">
        <f>PRODUCT($F$23,C70)</f>
        <v>7789602.5999999996</v>
      </c>
      <c r="E70" s="12"/>
      <c r="F70" s="30" t="s">
        <v>23</v>
      </c>
      <c r="G70" s="36">
        <f>'PLANILHA DE CONTROLE DE VENDAS'!C67</f>
        <v>18954</v>
      </c>
      <c r="H70" s="24">
        <f>PRODUCT($F$24,G70)</f>
        <v>2841204.6</v>
      </c>
      <c r="J70" s="30" t="s">
        <v>23</v>
      </c>
      <c r="K70" s="36">
        <f>('PLANILHA DE CONTROLE DE VENDAS'!D67)</f>
        <v>14040</v>
      </c>
      <c r="L70" s="24">
        <f>PRODUCT($F$25,K70)</f>
        <v>1402596</v>
      </c>
      <c r="N70" s="30" t="s">
        <v>23</v>
      </c>
      <c r="O70" s="36">
        <f>('PLANILHA DE CONTROLE DE VENDAS'!E67)</f>
        <v>11232</v>
      </c>
      <c r="P70" s="24">
        <f>PRODUCT($F$26,O70)</f>
        <v>672796.79999999993</v>
      </c>
    </row>
    <row r="71" spans="2:16" ht="14.5" customHeight="1" x14ac:dyDescent="0.35">
      <c r="B71" s="30" t="s">
        <v>24</v>
      </c>
      <c r="C71" s="36">
        <f>'PLANILHA DE CONTROLE DE VENDAS'!B68</f>
        <v>46753.2</v>
      </c>
      <c r="D71" s="24">
        <f>PRODUCT($F$23,C71)</f>
        <v>14021284.679999998</v>
      </c>
      <c r="E71" s="23"/>
      <c r="F71" s="30" t="s">
        <v>24</v>
      </c>
      <c r="G71" s="36">
        <f>'PLANILHA DE CONTROLE DE VENDAS'!C68</f>
        <v>34117.199999999997</v>
      </c>
      <c r="H71" s="24">
        <f>PRODUCT($F$24,G71)</f>
        <v>5114168.2799999993</v>
      </c>
      <c r="J71" s="30" t="s">
        <v>24</v>
      </c>
      <c r="K71" s="36">
        <f>('PLANILHA DE CONTROLE DE VENDAS'!D68)</f>
        <v>25272</v>
      </c>
      <c r="L71" s="24">
        <f>PRODUCT($F$25,K71)</f>
        <v>2524672.8000000003</v>
      </c>
      <c r="N71" s="30" t="s">
        <v>24</v>
      </c>
      <c r="O71" s="36">
        <f>('PLANILHA DE CONTROLE DE VENDAS'!E68)</f>
        <v>20217.599999999999</v>
      </c>
      <c r="P71" s="24">
        <f>PRODUCT($F$26,O71)</f>
        <v>1211034.24</v>
      </c>
    </row>
    <row r="72" spans="2:16" ht="14.5" customHeight="1" x14ac:dyDescent="0.35">
      <c r="B72" s="30" t="s">
        <v>25</v>
      </c>
      <c r="C72" s="36">
        <f>'PLANILHA DE CONTROLE DE VENDAS'!B69</f>
        <v>25974</v>
      </c>
      <c r="D72" s="24">
        <f>PRODUCT($F$23,C72)</f>
        <v>7789602.5999999996</v>
      </c>
      <c r="E72" s="23"/>
      <c r="F72" s="30" t="s">
        <v>25</v>
      </c>
      <c r="G72" s="36">
        <f>'PLANILHA DE CONTROLE DE VENDAS'!C69</f>
        <v>18954</v>
      </c>
      <c r="H72" s="24">
        <f>PRODUCT($F$24,G72)</f>
        <v>2841204.6</v>
      </c>
      <c r="J72" s="30" t="s">
        <v>25</v>
      </c>
      <c r="K72" s="36">
        <f>('PLANILHA DE CONTROLE DE VENDAS'!D69)</f>
        <v>14040</v>
      </c>
      <c r="L72" s="24">
        <f>PRODUCT($F$25,K72)</f>
        <v>1402596</v>
      </c>
      <c r="N72" s="30" t="s">
        <v>25</v>
      </c>
      <c r="O72" s="36">
        <f>('PLANILHA DE CONTROLE DE VENDAS'!E69)</f>
        <v>11232</v>
      </c>
      <c r="P72" s="24">
        <f>PRODUCT($F$26,O72)</f>
        <v>672796.79999999993</v>
      </c>
    </row>
    <row r="73" spans="2:16" ht="14.5" customHeight="1" x14ac:dyDescent="0.35">
      <c r="B73" s="30" t="s">
        <v>26</v>
      </c>
      <c r="C73" s="36">
        <f>'PLANILHA DE CONTROLE DE VENDAS'!B70</f>
        <v>41558.400000000001</v>
      </c>
      <c r="D73" s="24">
        <f>PRODUCT($F$23,C73)</f>
        <v>12463364.16</v>
      </c>
      <c r="E73" s="23"/>
      <c r="F73" s="30" t="s">
        <v>26</v>
      </c>
      <c r="G73" s="36">
        <f>'PLANILHA DE CONTROLE DE VENDAS'!C70</f>
        <v>30326.400000000001</v>
      </c>
      <c r="H73" s="24">
        <f>PRODUCT($F$24,G73)</f>
        <v>4545927.3600000003</v>
      </c>
      <c r="J73" s="30" t="s">
        <v>26</v>
      </c>
      <c r="K73" s="36">
        <f>('PLANILHA DE CONTROLE DE VENDAS'!D70)</f>
        <v>22464</v>
      </c>
      <c r="L73" s="24">
        <f>PRODUCT($F$25,K73)</f>
        <v>2244153.6</v>
      </c>
      <c r="N73" s="30" t="s">
        <v>26</v>
      </c>
      <c r="O73" s="36">
        <f>('PLANILHA DE CONTROLE DE VENDAS'!E70)</f>
        <v>17971.2</v>
      </c>
      <c r="P73" s="24">
        <f>PRODUCT($F$26,O73)</f>
        <v>1076474.8800000001</v>
      </c>
    </row>
    <row r="74" spans="2:16" ht="15.5" x14ac:dyDescent="0.35">
      <c r="B74" s="30" t="s">
        <v>27</v>
      </c>
      <c r="C74" s="36">
        <f>'PLANILHA DE CONTROLE DE VENDAS'!B71</f>
        <v>93506.4</v>
      </c>
      <c r="D74" s="24">
        <f>PRODUCT($F$23,C74)</f>
        <v>28042569.359999996</v>
      </c>
      <c r="E74" s="21"/>
      <c r="F74" s="30" t="s">
        <v>27</v>
      </c>
      <c r="G74" s="36">
        <f>'PLANILHA DE CONTROLE DE VENDAS'!C71</f>
        <v>68234.399999999994</v>
      </c>
      <c r="H74" s="24">
        <f>PRODUCT($F$24,G74)</f>
        <v>10228336.559999999</v>
      </c>
      <c r="J74" s="30" t="s">
        <v>27</v>
      </c>
      <c r="K74" s="36">
        <f>('PLANILHA DE CONTROLE DE VENDAS'!D71)</f>
        <v>50544</v>
      </c>
      <c r="L74" s="24">
        <f>PRODUCT($F$25,K74)</f>
        <v>5049345.6000000006</v>
      </c>
      <c r="N74" s="30" t="s">
        <v>27</v>
      </c>
      <c r="O74" s="36">
        <f>('PLANILHA DE CONTROLE DE VENDAS'!E71)</f>
        <v>40435.199999999997</v>
      </c>
      <c r="P74" s="24">
        <f>PRODUCT($F$26,O74)</f>
        <v>2422068.48</v>
      </c>
    </row>
    <row r="75" spans="2:16" ht="16" thickBot="1" x14ac:dyDescent="0.4">
      <c r="B75" s="31" t="s">
        <v>28</v>
      </c>
      <c r="C75" s="36">
        <f>'PLANILHA DE CONTROLE DE VENDAS'!B72</f>
        <v>77922</v>
      </c>
      <c r="D75" s="24">
        <f>PRODUCT($F$23,C75)</f>
        <v>23368807.799999997</v>
      </c>
      <c r="E75" s="21"/>
      <c r="F75" s="31" t="s">
        <v>28</v>
      </c>
      <c r="G75" s="36">
        <f>'PLANILHA DE CONTROLE DE VENDAS'!C72</f>
        <v>56862</v>
      </c>
      <c r="H75" s="24">
        <f>PRODUCT($F$24,G75)</f>
        <v>8523613.8000000007</v>
      </c>
      <c r="J75" s="31" t="s">
        <v>28</v>
      </c>
      <c r="K75" s="36">
        <f>('PLANILHA DE CONTROLE DE VENDAS'!D72)</f>
        <v>42120</v>
      </c>
      <c r="L75" s="24">
        <f>PRODUCT($F$25,K75)</f>
        <v>4207788</v>
      </c>
      <c r="N75" s="31" t="s">
        <v>28</v>
      </c>
      <c r="O75" s="36">
        <f>('PLANILHA DE CONTROLE DE VENDAS'!E72)</f>
        <v>33696</v>
      </c>
      <c r="P75" s="24">
        <f>PRODUCT($F$26,O75)</f>
        <v>2018390.4</v>
      </c>
    </row>
    <row r="76" spans="2:16" x14ac:dyDescent="0.35">
      <c r="B76" s="8"/>
      <c r="C76" s="21"/>
      <c r="D76" s="29">
        <f>SUM(D64:D75)</f>
        <v>155792051.99999997</v>
      </c>
      <c r="E76" s="21"/>
      <c r="F76" s="8"/>
      <c r="G76" s="21"/>
      <c r="H76" s="29">
        <f>SUM(H64:H75)</f>
        <v>56824092</v>
      </c>
      <c r="J76" s="8"/>
      <c r="K76" s="21"/>
      <c r="L76" s="29">
        <f>SUM(L64:L75)</f>
        <v>28051920.000000004</v>
      </c>
      <c r="N76" s="8"/>
      <c r="O76" s="21"/>
      <c r="P76" s="29">
        <f>SUM(P64:P75)</f>
        <v>13455936</v>
      </c>
    </row>
    <row r="77" spans="2:16" ht="15" thickBot="1" x14ac:dyDescent="0.4">
      <c r="B77" s="8"/>
      <c r="C77" s="21"/>
      <c r="D77" s="21"/>
      <c r="E77" s="21"/>
      <c r="F77" s="21"/>
      <c r="G77" s="21"/>
      <c r="H77" s="22"/>
    </row>
    <row r="78" spans="2:16" x14ac:dyDescent="0.35">
      <c r="B78" s="77" t="s">
        <v>15</v>
      </c>
      <c r="C78" s="78"/>
      <c r="D78" s="78"/>
      <c r="E78" s="78"/>
      <c r="F78" s="78"/>
      <c r="G78" s="79"/>
    </row>
    <row r="79" spans="2:16" x14ac:dyDescent="0.35">
      <c r="B79" s="13" t="s">
        <v>12</v>
      </c>
      <c r="C79" s="14"/>
      <c r="D79" s="14"/>
      <c r="E79" s="11"/>
      <c r="F79" s="80">
        <f>(F23)</f>
        <v>299.89999999999998</v>
      </c>
      <c r="G79" s="81"/>
    </row>
    <row r="80" spans="2:16" x14ac:dyDescent="0.35">
      <c r="B80" s="13" t="s">
        <v>11</v>
      </c>
      <c r="C80" s="14"/>
      <c r="D80" s="14"/>
      <c r="E80" s="11"/>
      <c r="F80" s="80">
        <f t="shared" ref="F80:F82" si="0">(F24)</f>
        <v>149.9</v>
      </c>
      <c r="G80" s="81"/>
    </row>
    <row r="81" spans="1:17" x14ac:dyDescent="0.35">
      <c r="B81" s="13" t="s">
        <v>13</v>
      </c>
      <c r="C81" s="14"/>
      <c r="D81" s="14"/>
      <c r="E81" s="11"/>
      <c r="F81" s="80">
        <f t="shared" si="0"/>
        <v>99.9</v>
      </c>
      <c r="G81" s="81"/>
    </row>
    <row r="82" spans="1:17" ht="15" thickBot="1" x14ac:dyDescent="0.4">
      <c r="B82" s="15" t="s">
        <v>14</v>
      </c>
      <c r="C82" s="16"/>
      <c r="D82" s="16"/>
      <c r="E82" s="17"/>
      <c r="F82" s="80">
        <f t="shared" si="0"/>
        <v>59.9</v>
      </c>
      <c r="G82" s="81"/>
    </row>
    <row r="84" spans="1:17" ht="23.5" x14ac:dyDescent="0.55000000000000004">
      <c r="A84" s="91" t="s">
        <v>67</v>
      </c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</row>
    <row r="85" spans="1:17" ht="15" thickBot="1" x14ac:dyDescent="0.4"/>
    <row r="86" spans="1:17" ht="21" x14ac:dyDescent="0.35">
      <c r="B86" s="85" t="s">
        <v>36</v>
      </c>
      <c r="C86" s="86"/>
      <c r="D86" s="87"/>
      <c r="E86" s="23"/>
      <c r="F86" s="85" t="s">
        <v>37</v>
      </c>
      <c r="G86" s="86"/>
      <c r="H86" s="87"/>
      <c r="J86" s="85" t="s">
        <v>38</v>
      </c>
      <c r="K86" s="86"/>
      <c r="L86" s="87"/>
      <c r="N86" s="85" t="s">
        <v>39</v>
      </c>
      <c r="O86" s="86"/>
      <c r="P86" s="87"/>
    </row>
    <row r="87" spans="1:17" ht="21" x14ac:dyDescent="0.35">
      <c r="B87" s="88"/>
      <c r="C87" s="89"/>
      <c r="D87" s="90"/>
      <c r="E87" s="23"/>
      <c r="F87" s="88"/>
      <c r="G87" s="89"/>
      <c r="H87" s="90"/>
      <c r="J87" s="88"/>
      <c r="K87" s="89"/>
      <c r="L87" s="90"/>
      <c r="N87" s="88"/>
      <c r="O87" s="89"/>
      <c r="P87" s="90"/>
    </row>
    <row r="88" spans="1:17" ht="14.5" customHeight="1" x14ac:dyDescent="0.35">
      <c r="B88" s="88"/>
      <c r="C88" s="89"/>
      <c r="D88" s="90"/>
      <c r="E88" s="23"/>
      <c r="F88" s="88"/>
      <c r="G88" s="89"/>
      <c r="H88" s="90"/>
      <c r="J88" s="88"/>
      <c r="K88" s="89"/>
      <c r="L88" s="90"/>
      <c r="N88" s="88"/>
      <c r="O88" s="89"/>
      <c r="P88" s="90"/>
    </row>
    <row r="89" spans="1:17" ht="14.5" customHeight="1" x14ac:dyDescent="0.35">
      <c r="B89" s="26" t="s">
        <v>29</v>
      </c>
      <c r="C89" s="27" t="s">
        <v>30</v>
      </c>
      <c r="D89" s="28" t="s">
        <v>31</v>
      </c>
      <c r="E89" s="19"/>
      <c r="F89" s="26" t="s">
        <v>29</v>
      </c>
      <c r="G89" s="27" t="s">
        <v>30</v>
      </c>
      <c r="H89" s="28" t="s">
        <v>31</v>
      </c>
      <c r="J89" s="26" t="s">
        <v>29</v>
      </c>
      <c r="K89" s="27" t="s">
        <v>30</v>
      </c>
      <c r="L89" s="28" t="s">
        <v>31</v>
      </c>
      <c r="N89" s="26" t="s">
        <v>29</v>
      </c>
      <c r="O89" s="27" t="s">
        <v>30</v>
      </c>
      <c r="P89" s="28" t="s">
        <v>31</v>
      </c>
    </row>
    <row r="90" spans="1:17" ht="15.5" x14ac:dyDescent="0.35">
      <c r="B90" s="30" t="s">
        <v>17</v>
      </c>
      <c r="C90" s="36">
        <f>('PLANILHA DE CONTROLE DE VENDAS'!B61)</f>
        <v>25974</v>
      </c>
      <c r="D90" s="24">
        <f>PRODUCT($F$49,C90)</f>
        <v>363610026</v>
      </c>
      <c r="E90" s="12"/>
      <c r="F90" s="30" t="s">
        <v>17</v>
      </c>
      <c r="G90" s="36">
        <f>('PLANILHA DE CONTROLE DE VENDAS'!C61)</f>
        <v>18954</v>
      </c>
      <c r="H90" s="24">
        <f>PRODUCT($F$50,G90)</f>
        <v>15182154</v>
      </c>
      <c r="J90" s="30" t="s">
        <v>17</v>
      </c>
      <c r="K90" s="36">
        <f>+('PLANILHA DE CONTROLE DE VENDAS'!D61)</f>
        <v>14040</v>
      </c>
      <c r="L90" s="24">
        <f>PRODUCT($F$51,K90)</f>
        <v>10403640</v>
      </c>
      <c r="N90" s="30" t="s">
        <v>17</v>
      </c>
      <c r="O90" s="36">
        <f>('PLANILHA DE CONTROLE DE VENDAS'!E61)</f>
        <v>11232</v>
      </c>
      <c r="P90" s="24">
        <f>PRODUCT($F$52,O90)</f>
        <v>4256928</v>
      </c>
    </row>
    <row r="91" spans="1:17" ht="15.5" x14ac:dyDescent="0.35">
      <c r="B91" s="30" t="s">
        <v>18</v>
      </c>
      <c r="C91" s="36">
        <f>('PLANILHA DE CONTROLE DE VENDAS'!B62)</f>
        <v>31168.799999999999</v>
      </c>
      <c r="D91" s="24">
        <f>PRODUCT($F$49,C91)</f>
        <v>436332031.19999999</v>
      </c>
      <c r="E91" s="12"/>
      <c r="F91" s="30" t="s">
        <v>18</v>
      </c>
      <c r="G91" s="36">
        <f>('PLANILHA DE CONTROLE DE VENDAS'!C62)</f>
        <v>22744.799999999999</v>
      </c>
      <c r="H91" s="24">
        <f>PRODUCT($F$50,G91)</f>
        <v>18218584.800000001</v>
      </c>
      <c r="J91" s="30" t="s">
        <v>18</v>
      </c>
      <c r="K91" s="36">
        <f>+('PLANILHA DE CONTROLE DE VENDAS'!D62)</f>
        <v>16848</v>
      </c>
      <c r="L91" s="24">
        <f>PRODUCT($F$51,K91)</f>
        <v>12484368</v>
      </c>
      <c r="N91" s="30" t="s">
        <v>18</v>
      </c>
      <c r="O91" s="36">
        <f>('PLANILHA DE CONTROLE DE VENDAS'!E62)</f>
        <v>13478.4</v>
      </c>
      <c r="P91" s="24">
        <f>PRODUCT($F$52,O91)</f>
        <v>5108313.5999999996</v>
      </c>
    </row>
    <row r="92" spans="1:17" ht="15.5" x14ac:dyDescent="0.35">
      <c r="B92" s="30" t="s">
        <v>19</v>
      </c>
      <c r="C92" s="36">
        <f>('PLANILHA DE CONTROLE DE VENDAS'!B63)</f>
        <v>31168.799999999999</v>
      </c>
      <c r="D92" s="24">
        <f>PRODUCT($F$49,C92)</f>
        <v>436332031.19999999</v>
      </c>
      <c r="E92" s="20"/>
      <c r="F92" s="30" t="s">
        <v>19</v>
      </c>
      <c r="G92" s="36">
        <f>('PLANILHA DE CONTROLE DE VENDAS'!C63)</f>
        <v>22744.799999999999</v>
      </c>
      <c r="H92" s="24">
        <f>PRODUCT($F$50,G92)</f>
        <v>18218584.800000001</v>
      </c>
      <c r="J92" s="30" t="s">
        <v>19</v>
      </c>
      <c r="K92" s="36">
        <f>+('PLANILHA DE CONTROLE DE VENDAS'!D63)</f>
        <v>16848</v>
      </c>
      <c r="L92" s="24">
        <f>PRODUCT($F$51,K92)</f>
        <v>12484368</v>
      </c>
      <c r="N92" s="30" t="s">
        <v>19</v>
      </c>
      <c r="O92" s="36">
        <f>('PLANILHA DE CONTROLE DE VENDAS'!E63)</f>
        <v>13478.4</v>
      </c>
      <c r="P92" s="24">
        <f>PRODUCT($F$52,O92)</f>
        <v>5108313.5999999996</v>
      </c>
    </row>
    <row r="93" spans="1:17" ht="15.5" x14ac:dyDescent="0.35">
      <c r="B93" s="30" t="s">
        <v>20</v>
      </c>
      <c r="C93" s="36">
        <f>('PLANILHA DE CONTROLE DE VENDAS'!B64)</f>
        <v>25974</v>
      </c>
      <c r="D93" s="24">
        <f>PRODUCT($F$49,C93)</f>
        <v>363610026</v>
      </c>
      <c r="E93" s="12"/>
      <c r="F93" s="30" t="s">
        <v>20</v>
      </c>
      <c r="G93" s="36">
        <f>('PLANILHA DE CONTROLE DE VENDAS'!C64)</f>
        <v>18954</v>
      </c>
      <c r="H93" s="24">
        <f>PRODUCT($F$50,G93)</f>
        <v>15182154</v>
      </c>
      <c r="J93" s="30" t="s">
        <v>20</v>
      </c>
      <c r="K93" s="36">
        <f>+('PLANILHA DE CONTROLE DE VENDAS'!D64)</f>
        <v>14040</v>
      </c>
      <c r="L93" s="24">
        <f>PRODUCT($F$51,K93)</f>
        <v>10403640</v>
      </c>
      <c r="N93" s="30" t="s">
        <v>20</v>
      </c>
      <c r="O93" s="36">
        <f>('PLANILHA DE CONTROLE DE VENDAS'!E64)</f>
        <v>11232</v>
      </c>
      <c r="P93" s="24">
        <f>PRODUCT($F$52,O93)</f>
        <v>4256928</v>
      </c>
    </row>
    <row r="94" spans="1:17" ht="15.5" x14ac:dyDescent="0.35">
      <c r="B94" s="30" t="s">
        <v>21</v>
      </c>
      <c r="C94" s="36">
        <f>('PLANILHA DE CONTROLE DE VENDAS'!B65)</f>
        <v>51948</v>
      </c>
      <c r="D94" s="24">
        <f>PRODUCT($F$49,C94)</f>
        <v>727220052</v>
      </c>
      <c r="E94" s="12"/>
      <c r="F94" s="30" t="s">
        <v>21</v>
      </c>
      <c r="G94" s="36">
        <f>('PLANILHA DE CONTROLE DE VENDAS'!C65)</f>
        <v>37908</v>
      </c>
      <c r="H94" s="24">
        <f>PRODUCT($F$50,G94)</f>
        <v>30364308</v>
      </c>
      <c r="J94" s="30" t="s">
        <v>21</v>
      </c>
      <c r="K94" s="36">
        <f>+('PLANILHA DE CONTROLE DE VENDAS'!D65)</f>
        <v>28080</v>
      </c>
      <c r="L94" s="24">
        <f>PRODUCT($F$51,K94)</f>
        <v>20807280</v>
      </c>
      <c r="N94" s="30" t="s">
        <v>21</v>
      </c>
      <c r="O94" s="36">
        <f>('PLANILHA DE CONTROLE DE VENDAS'!E65)</f>
        <v>22464</v>
      </c>
      <c r="P94" s="24">
        <f>PRODUCT($F$52,O94)</f>
        <v>8513856</v>
      </c>
    </row>
    <row r="95" spans="1:17" ht="15.5" x14ac:dyDescent="0.35">
      <c r="B95" s="30" t="s">
        <v>22</v>
      </c>
      <c r="C95" s="36">
        <f>('PLANILHA DE CONTROLE DE VENDAS'!B66)</f>
        <v>41558.400000000001</v>
      </c>
      <c r="D95" s="24">
        <f>PRODUCT($F$49,C95)</f>
        <v>581776041.60000002</v>
      </c>
      <c r="E95" s="12"/>
      <c r="F95" s="30" t="s">
        <v>22</v>
      </c>
      <c r="G95" s="36">
        <f>('PLANILHA DE CONTROLE DE VENDAS'!C66)</f>
        <v>30326.400000000001</v>
      </c>
      <c r="H95" s="24">
        <f>PRODUCT($F$50,G95)</f>
        <v>24291446.400000002</v>
      </c>
      <c r="J95" s="30" t="s">
        <v>22</v>
      </c>
      <c r="K95" s="36">
        <f>+('PLANILHA DE CONTROLE DE VENDAS'!D66)</f>
        <v>22464</v>
      </c>
      <c r="L95" s="24">
        <f>PRODUCT($F$51,K95)</f>
        <v>16645824</v>
      </c>
      <c r="N95" s="30" t="s">
        <v>22</v>
      </c>
      <c r="O95" s="36">
        <f>('PLANILHA DE CONTROLE DE VENDAS'!E66)</f>
        <v>17971.2</v>
      </c>
      <c r="P95" s="24">
        <f>PRODUCT($F$52,O95)</f>
        <v>6811084.7999999998</v>
      </c>
    </row>
    <row r="96" spans="1:17" ht="15.5" x14ac:dyDescent="0.35">
      <c r="B96" s="30" t="s">
        <v>23</v>
      </c>
      <c r="C96" s="36">
        <f>('PLANILHA DE CONTROLE DE VENDAS'!B67)</f>
        <v>25974</v>
      </c>
      <c r="D96" s="24">
        <f>PRODUCT($F$49,C96)</f>
        <v>363610026</v>
      </c>
      <c r="E96" s="12"/>
      <c r="F96" s="30" t="s">
        <v>23</v>
      </c>
      <c r="G96" s="36">
        <f>('PLANILHA DE CONTROLE DE VENDAS'!C67)</f>
        <v>18954</v>
      </c>
      <c r="H96" s="24">
        <f>PRODUCT($F$50,G96)</f>
        <v>15182154</v>
      </c>
      <c r="J96" s="30" t="s">
        <v>23</v>
      </c>
      <c r="K96" s="36">
        <f>+('PLANILHA DE CONTROLE DE VENDAS'!D67)</f>
        <v>14040</v>
      </c>
      <c r="L96" s="24">
        <f>PRODUCT($F$51,K96)</f>
        <v>10403640</v>
      </c>
      <c r="N96" s="30" t="s">
        <v>23</v>
      </c>
      <c r="O96" s="36">
        <f>('PLANILHA DE CONTROLE DE VENDAS'!E67)</f>
        <v>11232</v>
      </c>
      <c r="P96" s="24">
        <f>PRODUCT($F$52,O96)</f>
        <v>4256928</v>
      </c>
    </row>
    <row r="97" spans="1:17" ht="21" x14ac:dyDescent="0.35">
      <c r="B97" s="30" t="s">
        <v>24</v>
      </c>
      <c r="C97" s="36">
        <f>('PLANILHA DE CONTROLE DE VENDAS'!B68)</f>
        <v>46753.2</v>
      </c>
      <c r="D97" s="24">
        <f>PRODUCT($F$49,C97)</f>
        <v>654498046.79999995</v>
      </c>
      <c r="E97" s="23"/>
      <c r="F97" s="30" t="s">
        <v>24</v>
      </c>
      <c r="G97" s="36">
        <f>('PLANILHA DE CONTROLE DE VENDAS'!C68)</f>
        <v>34117.199999999997</v>
      </c>
      <c r="H97" s="24">
        <f>PRODUCT($F$50,G97)</f>
        <v>27327877.199999999</v>
      </c>
      <c r="J97" s="30" t="s">
        <v>24</v>
      </c>
      <c r="K97" s="36">
        <f>+('PLANILHA DE CONTROLE DE VENDAS'!D68)</f>
        <v>25272</v>
      </c>
      <c r="L97" s="24">
        <f>PRODUCT($F$51,K97)</f>
        <v>18726552</v>
      </c>
      <c r="N97" s="30" t="s">
        <v>24</v>
      </c>
      <c r="O97" s="36">
        <f>('PLANILHA DE CONTROLE DE VENDAS'!E68)</f>
        <v>20217.599999999999</v>
      </c>
      <c r="P97" s="24">
        <f>PRODUCT($F$52,O97)</f>
        <v>7662470.3999999994</v>
      </c>
    </row>
    <row r="98" spans="1:17" ht="21" x14ac:dyDescent="0.35">
      <c r="B98" s="30" t="s">
        <v>25</v>
      </c>
      <c r="C98" s="36">
        <f>('PLANILHA DE CONTROLE DE VENDAS'!B69)</f>
        <v>25974</v>
      </c>
      <c r="D98" s="24">
        <f>PRODUCT($F$49,C98)</f>
        <v>363610026</v>
      </c>
      <c r="E98" s="23"/>
      <c r="F98" s="30" t="s">
        <v>25</v>
      </c>
      <c r="G98" s="36">
        <f>('PLANILHA DE CONTROLE DE VENDAS'!C69)</f>
        <v>18954</v>
      </c>
      <c r="H98" s="24">
        <f>PRODUCT($F$50,G98)</f>
        <v>15182154</v>
      </c>
      <c r="J98" s="30" t="s">
        <v>25</v>
      </c>
      <c r="K98" s="36">
        <f>+('PLANILHA DE CONTROLE DE VENDAS'!D69)</f>
        <v>14040</v>
      </c>
      <c r="L98" s="24">
        <f>PRODUCT($F$51,K98)</f>
        <v>10403640</v>
      </c>
      <c r="N98" s="30" t="s">
        <v>25</v>
      </c>
      <c r="O98" s="36">
        <f>('PLANILHA DE CONTROLE DE VENDAS'!E69)</f>
        <v>11232</v>
      </c>
      <c r="P98" s="24">
        <f>PRODUCT($F$52,O98)</f>
        <v>4256928</v>
      </c>
    </row>
    <row r="99" spans="1:17" ht="21" x14ac:dyDescent="0.35">
      <c r="B99" s="30" t="s">
        <v>26</v>
      </c>
      <c r="C99" s="36">
        <f>('PLANILHA DE CONTROLE DE VENDAS'!B70)</f>
        <v>41558.400000000001</v>
      </c>
      <c r="D99" s="24">
        <f>PRODUCT($F$49,C99)</f>
        <v>581776041.60000002</v>
      </c>
      <c r="E99" s="23"/>
      <c r="F99" s="30" t="s">
        <v>26</v>
      </c>
      <c r="G99" s="36">
        <f>('PLANILHA DE CONTROLE DE VENDAS'!C70)</f>
        <v>30326.400000000001</v>
      </c>
      <c r="H99" s="24">
        <f>PRODUCT($F$50,G99)</f>
        <v>24291446.400000002</v>
      </c>
      <c r="J99" s="30" t="s">
        <v>26</v>
      </c>
      <c r="K99" s="36">
        <f>+('PLANILHA DE CONTROLE DE VENDAS'!D70)</f>
        <v>22464</v>
      </c>
      <c r="L99" s="24">
        <f>PRODUCT($F$51,K99)</f>
        <v>16645824</v>
      </c>
      <c r="N99" s="30" t="s">
        <v>26</v>
      </c>
      <c r="O99" s="36">
        <f>('PLANILHA DE CONTROLE DE VENDAS'!E70)</f>
        <v>17971.2</v>
      </c>
      <c r="P99" s="24">
        <f>PRODUCT($F$52,O99)</f>
        <v>6811084.7999999998</v>
      </c>
    </row>
    <row r="100" spans="1:17" ht="15.5" x14ac:dyDescent="0.35">
      <c r="B100" s="30" t="s">
        <v>27</v>
      </c>
      <c r="C100" s="36">
        <f>('PLANILHA DE CONTROLE DE VENDAS'!B71)</f>
        <v>93506.4</v>
      </c>
      <c r="D100" s="24">
        <f>PRODUCT($F$49,C100)</f>
        <v>1308996093.5999999</v>
      </c>
      <c r="E100" s="21"/>
      <c r="F100" s="30" t="s">
        <v>27</v>
      </c>
      <c r="G100" s="36">
        <f>('PLANILHA DE CONTROLE DE VENDAS'!C71)</f>
        <v>68234.399999999994</v>
      </c>
      <c r="H100" s="24">
        <f>PRODUCT($F$50,G100)</f>
        <v>54655754.399999999</v>
      </c>
      <c r="J100" s="30" t="s">
        <v>27</v>
      </c>
      <c r="K100" s="36">
        <f>+('PLANILHA DE CONTROLE DE VENDAS'!D71)</f>
        <v>50544</v>
      </c>
      <c r="L100" s="24">
        <f>PRODUCT($F$51,K100)</f>
        <v>37453104</v>
      </c>
      <c r="N100" s="30" t="s">
        <v>27</v>
      </c>
      <c r="O100" s="36">
        <f>('PLANILHA DE CONTROLE DE VENDAS'!E71)</f>
        <v>40435.199999999997</v>
      </c>
      <c r="P100" s="24">
        <f>PRODUCT($F$52,O100)</f>
        <v>15324940.799999999</v>
      </c>
    </row>
    <row r="101" spans="1:17" ht="16" thickBot="1" x14ac:dyDescent="0.4">
      <c r="B101" s="31" t="s">
        <v>28</v>
      </c>
      <c r="C101" s="36">
        <f>('PLANILHA DE CONTROLE DE VENDAS'!B72)</f>
        <v>77922</v>
      </c>
      <c r="D101" s="24">
        <f>PRODUCT($F$49,C101)</f>
        <v>1090830078</v>
      </c>
      <c r="E101" s="21"/>
      <c r="F101" s="31" t="s">
        <v>28</v>
      </c>
      <c r="G101" s="36">
        <f>('PLANILHA DE CONTROLE DE VENDAS'!C72)</f>
        <v>56862</v>
      </c>
      <c r="H101" s="24">
        <f>PRODUCT($F$50,G101)</f>
        <v>45546462</v>
      </c>
      <c r="J101" s="31" t="s">
        <v>28</v>
      </c>
      <c r="K101" s="36">
        <f>+('PLANILHA DE CONTROLE DE VENDAS'!D72)</f>
        <v>42120</v>
      </c>
      <c r="L101" s="24">
        <f>PRODUCT($F$51,K101)</f>
        <v>31210920</v>
      </c>
      <c r="N101" s="31" t="s">
        <v>28</v>
      </c>
      <c r="O101" s="36">
        <f>('PLANILHA DE CONTROLE DE VENDAS'!E72)</f>
        <v>33696</v>
      </c>
      <c r="P101" s="24">
        <f>PRODUCT($F$52,O101)</f>
        <v>12770784</v>
      </c>
    </row>
    <row r="102" spans="1:17" x14ac:dyDescent="0.35">
      <c r="B102" s="8"/>
      <c r="C102" s="21"/>
      <c r="D102" s="29">
        <f>SUM(D90:D101)</f>
        <v>7272200520</v>
      </c>
      <c r="E102" s="21"/>
      <c r="F102" s="8"/>
      <c r="G102" s="21"/>
      <c r="H102" s="29">
        <f>SUM(H90:H101)</f>
        <v>303643080</v>
      </c>
      <c r="J102" s="8"/>
      <c r="K102" s="21"/>
      <c r="L102" s="29">
        <f>SUM(L90:L101)</f>
        <v>208072800</v>
      </c>
      <c r="N102" s="8"/>
      <c r="O102" s="21"/>
      <c r="P102" s="29">
        <f>SUM(P90:P101)</f>
        <v>85138560</v>
      </c>
    </row>
    <row r="103" spans="1:17" ht="15" thickBot="1" x14ac:dyDescent="0.4">
      <c r="B103" s="8"/>
      <c r="C103" s="21"/>
      <c r="D103" s="25"/>
      <c r="E103" s="21"/>
      <c r="F103" s="8"/>
      <c r="G103" s="21"/>
      <c r="H103" s="25"/>
      <c r="J103" s="8"/>
      <c r="K103" s="21"/>
      <c r="L103" s="25"/>
      <c r="N103" s="8"/>
      <c r="O103" s="21"/>
      <c r="P103" s="25"/>
    </row>
    <row r="104" spans="1:17" x14ac:dyDescent="0.35">
      <c r="B104" s="77" t="s">
        <v>16</v>
      </c>
      <c r="C104" s="78"/>
      <c r="D104" s="78"/>
      <c r="E104" s="78"/>
      <c r="F104" s="78"/>
      <c r="G104" s="79"/>
    </row>
    <row r="105" spans="1:17" x14ac:dyDescent="0.35">
      <c r="B105" s="13" t="s">
        <v>12</v>
      </c>
      <c r="C105" s="14"/>
      <c r="D105" s="14"/>
      <c r="E105" s="11"/>
      <c r="F105" s="80">
        <f>(F49)</f>
        <v>13999</v>
      </c>
      <c r="G105" s="81"/>
    </row>
    <row r="106" spans="1:17" x14ac:dyDescent="0.35">
      <c r="B106" s="13" t="s">
        <v>11</v>
      </c>
      <c r="C106" s="14"/>
      <c r="D106" s="14"/>
      <c r="E106" s="11"/>
      <c r="F106" s="80">
        <f t="shared" ref="F106:F108" si="1">(F50)</f>
        <v>801</v>
      </c>
      <c r="G106" s="81"/>
    </row>
    <row r="107" spans="1:17" x14ac:dyDescent="0.35">
      <c r="B107" s="13" t="s">
        <v>13</v>
      </c>
      <c r="C107" s="14"/>
      <c r="D107" s="14"/>
      <c r="E107" s="11"/>
      <c r="F107" s="80">
        <f t="shared" si="1"/>
        <v>741</v>
      </c>
      <c r="G107" s="81"/>
    </row>
    <row r="108" spans="1:17" ht="15" thickBot="1" x14ac:dyDescent="0.4">
      <c r="B108" s="15" t="s">
        <v>14</v>
      </c>
      <c r="C108" s="16"/>
      <c r="D108" s="16"/>
      <c r="E108" s="17"/>
      <c r="F108" s="80">
        <f t="shared" si="1"/>
        <v>379</v>
      </c>
      <c r="G108" s="81"/>
    </row>
    <row r="112" spans="1:17" ht="23.5" x14ac:dyDescent="0.55000000000000004">
      <c r="A112" s="84" t="s">
        <v>68</v>
      </c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</row>
    <row r="114" spans="2:16" ht="15" thickBot="1" x14ac:dyDescent="0.4"/>
    <row r="115" spans="2:16" ht="14.5" customHeight="1" x14ac:dyDescent="0.35">
      <c r="B115" s="85" t="s">
        <v>32</v>
      </c>
      <c r="C115" s="86"/>
      <c r="D115" s="87"/>
      <c r="E115" s="23"/>
      <c r="F115" s="85" t="s">
        <v>33</v>
      </c>
      <c r="G115" s="86"/>
      <c r="H115" s="87"/>
      <c r="J115" s="85" t="s">
        <v>34</v>
      </c>
      <c r="K115" s="86"/>
      <c r="L115" s="87"/>
      <c r="N115" s="85" t="s">
        <v>35</v>
      </c>
      <c r="O115" s="86"/>
      <c r="P115" s="87"/>
    </row>
    <row r="116" spans="2:16" ht="14.5" customHeight="1" x14ac:dyDescent="0.35">
      <c r="B116" s="88"/>
      <c r="C116" s="89"/>
      <c r="D116" s="90"/>
      <c r="E116" s="23"/>
      <c r="F116" s="88"/>
      <c r="G116" s="89"/>
      <c r="H116" s="90"/>
      <c r="J116" s="88"/>
      <c r="K116" s="89"/>
      <c r="L116" s="90"/>
      <c r="N116" s="88"/>
      <c r="O116" s="89"/>
      <c r="P116" s="90"/>
    </row>
    <row r="117" spans="2:16" ht="21" customHeight="1" x14ac:dyDescent="0.35">
      <c r="B117" s="88"/>
      <c r="C117" s="89"/>
      <c r="D117" s="90"/>
      <c r="E117" s="23"/>
      <c r="F117" s="88"/>
      <c r="G117" s="89"/>
      <c r="H117" s="90"/>
      <c r="J117" s="88"/>
      <c r="K117" s="89"/>
      <c r="L117" s="90"/>
      <c r="N117" s="88"/>
      <c r="O117" s="89"/>
      <c r="P117" s="90"/>
    </row>
    <row r="118" spans="2:16" ht="15.5" x14ac:dyDescent="0.35">
      <c r="B118" s="26" t="s">
        <v>29</v>
      </c>
      <c r="C118" s="27" t="s">
        <v>30</v>
      </c>
      <c r="D118" s="28" t="s">
        <v>31</v>
      </c>
      <c r="E118" s="19"/>
      <c r="F118" s="26" t="s">
        <v>29</v>
      </c>
      <c r="G118" s="27" t="s">
        <v>30</v>
      </c>
      <c r="H118" s="28" t="s">
        <v>31</v>
      </c>
      <c r="J118" s="26" t="s">
        <v>29</v>
      </c>
      <c r="K118" s="27" t="s">
        <v>30</v>
      </c>
      <c r="L118" s="28" t="s">
        <v>31</v>
      </c>
      <c r="N118" s="26" t="s">
        <v>29</v>
      </c>
      <c r="O118" s="27" t="s">
        <v>30</v>
      </c>
      <c r="P118" s="28" t="s">
        <v>31</v>
      </c>
    </row>
    <row r="119" spans="2:16" ht="15.5" x14ac:dyDescent="0.35">
      <c r="B119" s="30" t="s">
        <v>17</v>
      </c>
      <c r="C119" s="36">
        <f>('PLANILHA DE CONTROLE DE VENDAS'!B106)</f>
        <v>18470.400000000001</v>
      </c>
      <c r="D119" s="24">
        <f>PRODUCT(F134,C119)</f>
        <v>5539272.96</v>
      </c>
      <c r="E119" s="12"/>
      <c r="F119" s="30" t="s">
        <v>17</v>
      </c>
      <c r="G119" s="36">
        <f>('PLANILHA DE CONTROLE DE VENDAS'!C106)</f>
        <v>13478.400000000001</v>
      </c>
      <c r="H119" s="24">
        <f>PRODUCT($F$24,G119)</f>
        <v>2020412.1600000004</v>
      </c>
      <c r="J119" s="30" t="s">
        <v>17</v>
      </c>
      <c r="K119" s="36">
        <f>('PLANILHA DE CONTROLE DE VENDAS'!D106)</f>
        <v>49920</v>
      </c>
      <c r="L119" s="24">
        <f>PRODUCT($F$25,K119)</f>
        <v>4987008</v>
      </c>
      <c r="N119" s="30" t="s">
        <v>17</v>
      </c>
      <c r="O119" s="36">
        <f>('PLANILHA DE CONTROLE DE VENDAS'!E106)</f>
        <v>7987.2000000000007</v>
      </c>
      <c r="P119" s="24">
        <f>PRODUCT($F$26,O119)</f>
        <v>478433.28000000003</v>
      </c>
    </row>
    <row r="120" spans="2:16" ht="15.5" x14ac:dyDescent="0.35">
      <c r="B120" s="30" t="s">
        <v>18</v>
      </c>
      <c r="C120" s="36">
        <f>('PLANILHA DE CONTROLE DE VENDAS'!B107)</f>
        <v>22164.48</v>
      </c>
      <c r="D120" s="24">
        <f>PRODUCT(F134,C120)</f>
        <v>6647127.5519999992</v>
      </c>
      <c r="E120" s="12"/>
      <c r="F120" s="30" t="s">
        <v>18</v>
      </c>
      <c r="G120" s="36">
        <f>('PLANILHA DE CONTROLE DE VENDAS'!C107)</f>
        <v>16174.08</v>
      </c>
      <c r="H120" s="24">
        <f>PRODUCT($F$24,G120)</f>
        <v>2424494.5920000002</v>
      </c>
      <c r="J120" s="30" t="s">
        <v>18</v>
      </c>
      <c r="K120" s="36">
        <f>('PLANILHA DE CONTROLE DE VENDAS'!D107)</f>
        <v>11980.8</v>
      </c>
      <c r="L120" s="24">
        <f>PRODUCT($F$25,K120)</f>
        <v>1196881.9199999999</v>
      </c>
      <c r="N120" s="30" t="s">
        <v>18</v>
      </c>
      <c r="O120" s="36">
        <f>('PLANILHA DE CONTROLE DE VENDAS'!E107)</f>
        <v>9584.64</v>
      </c>
      <c r="P120" s="24">
        <f>PRODUCT($F$26,O120)</f>
        <v>574119.93599999999</v>
      </c>
    </row>
    <row r="121" spans="2:16" ht="15.5" x14ac:dyDescent="0.35">
      <c r="B121" s="30" t="s">
        <v>19</v>
      </c>
      <c r="C121" s="36">
        <f>('PLANILHA DE CONTROLE DE VENDAS'!B108)</f>
        <v>22164.48</v>
      </c>
      <c r="D121" s="24">
        <f>PRODUCT(F134,C121)</f>
        <v>6647127.5519999992</v>
      </c>
      <c r="E121" s="20"/>
      <c r="F121" s="30" t="s">
        <v>19</v>
      </c>
      <c r="G121" s="36">
        <f>('PLANILHA DE CONTROLE DE VENDAS'!C108)</f>
        <v>16174.08</v>
      </c>
      <c r="H121" s="24">
        <f>PRODUCT($F$24,G121)</f>
        <v>2424494.5920000002</v>
      </c>
      <c r="J121" s="30" t="s">
        <v>19</v>
      </c>
      <c r="K121" s="36">
        <f>('PLANILHA DE CONTROLE DE VENDAS'!D108)</f>
        <v>11980.8</v>
      </c>
      <c r="L121" s="24">
        <f>PRODUCT($F$25,K121)</f>
        <v>1196881.9199999999</v>
      </c>
      <c r="N121" s="30" t="s">
        <v>19</v>
      </c>
      <c r="O121" s="36">
        <f>('PLANILHA DE CONTROLE DE VENDAS'!E108)</f>
        <v>9584.64</v>
      </c>
      <c r="P121" s="24">
        <f>PRODUCT($F$26,O121)</f>
        <v>574119.93599999999</v>
      </c>
    </row>
    <row r="122" spans="2:16" ht="15.5" x14ac:dyDescent="0.35">
      <c r="B122" s="30" t="s">
        <v>20</v>
      </c>
      <c r="C122" s="36">
        <f>('PLANILHA DE CONTROLE DE VENDAS'!B109)</f>
        <v>18470.400000000001</v>
      </c>
      <c r="D122" s="24">
        <f>PRODUCT($F$23,C122)</f>
        <v>5539272.96</v>
      </c>
      <c r="E122" s="12"/>
      <c r="F122" s="30" t="s">
        <v>20</v>
      </c>
      <c r="G122" s="36">
        <f>('PLANILHA DE CONTROLE DE VENDAS'!C109)</f>
        <v>13478.400000000001</v>
      </c>
      <c r="H122" s="24">
        <f>PRODUCT($F$24,G122)</f>
        <v>2020412.1600000004</v>
      </c>
      <c r="J122" s="30" t="s">
        <v>20</v>
      </c>
      <c r="K122" s="36">
        <f>('PLANILHA DE CONTROLE DE VENDAS'!D109)</f>
        <v>9984</v>
      </c>
      <c r="L122" s="24">
        <f>PRODUCT($F$25,K122)</f>
        <v>997401.60000000009</v>
      </c>
      <c r="N122" s="30" t="s">
        <v>20</v>
      </c>
      <c r="O122" s="36">
        <f>('PLANILHA DE CONTROLE DE VENDAS'!E109)</f>
        <v>7987.2000000000007</v>
      </c>
      <c r="P122" s="24">
        <f>PRODUCT($F$26,O122)</f>
        <v>478433.28000000003</v>
      </c>
    </row>
    <row r="123" spans="2:16" ht="15.5" x14ac:dyDescent="0.35">
      <c r="B123" s="30" t="s">
        <v>21</v>
      </c>
      <c r="C123" s="36">
        <f>('PLANILHA DE CONTROLE DE VENDAS'!B110)</f>
        <v>36940.800000000003</v>
      </c>
      <c r="D123" s="24">
        <f>PRODUCT($F$23,C123)</f>
        <v>11078545.92</v>
      </c>
      <c r="E123" s="12"/>
      <c r="F123" s="30" t="s">
        <v>21</v>
      </c>
      <c r="G123" s="36">
        <f>('PLANILHA DE CONTROLE DE VENDAS'!C110)</f>
        <v>26956.800000000003</v>
      </c>
      <c r="H123" s="24">
        <f>PRODUCT($F$24,G123)</f>
        <v>4040824.3200000008</v>
      </c>
      <c r="J123" s="30" t="s">
        <v>21</v>
      </c>
      <c r="K123" s="36">
        <f>('PLANILHA DE CONTROLE DE VENDAS'!D110)</f>
        <v>19968</v>
      </c>
      <c r="L123" s="24">
        <f>PRODUCT($F$25,K123)</f>
        <v>1994803.2000000002</v>
      </c>
      <c r="N123" s="30" t="s">
        <v>21</v>
      </c>
      <c r="O123" s="36">
        <f>('PLANILHA DE CONTROLE DE VENDAS'!E110)</f>
        <v>15974.400000000001</v>
      </c>
      <c r="P123" s="24">
        <f>PRODUCT($F$26,O123)</f>
        <v>956866.56000000006</v>
      </c>
    </row>
    <row r="124" spans="2:16" ht="15.5" x14ac:dyDescent="0.35">
      <c r="B124" s="30" t="s">
        <v>22</v>
      </c>
      <c r="C124" s="36">
        <f>('PLANILHA DE CONTROLE DE VENDAS'!B111)</f>
        <v>29552.639999999999</v>
      </c>
      <c r="D124" s="24">
        <f>PRODUCT($F$23,C124)</f>
        <v>8862836.7359999996</v>
      </c>
      <c r="E124" s="12"/>
      <c r="F124" s="30" t="s">
        <v>22</v>
      </c>
      <c r="G124" s="36">
        <f>('PLANILHA DE CONTROLE DE VENDAS'!C111)</f>
        <v>21565.439999999999</v>
      </c>
      <c r="H124" s="24">
        <f>PRODUCT($F$24,G124)</f>
        <v>3232659.4559999998</v>
      </c>
      <c r="J124" s="30" t="s">
        <v>22</v>
      </c>
      <c r="K124" s="36">
        <f>('PLANILHA DE CONTROLE DE VENDAS'!D111)</f>
        <v>15974.4</v>
      </c>
      <c r="L124" s="24">
        <f>PRODUCT($F$25,K124)</f>
        <v>1595842.5600000001</v>
      </c>
      <c r="N124" s="30" t="s">
        <v>22</v>
      </c>
      <c r="O124" s="36">
        <f>('PLANILHA DE CONTROLE DE VENDAS'!E111)</f>
        <v>12779.52</v>
      </c>
      <c r="P124" s="24">
        <f>PRODUCT($F$26,O124)</f>
        <v>765493.24800000002</v>
      </c>
    </row>
    <row r="125" spans="2:16" ht="15.5" x14ac:dyDescent="0.35">
      <c r="B125" s="30" t="s">
        <v>23</v>
      </c>
      <c r="C125" s="36">
        <f>('PLANILHA DE CONTROLE DE VENDAS'!B112)</f>
        <v>18470.400000000001</v>
      </c>
      <c r="D125" s="24">
        <f>PRODUCT($F$23,C125)</f>
        <v>5539272.96</v>
      </c>
      <c r="E125" s="12"/>
      <c r="F125" s="30" t="s">
        <v>23</v>
      </c>
      <c r="G125" s="36">
        <f>('PLANILHA DE CONTROLE DE VENDAS'!C112)</f>
        <v>13478.400000000001</v>
      </c>
      <c r="H125" s="24">
        <f>PRODUCT($F$24,G125)</f>
        <v>2020412.1600000004</v>
      </c>
      <c r="J125" s="30" t="s">
        <v>23</v>
      </c>
      <c r="K125" s="36">
        <f>('PLANILHA DE CONTROLE DE VENDAS'!D112)</f>
        <v>9984</v>
      </c>
      <c r="L125" s="24">
        <f>PRODUCT($F$25,K125)</f>
        <v>997401.60000000009</v>
      </c>
      <c r="N125" s="30" t="s">
        <v>23</v>
      </c>
      <c r="O125" s="36">
        <f>('PLANILHA DE CONTROLE DE VENDAS'!E112)</f>
        <v>7987.2000000000007</v>
      </c>
      <c r="P125" s="24">
        <f>PRODUCT($F$26,O125)</f>
        <v>478433.28000000003</v>
      </c>
    </row>
    <row r="126" spans="2:16" ht="14.5" customHeight="1" x14ac:dyDescent="0.35">
      <c r="B126" s="30" t="s">
        <v>24</v>
      </c>
      <c r="C126" s="36">
        <f>('PLANILHA DE CONTROLE DE VENDAS'!B113)</f>
        <v>33246.720000000001</v>
      </c>
      <c r="D126" s="24">
        <f>PRODUCT($F$23,C126)</f>
        <v>9970691.3279999997</v>
      </c>
      <c r="E126" s="23"/>
      <c r="F126" s="30" t="s">
        <v>24</v>
      </c>
      <c r="G126" s="36">
        <f>('PLANILHA DE CONTROLE DE VENDAS'!C113)</f>
        <v>24261.119999999999</v>
      </c>
      <c r="H126" s="24">
        <f>PRODUCT($F$24,G126)</f>
        <v>3636741.8879999998</v>
      </c>
      <c r="J126" s="30" t="s">
        <v>24</v>
      </c>
      <c r="K126" s="36">
        <f>('PLANILHA DE CONTROLE DE VENDAS'!D113)</f>
        <v>17971.2</v>
      </c>
      <c r="L126" s="24">
        <f>PRODUCT($F$25,K126)</f>
        <v>1795322.8800000001</v>
      </c>
      <c r="N126" s="30" t="s">
        <v>24</v>
      </c>
      <c r="O126" s="36">
        <f>('PLANILHA DE CONTROLE DE VENDAS'!E113)</f>
        <v>14376.96</v>
      </c>
      <c r="P126" s="24">
        <f>PRODUCT($F$26,O126)</f>
        <v>861179.90399999998</v>
      </c>
    </row>
    <row r="127" spans="2:16" ht="14.5" customHeight="1" x14ac:dyDescent="0.35">
      <c r="B127" s="30" t="s">
        <v>25</v>
      </c>
      <c r="C127" s="36">
        <f>('PLANILHA DE CONTROLE DE VENDAS'!B114)</f>
        <v>18470.400000000001</v>
      </c>
      <c r="D127" s="24">
        <f>PRODUCT($F$23,C127)</f>
        <v>5539272.96</v>
      </c>
      <c r="E127" s="23"/>
      <c r="F127" s="30" t="s">
        <v>25</v>
      </c>
      <c r="G127" s="36">
        <f>('PLANILHA DE CONTROLE DE VENDAS'!C114)</f>
        <v>13478.400000000001</v>
      </c>
      <c r="H127" s="24">
        <f>PRODUCT($F$24,G127)</f>
        <v>2020412.1600000004</v>
      </c>
      <c r="J127" s="30" t="s">
        <v>25</v>
      </c>
      <c r="K127" s="36">
        <f>('PLANILHA DE CONTROLE DE VENDAS'!D114)</f>
        <v>9984</v>
      </c>
      <c r="L127" s="24">
        <f>PRODUCT($F$25,K127)</f>
        <v>997401.60000000009</v>
      </c>
      <c r="N127" s="30" t="s">
        <v>25</v>
      </c>
      <c r="O127" s="36">
        <f>('PLANILHA DE CONTROLE DE VENDAS'!E114)</f>
        <v>7987.2000000000007</v>
      </c>
      <c r="P127" s="24">
        <f>PRODUCT($F$26,O127)</f>
        <v>478433.28000000003</v>
      </c>
    </row>
    <row r="128" spans="2:16" ht="14.5" customHeight="1" x14ac:dyDescent="0.35">
      <c r="B128" s="30" t="s">
        <v>26</v>
      </c>
      <c r="C128" s="36">
        <f>('PLANILHA DE CONTROLE DE VENDAS'!B115)</f>
        <v>29552.639999999999</v>
      </c>
      <c r="D128" s="24">
        <f>PRODUCT($F$23,C128)</f>
        <v>8862836.7359999996</v>
      </c>
      <c r="E128" s="23"/>
      <c r="F128" s="30" t="s">
        <v>26</v>
      </c>
      <c r="G128" s="36">
        <f>('PLANILHA DE CONTROLE DE VENDAS'!C115)</f>
        <v>21565.439999999999</v>
      </c>
      <c r="H128" s="24">
        <f>PRODUCT($F$24,G128)</f>
        <v>3232659.4559999998</v>
      </c>
      <c r="J128" s="30" t="s">
        <v>26</v>
      </c>
      <c r="K128" s="36">
        <f>('PLANILHA DE CONTROLE DE VENDAS'!D115)</f>
        <v>15974.4</v>
      </c>
      <c r="L128" s="24">
        <f>PRODUCT($F$25,K128)</f>
        <v>1595842.5600000001</v>
      </c>
      <c r="N128" s="30" t="s">
        <v>26</v>
      </c>
      <c r="O128" s="36">
        <f>('PLANILHA DE CONTROLE DE VENDAS'!E115)</f>
        <v>12779.52</v>
      </c>
      <c r="P128" s="24">
        <f>PRODUCT($F$26,O128)</f>
        <v>765493.24800000002</v>
      </c>
    </row>
    <row r="129" spans="1:17" ht="15.5" x14ac:dyDescent="0.35">
      <c r="B129" s="30" t="s">
        <v>27</v>
      </c>
      <c r="C129" s="36">
        <f>('PLANILHA DE CONTROLE DE VENDAS'!B116)</f>
        <v>66493.440000000002</v>
      </c>
      <c r="D129" s="24">
        <f>PRODUCT($F$23,C129)</f>
        <v>19941382.655999999</v>
      </c>
      <c r="E129" s="21"/>
      <c r="F129" s="30" t="s">
        <v>27</v>
      </c>
      <c r="G129" s="36">
        <f>('PLANILHA DE CONTROLE DE VENDAS'!C116)</f>
        <v>48522.239999999998</v>
      </c>
      <c r="H129" s="24">
        <f>PRODUCT($F$24,G129)</f>
        <v>7273483.7759999996</v>
      </c>
      <c r="J129" s="30" t="s">
        <v>27</v>
      </c>
      <c r="K129" s="36">
        <f>('PLANILHA DE CONTROLE DE VENDAS'!D116)</f>
        <v>35942.400000000001</v>
      </c>
      <c r="L129" s="24">
        <f>PRODUCT($F$25,K129)</f>
        <v>3590645.7600000002</v>
      </c>
      <c r="N129" s="30" t="s">
        <v>27</v>
      </c>
      <c r="O129" s="36">
        <f>('PLANILHA DE CONTROLE DE VENDAS'!E116)</f>
        <v>28753.919999999998</v>
      </c>
      <c r="P129" s="24">
        <f>PRODUCT($F$26,O129)</f>
        <v>1722359.808</v>
      </c>
    </row>
    <row r="130" spans="1:17" ht="16" thickBot="1" x14ac:dyDescent="0.4">
      <c r="B130" s="31" t="s">
        <v>28</v>
      </c>
      <c r="C130" s="36">
        <f>('PLANILHA DE CONTROLE DE VENDAS'!B117)</f>
        <v>55411.199999999997</v>
      </c>
      <c r="D130" s="24">
        <f>PRODUCT($F$23,C130)</f>
        <v>16617818.879999997</v>
      </c>
      <c r="E130" s="21"/>
      <c r="F130" s="31" t="s">
        <v>28</v>
      </c>
      <c r="G130" s="36">
        <f>('PLANILHA DE CONTROLE DE VENDAS'!C117)</f>
        <v>40435.199999999997</v>
      </c>
      <c r="H130" s="24">
        <f>PRODUCT($F$24,G130)</f>
        <v>6061236.4799999995</v>
      </c>
      <c r="J130" s="31" t="s">
        <v>28</v>
      </c>
      <c r="K130" s="36">
        <f>('PLANILHA DE CONTROLE DE VENDAS'!D117)</f>
        <v>29952</v>
      </c>
      <c r="L130" s="24">
        <f>PRODUCT($F$25,K130)</f>
        <v>2992204.8000000003</v>
      </c>
      <c r="N130" s="31" t="s">
        <v>28</v>
      </c>
      <c r="O130" s="36">
        <f>('PLANILHA DE CONTROLE DE VENDAS'!E117)</f>
        <v>23961.599999999999</v>
      </c>
      <c r="P130" s="24">
        <f>PRODUCT($F$26,O130)</f>
        <v>1435299.8399999999</v>
      </c>
    </row>
    <row r="131" spans="1:17" x14ac:dyDescent="0.35">
      <c r="B131" s="8"/>
      <c r="C131" s="21"/>
      <c r="D131" s="29">
        <f>SUM(D119:D130)</f>
        <v>110785459.2</v>
      </c>
      <c r="E131" s="21"/>
      <c r="F131" s="8"/>
      <c r="G131" s="21"/>
      <c r="H131" s="29">
        <f>SUM(H119:H130)</f>
        <v>40408243.199999996</v>
      </c>
      <c r="J131" s="8"/>
      <c r="K131" s="21"/>
      <c r="L131" s="29">
        <f>SUM(L119:L130)</f>
        <v>23937638.400000002</v>
      </c>
      <c r="N131" s="8"/>
      <c r="O131" s="21"/>
      <c r="P131" s="29">
        <f>SUM(P119:P130)</f>
        <v>9568665.6000000015</v>
      </c>
    </row>
    <row r="132" spans="1:17" ht="15" thickBot="1" x14ac:dyDescent="0.4">
      <c r="B132" s="8"/>
      <c r="C132" s="21"/>
      <c r="D132" s="21"/>
      <c r="E132" s="21"/>
      <c r="F132" s="21"/>
      <c r="G132" s="21"/>
      <c r="H132" s="22"/>
    </row>
    <row r="133" spans="1:17" x14ac:dyDescent="0.35">
      <c r="B133" s="77" t="s">
        <v>15</v>
      </c>
      <c r="C133" s="78"/>
      <c r="D133" s="78"/>
      <c r="E133" s="78"/>
      <c r="F133" s="78"/>
      <c r="G133" s="79"/>
    </row>
    <row r="134" spans="1:17" x14ac:dyDescent="0.35">
      <c r="B134" s="13" t="s">
        <v>12</v>
      </c>
      <c r="C134" s="14"/>
      <c r="D134" s="14"/>
      <c r="E134" s="11"/>
      <c r="F134" s="80">
        <f>(F79)</f>
        <v>299.89999999999998</v>
      </c>
      <c r="G134" s="81"/>
    </row>
    <row r="135" spans="1:17" x14ac:dyDescent="0.35">
      <c r="B135" s="13" t="s">
        <v>11</v>
      </c>
      <c r="C135" s="14"/>
      <c r="D135" s="14"/>
      <c r="E135" s="11"/>
      <c r="F135" s="80">
        <f t="shared" ref="F135:F137" si="2">(F80)</f>
        <v>149.9</v>
      </c>
      <c r="G135" s="81"/>
    </row>
    <row r="136" spans="1:17" x14ac:dyDescent="0.35">
      <c r="B136" s="13" t="s">
        <v>13</v>
      </c>
      <c r="C136" s="14"/>
      <c r="D136" s="14"/>
      <c r="E136" s="11"/>
      <c r="F136" s="80">
        <f t="shared" si="2"/>
        <v>99.9</v>
      </c>
      <c r="G136" s="81"/>
    </row>
    <row r="137" spans="1:17" ht="15" thickBot="1" x14ac:dyDescent="0.4">
      <c r="B137" s="15" t="s">
        <v>14</v>
      </c>
      <c r="C137" s="16"/>
      <c r="D137" s="16"/>
      <c r="E137" s="17"/>
      <c r="F137" s="80">
        <f t="shared" si="2"/>
        <v>59.9</v>
      </c>
      <c r="G137" s="81"/>
    </row>
    <row r="139" spans="1:17" ht="23.5" x14ac:dyDescent="0.55000000000000004">
      <c r="A139" s="84" t="s">
        <v>69</v>
      </c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</row>
    <row r="140" spans="1:17" ht="15" thickBot="1" x14ac:dyDescent="0.4"/>
    <row r="141" spans="1:17" ht="21" x14ac:dyDescent="0.35">
      <c r="B141" s="85" t="s">
        <v>36</v>
      </c>
      <c r="C141" s="86"/>
      <c r="D141" s="87"/>
      <c r="E141" s="23"/>
      <c r="F141" s="85" t="s">
        <v>37</v>
      </c>
      <c r="G141" s="86"/>
      <c r="H141" s="87"/>
      <c r="J141" s="85" t="s">
        <v>38</v>
      </c>
      <c r="K141" s="86"/>
      <c r="L141" s="87"/>
      <c r="N141" s="85" t="s">
        <v>39</v>
      </c>
      <c r="O141" s="86"/>
      <c r="P141" s="87"/>
    </row>
    <row r="142" spans="1:17" ht="21" x14ac:dyDescent="0.35">
      <c r="B142" s="88"/>
      <c r="C142" s="89"/>
      <c r="D142" s="90"/>
      <c r="E142" s="23"/>
      <c r="F142" s="88"/>
      <c r="G142" s="89"/>
      <c r="H142" s="90"/>
      <c r="J142" s="88"/>
      <c r="K142" s="89"/>
      <c r="L142" s="90"/>
      <c r="N142" s="88"/>
      <c r="O142" s="89"/>
      <c r="P142" s="90"/>
    </row>
    <row r="143" spans="1:17" ht="14.5" customHeight="1" x14ac:dyDescent="0.35">
      <c r="B143" s="88"/>
      <c r="C143" s="89"/>
      <c r="D143" s="90"/>
      <c r="E143" s="23"/>
      <c r="F143" s="88"/>
      <c r="G143" s="89"/>
      <c r="H143" s="90"/>
      <c r="J143" s="88"/>
      <c r="K143" s="89"/>
      <c r="L143" s="90"/>
      <c r="N143" s="88"/>
      <c r="O143" s="89"/>
      <c r="P143" s="90"/>
    </row>
    <row r="144" spans="1:17" ht="14.5" customHeight="1" x14ac:dyDescent="0.35">
      <c r="B144" s="26" t="s">
        <v>29</v>
      </c>
      <c r="C144" s="27" t="s">
        <v>30</v>
      </c>
      <c r="D144" s="28" t="s">
        <v>31</v>
      </c>
      <c r="E144" s="19"/>
      <c r="F144" s="26" t="s">
        <v>29</v>
      </c>
      <c r="G144" s="27" t="s">
        <v>30</v>
      </c>
      <c r="H144" s="28" t="s">
        <v>31</v>
      </c>
      <c r="J144" s="26" t="s">
        <v>29</v>
      </c>
      <c r="K144" s="27" t="s">
        <v>30</v>
      </c>
      <c r="L144" s="28" t="s">
        <v>31</v>
      </c>
      <c r="N144" s="26" t="s">
        <v>29</v>
      </c>
      <c r="O144" s="27" t="s">
        <v>30</v>
      </c>
      <c r="P144" s="28" t="s">
        <v>31</v>
      </c>
    </row>
    <row r="145" spans="2:16" ht="15.5" x14ac:dyDescent="0.35">
      <c r="B145" s="30" t="s">
        <v>17</v>
      </c>
      <c r="C145" s="36">
        <f>('PLANILHA DE CONTROLE DE VENDAS'!B106)</f>
        <v>18470.400000000001</v>
      </c>
      <c r="D145" s="24">
        <f>PRODUCT($F$49,C145)</f>
        <v>258567129.60000002</v>
      </c>
      <c r="E145" s="12"/>
      <c r="F145" s="30" t="s">
        <v>17</v>
      </c>
      <c r="G145" s="36">
        <f>('PLANILHA DE CONTROLE DE VENDAS'!C106)</f>
        <v>13478.400000000001</v>
      </c>
      <c r="H145" s="24">
        <f>PRODUCT($F$50,G145)</f>
        <v>10796198.4</v>
      </c>
      <c r="J145" s="30" t="s">
        <v>17</v>
      </c>
      <c r="K145" s="36">
        <f>('PLANILHA DE CONTROLE DE VENDAS'!D106)</f>
        <v>49920</v>
      </c>
      <c r="L145" s="24">
        <f>PRODUCT($F$51,K145)</f>
        <v>36990720</v>
      </c>
      <c r="N145" s="30" t="s">
        <v>17</v>
      </c>
      <c r="O145" s="36">
        <f>('PLANILHA DE CONTROLE DE VENDAS'!E106)</f>
        <v>7987.2000000000007</v>
      </c>
      <c r="P145" s="24">
        <f>PRODUCT($F$52,O145)</f>
        <v>3027148.8000000003</v>
      </c>
    </row>
    <row r="146" spans="2:16" ht="15.5" x14ac:dyDescent="0.35">
      <c r="B146" s="30" t="s">
        <v>18</v>
      </c>
      <c r="C146" s="36">
        <f>('PLANILHA DE CONTROLE DE VENDAS'!B107)</f>
        <v>22164.48</v>
      </c>
      <c r="D146" s="24">
        <f>PRODUCT($F$49,C146)</f>
        <v>310280555.51999998</v>
      </c>
      <c r="E146" s="12"/>
      <c r="F146" s="30" t="s">
        <v>18</v>
      </c>
      <c r="G146" s="36">
        <f>('PLANILHA DE CONTROLE DE VENDAS'!C107)</f>
        <v>16174.08</v>
      </c>
      <c r="H146" s="24">
        <f>PRODUCT($F$50,G146)</f>
        <v>12955438.08</v>
      </c>
      <c r="J146" s="30" t="s">
        <v>18</v>
      </c>
      <c r="K146" s="36">
        <f>('PLANILHA DE CONTROLE DE VENDAS'!D107)</f>
        <v>11980.8</v>
      </c>
      <c r="L146" s="24">
        <f>PRODUCT($F$51,K146)</f>
        <v>8877772.7999999989</v>
      </c>
      <c r="N146" s="30" t="s">
        <v>18</v>
      </c>
      <c r="O146" s="36">
        <f>('PLANILHA DE CONTROLE DE VENDAS'!E107)</f>
        <v>9584.64</v>
      </c>
      <c r="P146" s="24">
        <f>PRODUCT($F$52,O146)</f>
        <v>3632578.5599999996</v>
      </c>
    </row>
    <row r="147" spans="2:16" ht="15.5" x14ac:dyDescent="0.35">
      <c r="B147" s="30" t="s">
        <v>19</v>
      </c>
      <c r="C147" s="36">
        <f>('PLANILHA DE CONTROLE DE VENDAS'!B108)</f>
        <v>22164.48</v>
      </c>
      <c r="D147" s="24">
        <f>PRODUCT($F$49,C147)</f>
        <v>310280555.51999998</v>
      </c>
      <c r="E147" s="20"/>
      <c r="F147" s="30" t="s">
        <v>19</v>
      </c>
      <c r="G147" s="36">
        <f>('PLANILHA DE CONTROLE DE VENDAS'!C108)</f>
        <v>16174.08</v>
      </c>
      <c r="H147" s="24">
        <f>PRODUCT($F$50,G147)</f>
        <v>12955438.08</v>
      </c>
      <c r="J147" s="30" t="s">
        <v>19</v>
      </c>
      <c r="K147" s="36">
        <f>('PLANILHA DE CONTROLE DE VENDAS'!D108)</f>
        <v>11980.8</v>
      </c>
      <c r="L147" s="24">
        <f>PRODUCT($F$51,K147)</f>
        <v>8877772.7999999989</v>
      </c>
      <c r="N147" s="30" t="s">
        <v>19</v>
      </c>
      <c r="O147" s="36">
        <f>('PLANILHA DE CONTROLE DE VENDAS'!E108)</f>
        <v>9584.64</v>
      </c>
      <c r="P147" s="24">
        <f>PRODUCT($F$52,O147)</f>
        <v>3632578.5599999996</v>
      </c>
    </row>
    <row r="148" spans="2:16" ht="15.5" x14ac:dyDescent="0.35">
      <c r="B148" s="30" t="s">
        <v>20</v>
      </c>
      <c r="C148" s="36">
        <f>('PLANILHA DE CONTROLE DE VENDAS'!B109)</f>
        <v>18470.400000000001</v>
      </c>
      <c r="D148" s="24">
        <f>PRODUCT($F$49,C148)</f>
        <v>258567129.60000002</v>
      </c>
      <c r="E148" s="12"/>
      <c r="F148" s="30" t="s">
        <v>20</v>
      </c>
      <c r="G148" s="36">
        <f>('PLANILHA DE CONTROLE DE VENDAS'!C109)</f>
        <v>13478.400000000001</v>
      </c>
      <c r="H148" s="24">
        <f>PRODUCT($F$50,G148)</f>
        <v>10796198.4</v>
      </c>
      <c r="J148" s="30" t="s">
        <v>20</v>
      </c>
      <c r="K148" s="36">
        <f>('PLANILHA DE CONTROLE DE VENDAS'!D109)</f>
        <v>9984</v>
      </c>
      <c r="L148" s="24">
        <f>PRODUCT($F$51,K148)</f>
        <v>7398144</v>
      </c>
      <c r="N148" s="30" t="s">
        <v>20</v>
      </c>
      <c r="O148" s="36">
        <f>('PLANILHA DE CONTROLE DE VENDAS'!E109)</f>
        <v>7987.2000000000007</v>
      </c>
      <c r="P148" s="24">
        <f>PRODUCT($F$52,O148)</f>
        <v>3027148.8000000003</v>
      </c>
    </row>
    <row r="149" spans="2:16" ht="15.5" x14ac:dyDescent="0.35">
      <c r="B149" s="30" t="s">
        <v>21</v>
      </c>
      <c r="C149" s="36">
        <f>('PLANILHA DE CONTROLE DE VENDAS'!B110)</f>
        <v>36940.800000000003</v>
      </c>
      <c r="D149" s="24">
        <f>PRODUCT($F$49,C149)</f>
        <v>517134259.20000005</v>
      </c>
      <c r="E149" s="12"/>
      <c r="F149" s="30" t="s">
        <v>21</v>
      </c>
      <c r="G149" s="36">
        <f>('PLANILHA DE CONTROLE DE VENDAS'!C110)</f>
        <v>26956.800000000003</v>
      </c>
      <c r="H149" s="24">
        <f>PRODUCT($F$50,G149)</f>
        <v>21592396.800000001</v>
      </c>
      <c r="J149" s="30" t="s">
        <v>21</v>
      </c>
      <c r="K149" s="36">
        <f>('PLANILHA DE CONTROLE DE VENDAS'!D110)</f>
        <v>19968</v>
      </c>
      <c r="L149" s="24">
        <f>PRODUCT($F$51,K149)</f>
        <v>14796288</v>
      </c>
      <c r="N149" s="30" t="s">
        <v>21</v>
      </c>
      <c r="O149" s="36">
        <f>('PLANILHA DE CONTROLE DE VENDAS'!E110)</f>
        <v>15974.400000000001</v>
      </c>
      <c r="P149" s="24">
        <f>PRODUCT($F$52,O149)</f>
        <v>6054297.6000000006</v>
      </c>
    </row>
    <row r="150" spans="2:16" ht="15.5" x14ac:dyDescent="0.35">
      <c r="B150" s="30" t="s">
        <v>22</v>
      </c>
      <c r="C150" s="36">
        <f>('PLANILHA DE CONTROLE DE VENDAS'!B111)</f>
        <v>29552.639999999999</v>
      </c>
      <c r="D150" s="24">
        <f>PRODUCT($F$49,C150)</f>
        <v>413707407.36000001</v>
      </c>
      <c r="E150" s="12"/>
      <c r="F150" s="30" t="s">
        <v>22</v>
      </c>
      <c r="G150" s="36">
        <f>('PLANILHA DE CONTROLE DE VENDAS'!C111)</f>
        <v>21565.439999999999</v>
      </c>
      <c r="H150" s="24">
        <f>PRODUCT($F$50,G150)</f>
        <v>17273917.439999998</v>
      </c>
      <c r="J150" s="30" t="s">
        <v>22</v>
      </c>
      <c r="K150" s="36">
        <f>('PLANILHA DE CONTROLE DE VENDAS'!D111)</f>
        <v>15974.4</v>
      </c>
      <c r="L150" s="24">
        <f>PRODUCT($F$51,K150)</f>
        <v>11837030.4</v>
      </c>
      <c r="N150" s="30" t="s">
        <v>22</v>
      </c>
      <c r="O150" s="36">
        <f>('PLANILHA DE CONTROLE DE VENDAS'!E111)</f>
        <v>12779.52</v>
      </c>
      <c r="P150" s="24">
        <f>PRODUCT($F$52,O150)</f>
        <v>4843438.0800000001</v>
      </c>
    </row>
    <row r="151" spans="2:16" ht="15.5" x14ac:dyDescent="0.35">
      <c r="B151" s="30" t="s">
        <v>23</v>
      </c>
      <c r="C151" s="36">
        <f>('PLANILHA DE CONTROLE DE VENDAS'!B112)</f>
        <v>18470.400000000001</v>
      </c>
      <c r="D151" s="24">
        <f>PRODUCT($F$49,C151)</f>
        <v>258567129.60000002</v>
      </c>
      <c r="E151" s="12"/>
      <c r="F151" s="30" t="s">
        <v>23</v>
      </c>
      <c r="G151" s="36">
        <f>('PLANILHA DE CONTROLE DE VENDAS'!C112)</f>
        <v>13478.400000000001</v>
      </c>
      <c r="H151" s="24">
        <f>PRODUCT($F$50,G151)</f>
        <v>10796198.4</v>
      </c>
      <c r="J151" s="30" t="s">
        <v>23</v>
      </c>
      <c r="K151" s="36">
        <f>('PLANILHA DE CONTROLE DE VENDAS'!D112)</f>
        <v>9984</v>
      </c>
      <c r="L151" s="24">
        <f>PRODUCT($F$51,K151)</f>
        <v>7398144</v>
      </c>
      <c r="N151" s="30" t="s">
        <v>23</v>
      </c>
      <c r="O151" s="36">
        <f>('PLANILHA DE CONTROLE DE VENDAS'!E112)</f>
        <v>7987.2000000000007</v>
      </c>
      <c r="P151" s="24">
        <f>PRODUCT($F$52,O151)</f>
        <v>3027148.8000000003</v>
      </c>
    </row>
    <row r="152" spans="2:16" ht="21" x14ac:dyDescent="0.35">
      <c r="B152" s="30" t="s">
        <v>24</v>
      </c>
      <c r="C152" s="36">
        <f>('PLANILHA DE CONTROLE DE VENDAS'!B113)</f>
        <v>33246.720000000001</v>
      </c>
      <c r="D152" s="24">
        <f>PRODUCT($F$49,C152)</f>
        <v>465420833.28000003</v>
      </c>
      <c r="E152" s="23"/>
      <c r="F152" s="30" t="s">
        <v>24</v>
      </c>
      <c r="G152" s="36">
        <f>('PLANILHA DE CONTROLE DE VENDAS'!C113)</f>
        <v>24261.119999999999</v>
      </c>
      <c r="H152" s="24">
        <f>PRODUCT($F$50,G152)</f>
        <v>19433157.120000001</v>
      </c>
      <c r="J152" s="30" t="s">
        <v>24</v>
      </c>
      <c r="K152" s="36">
        <f>('PLANILHA DE CONTROLE DE VENDAS'!D113)</f>
        <v>17971.2</v>
      </c>
      <c r="L152" s="24">
        <f>PRODUCT($F$51,K152)</f>
        <v>13316659.200000001</v>
      </c>
      <c r="N152" s="30" t="s">
        <v>24</v>
      </c>
      <c r="O152" s="36">
        <f>('PLANILHA DE CONTROLE DE VENDAS'!E113)</f>
        <v>14376.96</v>
      </c>
      <c r="P152" s="24">
        <f>PRODUCT($F$52,O152)</f>
        <v>5448867.8399999999</v>
      </c>
    </row>
    <row r="153" spans="2:16" ht="21" x14ac:dyDescent="0.35">
      <c r="B153" s="30" t="s">
        <v>25</v>
      </c>
      <c r="C153" s="36">
        <f>('PLANILHA DE CONTROLE DE VENDAS'!B114)</f>
        <v>18470.400000000001</v>
      </c>
      <c r="D153" s="24">
        <f>PRODUCT($F$49,C153)</f>
        <v>258567129.60000002</v>
      </c>
      <c r="E153" s="23"/>
      <c r="F153" s="30" t="s">
        <v>25</v>
      </c>
      <c r="G153" s="36">
        <f>('PLANILHA DE CONTROLE DE VENDAS'!C114)</f>
        <v>13478.400000000001</v>
      </c>
      <c r="H153" s="24">
        <f>PRODUCT($F$50,G153)</f>
        <v>10796198.4</v>
      </c>
      <c r="J153" s="30" t="s">
        <v>25</v>
      </c>
      <c r="K153" s="36">
        <f>('PLANILHA DE CONTROLE DE VENDAS'!D114)</f>
        <v>9984</v>
      </c>
      <c r="L153" s="24">
        <f>PRODUCT($F$51,K153)</f>
        <v>7398144</v>
      </c>
      <c r="N153" s="30" t="s">
        <v>25</v>
      </c>
      <c r="O153" s="36">
        <f>('PLANILHA DE CONTROLE DE VENDAS'!E114)</f>
        <v>7987.2000000000007</v>
      </c>
      <c r="P153" s="24">
        <f>PRODUCT($F$52,O153)</f>
        <v>3027148.8000000003</v>
      </c>
    </row>
    <row r="154" spans="2:16" ht="21" x14ac:dyDescent="0.35">
      <c r="B154" s="30" t="s">
        <v>26</v>
      </c>
      <c r="C154" s="36">
        <f>('PLANILHA DE CONTROLE DE VENDAS'!B115)</f>
        <v>29552.639999999999</v>
      </c>
      <c r="D154" s="24">
        <f>PRODUCT($F$49,C154)</f>
        <v>413707407.36000001</v>
      </c>
      <c r="E154" s="23"/>
      <c r="F154" s="30" t="s">
        <v>26</v>
      </c>
      <c r="G154" s="36">
        <f>('PLANILHA DE CONTROLE DE VENDAS'!C115)</f>
        <v>21565.439999999999</v>
      </c>
      <c r="H154" s="24">
        <f>PRODUCT($F$50,G154)</f>
        <v>17273917.439999998</v>
      </c>
      <c r="J154" s="30" t="s">
        <v>26</v>
      </c>
      <c r="K154" s="36">
        <f>('PLANILHA DE CONTROLE DE VENDAS'!D115)</f>
        <v>15974.4</v>
      </c>
      <c r="L154" s="24">
        <f>PRODUCT($F$51,K154)</f>
        <v>11837030.4</v>
      </c>
      <c r="N154" s="30" t="s">
        <v>26</v>
      </c>
      <c r="O154" s="36">
        <f>('PLANILHA DE CONTROLE DE VENDAS'!E115)</f>
        <v>12779.52</v>
      </c>
      <c r="P154" s="24">
        <f>PRODUCT($F$52,O154)</f>
        <v>4843438.0800000001</v>
      </c>
    </row>
    <row r="155" spans="2:16" ht="15.5" x14ac:dyDescent="0.35">
      <c r="B155" s="30" t="s">
        <v>27</v>
      </c>
      <c r="C155" s="36">
        <f>('PLANILHA DE CONTROLE DE VENDAS'!B116)</f>
        <v>66493.440000000002</v>
      </c>
      <c r="D155" s="24">
        <f>PRODUCT($F$49,C155)</f>
        <v>930841666.56000006</v>
      </c>
      <c r="E155" s="21"/>
      <c r="F155" s="30" t="s">
        <v>27</v>
      </c>
      <c r="G155" s="36">
        <f>('PLANILHA DE CONTROLE DE VENDAS'!C116)</f>
        <v>48522.239999999998</v>
      </c>
      <c r="H155" s="24">
        <f>PRODUCT($F$50,G155)</f>
        <v>38866314.240000002</v>
      </c>
      <c r="J155" s="30" t="s">
        <v>27</v>
      </c>
      <c r="K155" s="36">
        <f>('PLANILHA DE CONTROLE DE VENDAS'!D116)</f>
        <v>35942.400000000001</v>
      </c>
      <c r="L155" s="24">
        <f>PRODUCT($F$51,K155)</f>
        <v>26633318.400000002</v>
      </c>
      <c r="N155" s="30" t="s">
        <v>27</v>
      </c>
      <c r="O155" s="36">
        <f>('PLANILHA DE CONTROLE DE VENDAS'!E116)</f>
        <v>28753.919999999998</v>
      </c>
      <c r="P155" s="24">
        <f>PRODUCT($F$52,O155)</f>
        <v>10897735.68</v>
      </c>
    </row>
    <row r="156" spans="2:16" ht="16" thickBot="1" x14ac:dyDescent="0.4">
      <c r="B156" s="31" t="s">
        <v>28</v>
      </c>
      <c r="C156" s="36">
        <f>('PLANILHA DE CONTROLE DE VENDAS'!B117)</f>
        <v>55411.199999999997</v>
      </c>
      <c r="D156" s="24">
        <f>PRODUCT($F$49,C156)</f>
        <v>775701388.79999995</v>
      </c>
      <c r="E156" s="21"/>
      <c r="F156" s="31" t="s">
        <v>28</v>
      </c>
      <c r="G156" s="36">
        <f>('PLANILHA DE CONTROLE DE VENDAS'!C117)</f>
        <v>40435.199999999997</v>
      </c>
      <c r="H156" s="24">
        <f>PRODUCT($F$50,G156)</f>
        <v>32388595.199999999</v>
      </c>
      <c r="J156" s="31" t="s">
        <v>28</v>
      </c>
      <c r="K156" s="36">
        <f>('PLANILHA DE CONTROLE DE VENDAS'!D117)</f>
        <v>29952</v>
      </c>
      <c r="L156" s="24">
        <f>PRODUCT($F$51,K156)</f>
        <v>22194432</v>
      </c>
      <c r="N156" s="31" t="s">
        <v>28</v>
      </c>
      <c r="O156" s="36">
        <f>('PLANILHA DE CONTROLE DE VENDAS'!E117)</f>
        <v>23961.599999999999</v>
      </c>
      <c r="P156" s="24">
        <f>PRODUCT($F$52,O156)</f>
        <v>9081446.4000000004</v>
      </c>
    </row>
    <row r="157" spans="2:16" x14ac:dyDescent="0.35">
      <c r="B157" s="8"/>
      <c r="C157" s="21"/>
      <c r="D157" s="29">
        <f>SUM(D145:D156)</f>
        <v>5171342592.000001</v>
      </c>
      <c r="E157" s="21"/>
      <c r="F157" s="8"/>
      <c r="G157" s="21"/>
      <c r="H157" s="29">
        <f>SUM(H145:H156)</f>
        <v>215923968</v>
      </c>
      <c r="J157" s="8"/>
      <c r="K157" s="21"/>
      <c r="L157" s="29">
        <f>SUM(L145:L156)</f>
        <v>177555456</v>
      </c>
      <c r="N157" s="8"/>
      <c r="O157" s="21"/>
      <c r="P157" s="29">
        <f>SUM(P145:P156)</f>
        <v>60542975.999999993</v>
      </c>
    </row>
    <row r="158" spans="2:16" ht="15" thickBot="1" x14ac:dyDescent="0.4">
      <c r="B158" s="8"/>
      <c r="C158" s="21"/>
      <c r="D158" s="25"/>
      <c r="E158" s="21"/>
      <c r="F158" s="8"/>
      <c r="G158" s="21"/>
      <c r="H158" s="25"/>
      <c r="J158" s="8"/>
      <c r="K158" s="21"/>
      <c r="L158" s="25"/>
      <c r="N158" s="8"/>
      <c r="O158" s="21"/>
      <c r="P158" s="25"/>
    </row>
    <row r="159" spans="2:16" x14ac:dyDescent="0.35">
      <c r="B159" s="77" t="s">
        <v>16</v>
      </c>
      <c r="C159" s="78"/>
      <c r="D159" s="78"/>
      <c r="E159" s="78"/>
      <c r="F159" s="78"/>
      <c r="G159" s="79"/>
    </row>
    <row r="160" spans="2:16" x14ac:dyDescent="0.35">
      <c r="B160" s="13" t="s">
        <v>12</v>
      </c>
      <c r="C160" s="14"/>
      <c r="D160" s="14"/>
      <c r="E160" s="11"/>
      <c r="F160" s="80">
        <f>(F105)</f>
        <v>13999</v>
      </c>
      <c r="G160" s="81"/>
    </row>
    <row r="161" spans="2:8" x14ac:dyDescent="0.35">
      <c r="B161" s="13" t="s">
        <v>11</v>
      </c>
      <c r="C161" s="14"/>
      <c r="D161" s="14"/>
      <c r="E161" s="11"/>
      <c r="F161" s="80">
        <f t="shared" ref="F161:F163" si="3">(F106)</f>
        <v>801</v>
      </c>
      <c r="G161" s="81"/>
    </row>
    <row r="162" spans="2:8" x14ac:dyDescent="0.35">
      <c r="B162" s="13" t="s">
        <v>13</v>
      </c>
      <c r="C162" s="14"/>
      <c r="D162" s="14"/>
      <c r="E162" s="11"/>
      <c r="F162" s="80">
        <f t="shared" si="3"/>
        <v>741</v>
      </c>
      <c r="G162" s="81"/>
    </row>
    <row r="163" spans="2:8" ht="15" thickBot="1" x14ac:dyDescent="0.4">
      <c r="B163" s="15" t="s">
        <v>14</v>
      </c>
      <c r="C163" s="16"/>
      <c r="D163" s="16"/>
      <c r="E163" s="17"/>
      <c r="F163" s="80">
        <f t="shared" si="3"/>
        <v>379</v>
      </c>
      <c r="G163" s="81"/>
    </row>
    <row r="167" spans="2:8" x14ac:dyDescent="0.35">
      <c r="B167" s="187" t="s">
        <v>127</v>
      </c>
      <c r="C167" s="187"/>
      <c r="D167" s="187"/>
      <c r="E167" s="187"/>
      <c r="F167" s="187"/>
      <c r="G167" s="187"/>
      <c r="H167" s="188">
        <f>SUM(D76,H76,L76,P76,P46,L46,H46,D46)</f>
        <v>16866573360</v>
      </c>
    </row>
    <row r="168" spans="2:8" x14ac:dyDescent="0.35">
      <c r="B168" s="187" t="s">
        <v>126</v>
      </c>
      <c r="C168" s="187"/>
      <c r="D168" s="187"/>
      <c r="E168" s="187"/>
      <c r="F168" s="187"/>
      <c r="G168" s="187"/>
      <c r="H168" s="188">
        <f>SUM(D102,H102,L102,P102,P76,L76,H76,D76)</f>
        <v>8123178960</v>
      </c>
    </row>
    <row r="169" spans="2:8" x14ac:dyDescent="0.35">
      <c r="B169" s="187" t="s">
        <v>128</v>
      </c>
      <c r="C169" s="187"/>
      <c r="D169" s="187"/>
      <c r="E169" s="187"/>
      <c r="F169" s="187"/>
      <c r="G169" s="187"/>
      <c r="H169" s="188">
        <f>SUM(D157,H157,L157,P157,D131,H131,L131,P131)</f>
        <v>5810064998.4000006</v>
      </c>
    </row>
    <row r="170" spans="2:8" s="191" customFormat="1" ht="15.5" x14ac:dyDescent="0.35">
      <c r="B170" s="189" t="s">
        <v>129</v>
      </c>
      <c r="C170" s="189"/>
      <c r="D170" s="189"/>
      <c r="E170" s="189"/>
      <c r="F170" s="189"/>
      <c r="G170" s="189"/>
      <c r="H170" s="190">
        <f>SUM(H167:H169)</f>
        <v>30799817318.400002</v>
      </c>
    </row>
    <row r="174" spans="2:8" x14ac:dyDescent="0.35">
      <c r="H174" s="96"/>
    </row>
  </sheetData>
  <mergeCells count="60">
    <mergeCell ref="B167:G167"/>
    <mergeCell ref="B168:G168"/>
    <mergeCell ref="B169:G169"/>
    <mergeCell ref="B170:G170"/>
    <mergeCell ref="B48:F48"/>
    <mergeCell ref="N30:P32"/>
    <mergeCell ref="J30:L32"/>
    <mergeCell ref="F30:H32"/>
    <mergeCell ref="B30:D32"/>
    <mergeCell ref="N4:P6"/>
    <mergeCell ref="F23:G23"/>
    <mergeCell ref="F24:G24"/>
    <mergeCell ref="F25:G25"/>
    <mergeCell ref="F26:G26"/>
    <mergeCell ref="A1:Q1"/>
    <mergeCell ref="A28:Q28"/>
    <mergeCell ref="A57:Q57"/>
    <mergeCell ref="B60:D62"/>
    <mergeCell ref="F60:H62"/>
    <mergeCell ref="J60:L62"/>
    <mergeCell ref="N60:P62"/>
    <mergeCell ref="B22:G22"/>
    <mergeCell ref="F4:H6"/>
    <mergeCell ref="B4:D6"/>
    <mergeCell ref="J4:L6"/>
    <mergeCell ref="B78:G78"/>
    <mergeCell ref="F79:G79"/>
    <mergeCell ref="F80:G80"/>
    <mergeCell ref="F81:G81"/>
    <mergeCell ref="F82:G82"/>
    <mergeCell ref="A84:Q84"/>
    <mergeCell ref="B86:D88"/>
    <mergeCell ref="F86:H88"/>
    <mergeCell ref="J86:L88"/>
    <mergeCell ref="N86:P88"/>
    <mergeCell ref="B104:G104"/>
    <mergeCell ref="F105:G105"/>
    <mergeCell ref="F106:G106"/>
    <mergeCell ref="F107:G107"/>
    <mergeCell ref="F108:G108"/>
    <mergeCell ref="A112:Q112"/>
    <mergeCell ref="B115:D117"/>
    <mergeCell ref="F115:H117"/>
    <mergeCell ref="J115:L117"/>
    <mergeCell ref="N115:P117"/>
    <mergeCell ref="B133:G133"/>
    <mergeCell ref="F134:G134"/>
    <mergeCell ref="F135:G135"/>
    <mergeCell ref="F136:G136"/>
    <mergeCell ref="F137:G137"/>
    <mergeCell ref="A139:Q139"/>
    <mergeCell ref="B141:D143"/>
    <mergeCell ref="F141:H143"/>
    <mergeCell ref="J141:L143"/>
    <mergeCell ref="N141:P143"/>
    <mergeCell ref="B159:G159"/>
    <mergeCell ref="F160:G160"/>
    <mergeCell ref="F161:G161"/>
    <mergeCell ref="F162:G162"/>
    <mergeCell ref="F163:G163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45"/>
  <sheetViews>
    <sheetView topLeftCell="A30" zoomScale="79" zoomScaleNormal="115" workbookViewId="0">
      <selection activeCell="B45" sqref="B45"/>
    </sheetView>
  </sheetViews>
  <sheetFormatPr defaultRowHeight="14.5" x14ac:dyDescent="0.35"/>
  <cols>
    <col min="1" max="1" width="48.6328125" bestFit="1" customWidth="1"/>
    <col min="2" max="2" width="25.36328125" bestFit="1" customWidth="1"/>
    <col min="3" max="4" width="16.54296875" bestFit="1" customWidth="1"/>
    <col min="5" max="5" width="20.1796875" bestFit="1" customWidth="1"/>
    <col min="6" max="11" width="16.26953125" bestFit="1" customWidth="1"/>
  </cols>
  <sheetData>
    <row r="9" spans="12:13" x14ac:dyDescent="0.35">
      <c r="L9" s="2"/>
      <c r="M9" s="2"/>
    </row>
    <row r="17" spans="1:7" ht="26" x14ac:dyDescent="0.6">
      <c r="A17" s="123" t="s">
        <v>86</v>
      </c>
      <c r="B17" s="123"/>
      <c r="C17" s="123"/>
    </row>
    <row r="19" spans="1:7" x14ac:dyDescent="0.35">
      <c r="A19" s="116" t="s">
        <v>84</v>
      </c>
      <c r="B19" s="116"/>
    </row>
    <row r="20" spans="1:7" x14ac:dyDescent="0.35">
      <c r="A20" s="109" t="s">
        <v>73</v>
      </c>
      <c r="B20" s="115">
        <v>330000000</v>
      </c>
      <c r="C20" s="1"/>
    </row>
    <row r="21" spans="1:7" x14ac:dyDescent="0.35">
      <c r="A21" s="110" t="s">
        <v>74</v>
      </c>
      <c r="B21" s="111">
        <v>8400000</v>
      </c>
      <c r="C21" s="95"/>
    </row>
    <row r="22" spans="1:7" x14ac:dyDescent="0.35">
      <c r="A22" s="110" t="s">
        <v>75</v>
      </c>
      <c r="B22" s="111">
        <v>9344160</v>
      </c>
      <c r="C22" s="95"/>
    </row>
    <row r="23" spans="1:7" x14ac:dyDescent="0.35">
      <c r="A23" s="112" t="s">
        <v>76</v>
      </c>
      <c r="B23" s="113">
        <f>SUM('PLANILHA DE CONTROLE DE VENDAS'!B27,'PLANILHA DE CONTROLE DE VENDAS'!B118)*'CÁUCULO IMPOSTO'!A11</f>
        <v>8619981683.039999</v>
      </c>
      <c r="G23" s="97"/>
    </row>
    <row r="24" spans="1:7" x14ac:dyDescent="0.35">
      <c r="A24" s="112" t="s">
        <v>77</v>
      </c>
      <c r="B24" s="113">
        <f>SUM('PLANILHA DE CONTROLE DE VENDAS'!C27,'PLANILHA DE CONTROLE DE VENDAS'!C73,'PLANILHA DE CONTROLE DE VENDAS'!C118)*'CÁUCULO IMPOSTO'!A12</f>
        <v>208906439.03999993</v>
      </c>
      <c r="E24" s="96"/>
      <c r="G24" s="98"/>
    </row>
    <row r="25" spans="1:7" x14ac:dyDescent="0.35">
      <c r="A25" s="112" t="s">
        <v>78</v>
      </c>
      <c r="B25" s="113">
        <f>SUM('PLANILHA DE CONTROLE DE VENDAS'!D27,'PLANILHA DE CONTROLE DE VENDAS'!D73,'PLANILHA DE CONTROLE DE VENDAS'!D118)*'CÁUCULO IMPOSTO'!A13</f>
        <v>197974333.43999997</v>
      </c>
      <c r="G25" s="124"/>
    </row>
    <row r="26" spans="1:7" x14ac:dyDescent="0.35">
      <c r="A26" s="112" t="s">
        <v>79</v>
      </c>
      <c r="B26" s="113">
        <f>SUM('PLANILHA DE CONTROLE DE VENDAS'!E27,'PLANILHA DE CONTROLE DE VENDAS'!E73,'PLANILHA DE CONTROLE DE VENDAS'!E118)*'CÁUCULO IMPOSTO'!A14</f>
        <v>58575329.280000001</v>
      </c>
      <c r="G26" s="125"/>
    </row>
    <row r="27" spans="1:7" x14ac:dyDescent="0.35">
      <c r="A27" s="112" t="s">
        <v>80</v>
      </c>
      <c r="B27" s="113">
        <v>29850000</v>
      </c>
      <c r="G27" s="125"/>
    </row>
    <row r="28" spans="1:7" x14ac:dyDescent="0.35">
      <c r="A28" s="114" t="s">
        <v>81</v>
      </c>
      <c r="B28" s="166">
        <v>4404792000</v>
      </c>
      <c r="G28" s="125"/>
    </row>
    <row r="29" spans="1:7" x14ac:dyDescent="0.35">
      <c r="A29" s="131"/>
      <c r="B29" s="166"/>
      <c r="G29" s="125"/>
    </row>
    <row r="30" spans="1:7" x14ac:dyDescent="0.35">
      <c r="A30" s="131" t="s">
        <v>92</v>
      </c>
      <c r="B30" s="166">
        <f>SUM(B23+B25)*40%</f>
        <v>3527182406.592</v>
      </c>
      <c r="G30" s="125"/>
    </row>
    <row r="31" spans="1:7" x14ac:dyDescent="0.35">
      <c r="A31" s="131" t="s">
        <v>93</v>
      </c>
      <c r="B31" s="166">
        <f>SUM(B24+B26)*30%</f>
        <v>80244530.495999977</v>
      </c>
      <c r="G31" s="125"/>
    </row>
    <row r="32" spans="1:7" x14ac:dyDescent="0.35">
      <c r="A32" s="131"/>
      <c r="B32" s="166"/>
      <c r="G32" s="125"/>
    </row>
    <row r="33" spans="1:7" x14ac:dyDescent="0.35">
      <c r="A33" s="117" t="s">
        <v>85</v>
      </c>
      <c r="B33" s="122">
        <f>SUM(B20:B28)</f>
        <v>13867823944.799999</v>
      </c>
      <c r="G33" s="125"/>
    </row>
    <row r="34" spans="1:7" x14ac:dyDescent="0.35">
      <c r="A34" s="6"/>
      <c r="B34" s="96"/>
    </row>
    <row r="35" spans="1:7" x14ac:dyDescent="0.35">
      <c r="A35" s="6"/>
      <c r="B35" s="96"/>
    </row>
    <row r="36" spans="1:7" x14ac:dyDescent="0.35">
      <c r="A36" s="118" t="s">
        <v>6</v>
      </c>
      <c r="B36" s="119"/>
      <c r="C36" s="119"/>
      <c r="D36" s="119"/>
      <c r="E36" s="105"/>
    </row>
    <row r="37" spans="1:7" x14ac:dyDescent="0.35">
      <c r="A37" s="7"/>
      <c r="B37" s="3" t="s">
        <v>7</v>
      </c>
      <c r="C37" s="3" t="s">
        <v>8</v>
      </c>
      <c r="D37" s="103" t="s">
        <v>9</v>
      </c>
      <c r="E37" s="105"/>
    </row>
    <row r="38" spans="1:7" x14ac:dyDescent="0.35">
      <c r="A38" s="5" t="s">
        <v>70</v>
      </c>
      <c r="B38" s="4">
        <v>615000</v>
      </c>
      <c r="C38" s="4">
        <v>3280000</v>
      </c>
      <c r="D38" s="104">
        <v>2808500</v>
      </c>
      <c r="E38" s="106"/>
    </row>
    <row r="39" spans="1:7" x14ac:dyDescent="0.35">
      <c r="A39" s="5" t="s">
        <v>71</v>
      </c>
      <c r="B39" s="4">
        <v>1280000</v>
      </c>
      <c r="C39" s="4">
        <v>7200000</v>
      </c>
      <c r="D39" s="104">
        <v>6280000</v>
      </c>
      <c r="E39" s="106"/>
    </row>
    <row r="40" spans="1:7" x14ac:dyDescent="0.35">
      <c r="A40" s="5" t="s">
        <v>72</v>
      </c>
      <c r="B40" s="4">
        <v>13338000</v>
      </c>
      <c r="C40" s="4">
        <v>70200000</v>
      </c>
      <c r="D40" s="104">
        <v>57915000</v>
      </c>
      <c r="E40" s="106"/>
    </row>
    <row r="41" spans="1:7" x14ac:dyDescent="0.35">
      <c r="A41" s="120" t="s">
        <v>82</v>
      </c>
      <c r="B41" s="121">
        <f>SUM(B38:B40)</f>
        <v>15233000</v>
      </c>
      <c r="C41" s="121">
        <f>SUM(C38:C40)</f>
        <v>80680000</v>
      </c>
      <c r="D41" s="121">
        <f>SUM(D38:D40)</f>
        <v>67003500</v>
      </c>
      <c r="E41" s="98"/>
    </row>
    <row r="42" spans="1:7" x14ac:dyDescent="0.35">
      <c r="B42" s="96"/>
      <c r="C42" s="96"/>
      <c r="D42" s="96"/>
      <c r="E42" s="98"/>
    </row>
    <row r="43" spans="1:7" x14ac:dyDescent="0.35">
      <c r="A43" s="108" t="s">
        <v>83</v>
      </c>
      <c r="B43" s="107">
        <f>SUM(B41:D41)</f>
        <v>162916500</v>
      </c>
    </row>
    <row r="45" spans="1:7" ht="18.5" x14ac:dyDescent="0.45">
      <c r="A45" s="132" t="s">
        <v>94</v>
      </c>
      <c r="B45" s="133">
        <f>B43+B33</f>
        <v>14030740444.799999</v>
      </c>
    </row>
  </sheetData>
  <mergeCells count="3">
    <mergeCell ref="A36:D36"/>
    <mergeCell ref="A17:C17"/>
    <mergeCell ref="A19:B1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1" sqref="A11"/>
    </sheetView>
  </sheetViews>
  <sheetFormatPr defaultRowHeight="14.5" x14ac:dyDescent="0.35"/>
  <cols>
    <col min="1" max="1" width="34.81640625" bestFit="1" customWidth="1"/>
    <col min="2" max="2" width="19.36328125" bestFit="1" customWidth="1"/>
    <col min="3" max="3" width="35.36328125" bestFit="1" customWidth="1"/>
  </cols>
  <sheetData>
    <row r="1" spans="1:3" s="99" customFormat="1" ht="23.5" x14ac:dyDescent="0.55000000000000004">
      <c r="A1" s="165" t="s">
        <v>95</v>
      </c>
      <c r="B1" s="165"/>
      <c r="C1" s="165"/>
    </row>
    <row r="3" spans="1:3" x14ac:dyDescent="0.35">
      <c r="A3" s="144" t="s">
        <v>88</v>
      </c>
      <c r="B3" s="145" t="s">
        <v>89</v>
      </c>
      <c r="C3" s="146" t="s">
        <v>87</v>
      </c>
    </row>
    <row r="4" spans="1:3" x14ac:dyDescent="0.35">
      <c r="A4" s="101">
        <f>'PLANILHA FINANCEIRA ENTRADA'!F49</f>
        <v>13999</v>
      </c>
      <c r="B4" s="102">
        <f>A4*0.3</f>
        <v>4199.7</v>
      </c>
      <c r="C4" s="127">
        <f>A4-B4</f>
        <v>9799.2999999999993</v>
      </c>
    </row>
    <row r="5" spans="1:3" x14ac:dyDescent="0.35">
      <c r="A5" s="101">
        <f>'PLANILHA FINANCEIRA ENTRADA'!F50</f>
        <v>801</v>
      </c>
      <c r="B5" s="102">
        <v>560.70000000000005</v>
      </c>
      <c r="C5" s="143">
        <f>A5-B5</f>
        <v>240.29999999999995</v>
      </c>
    </row>
    <row r="6" spans="1:3" x14ac:dyDescent="0.35">
      <c r="A6" s="101">
        <f>'PLANILHA FINANCEIRA ENTRADA'!F51</f>
        <v>741</v>
      </c>
      <c r="B6" s="102">
        <v>444.6</v>
      </c>
      <c r="C6" s="127">
        <f>A6-B6</f>
        <v>296.39999999999998</v>
      </c>
    </row>
    <row r="7" spans="1:3" x14ac:dyDescent="0.35">
      <c r="A7" s="101">
        <f>'PLANILHA FINANCEIRA ENTRADA'!F52</f>
        <v>379</v>
      </c>
      <c r="B7" s="102">
        <v>265.3</v>
      </c>
      <c r="C7" s="127">
        <f>A7-B7</f>
        <v>113.69999999999999</v>
      </c>
    </row>
    <row r="10" spans="1:3" x14ac:dyDescent="0.35">
      <c r="A10" s="146" t="s">
        <v>91</v>
      </c>
      <c r="B10" s="128"/>
      <c r="C10" s="145" t="s">
        <v>90</v>
      </c>
    </row>
    <row r="11" spans="1:3" x14ac:dyDescent="0.35">
      <c r="A11" s="127">
        <f>C4-C11</f>
        <v>5879.58</v>
      </c>
      <c r="B11" s="129"/>
      <c r="C11" s="100">
        <f>C4*40%</f>
        <v>3919.72</v>
      </c>
    </row>
    <row r="12" spans="1:3" x14ac:dyDescent="0.35">
      <c r="A12" s="127">
        <f>C5-C12</f>
        <v>144.17999999999995</v>
      </c>
      <c r="B12" s="130"/>
      <c r="C12" s="100">
        <f>C5*40%</f>
        <v>96.11999999999999</v>
      </c>
    </row>
    <row r="13" spans="1:3" x14ac:dyDescent="0.35">
      <c r="A13" s="127">
        <f>C6-C13</f>
        <v>177.83999999999997</v>
      </c>
      <c r="B13" s="130"/>
      <c r="C13" s="100">
        <f>C6*40%</f>
        <v>118.56</v>
      </c>
    </row>
    <row r="14" spans="1:3" x14ac:dyDescent="0.35">
      <c r="A14" s="127">
        <f>C7-C14</f>
        <v>68.22</v>
      </c>
      <c r="B14" s="130"/>
      <c r="C14" s="100">
        <f>C7*40%</f>
        <v>45.48</v>
      </c>
    </row>
    <row r="17" spans="2:2" x14ac:dyDescent="0.35">
      <c r="B17" s="126"/>
    </row>
    <row r="18" spans="2:2" x14ac:dyDescent="0.35">
      <c r="B18" s="126"/>
    </row>
    <row r="19" spans="2:2" x14ac:dyDescent="0.35">
      <c r="B19" s="126"/>
    </row>
    <row r="20" spans="2:2" x14ac:dyDescent="0.35">
      <c r="B20" s="126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3"/>
  <sheetViews>
    <sheetView zoomScale="53" workbookViewId="0">
      <selection activeCell="J11" sqref="J11"/>
    </sheetView>
  </sheetViews>
  <sheetFormatPr defaultRowHeight="14.5" x14ac:dyDescent="0.35"/>
  <cols>
    <col min="1" max="1" width="3.1796875" customWidth="1"/>
    <col min="2" max="2" width="64" customWidth="1"/>
    <col min="3" max="3" width="18.453125" customWidth="1"/>
    <col min="4" max="4" width="12.453125" style="167" hidden="1" customWidth="1"/>
    <col min="6" max="6" width="10.7265625" customWidth="1"/>
  </cols>
  <sheetData>
    <row r="1" spans="2:9" ht="15" thickBot="1" x14ac:dyDescent="0.4"/>
    <row r="2" spans="2:9" ht="17.5" x14ac:dyDescent="0.35">
      <c r="B2" s="169" t="s">
        <v>98</v>
      </c>
      <c r="C2" s="170"/>
      <c r="D2" s="168"/>
      <c r="E2" s="168"/>
    </row>
    <row r="3" spans="2:9" ht="18.5" x14ac:dyDescent="0.35">
      <c r="B3" s="171" t="s">
        <v>99</v>
      </c>
      <c r="C3" s="172" t="s">
        <v>100</v>
      </c>
    </row>
    <row r="4" spans="2:9" ht="37.5" thickBot="1" x14ac:dyDescent="0.5">
      <c r="B4" s="173" t="s">
        <v>101</v>
      </c>
      <c r="C4" s="174"/>
      <c r="D4" s="167" t="b">
        <v>1</v>
      </c>
    </row>
    <row r="5" spans="2:9" ht="37.5" thickBot="1" x14ac:dyDescent="0.5">
      <c r="B5" s="173" t="s">
        <v>102</v>
      </c>
      <c r="C5" s="174"/>
      <c r="D5" s="167" t="b">
        <v>1</v>
      </c>
      <c r="F5" s="177" t="s">
        <v>97</v>
      </c>
      <c r="G5" s="178"/>
      <c r="H5" s="179">
        <f>COUNTIF(D4:D23,TRUE)</f>
        <v>9</v>
      </c>
      <c r="I5" s="180">
        <f>H5/COUNTA(B4:B23)</f>
        <v>0.45</v>
      </c>
    </row>
    <row r="6" spans="2:9" ht="22.5" customHeight="1" x14ac:dyDescent="0.45">
      <c r="B6" s="173" t="s">
        <v>103</v>
      </c>
      <c r="C6" s="174"/>
      <c r="D6" s="167" t="b">
        <v>1</v>
      </c>
    </row>
    <row r="7" spans="2:9" ht="37" x14ac:dyDescent="0.45">
      <c r="B7" s="173" t="s">
        <v>104</v>
      </c>
      <c r="C7" s="174"/>
      <c r="D7" s="167" t="b">
        <v>1</v>
      </c>
    </row>
    <row r="8" spans="2:9" ht="37" x14ac:dyDescent="0.45">
      <c r="B8" s="173" t="s">
        <v>105</v>
      </c>
      <c r="C8" s="174"/>
      <c r="D8" s="167" t="b">
        <v>1</v>
      </c>
    </row>
    <row r="9" spans="2:9" ht="45.5" customHeight="1" x14ac:dyDescent="0.45">
      <c r="B9" s="173" t="s">
        <v>106</v>
      </c>
      <c r="C9" s="174"/>
      <c r="D9" s="167" t="b">
        <v>1</v>
      </c>
    </row>
    <row r="10" spans="2:9" ht="37" x14ac:dyDescent="0.45">
      <c r="B10" s="173" t="s">
        <v>107</v>
      </c>
      <c r="C10" s="174"/>
      <c r="D10" s="167" t="b">
        <v>1</v>
      </c>
    </row>
    <row r="11" spans="2:9" ht="37" x14ac:dyDescent="0.45">
      <c r="B11" s="173" t="s">
        <v>108</v>
      </c>
      <c r="C11" s="174"/>
      <c r="D11" s="167" t="b">
        <v>1</v>
      </c>
    </row>
    <row r="12" spans="2:9" ht="37" x14ac:dyDescent="0.45">
      <c r="B12" s="173" t="s">
        <v>109</v>
      </c>
      <c r="C12" s="174"/>
      <c r="D12" s="167" t="b">
        <v>1</v>
      </c>
    </row>
    <row r="13" spans="2:9" ht="30" customHeight="1" x14ac:dyDescent="0.45">
      <c r="B13" s="173" t="s">
        <v>110</v>
      </c>
      <c r="C13" s="174"/>
      <c r="D13" s="167" t="b">
        <v>0</v>
      </c>
    </row>
    <row r="14" spans="2:9" ht="37" x14ac:dyDescent="0.45">
      <c r="B14" s="173" t="s">
        <v>111</v>
      </c>
      <c r="C14" s="174"/>
      <c r="D14" s="167" t="b">
        <v>0</v>
      </c>
    </row>
    <row r="15" spans="2:9" ht="37" x14ac:dyDescent="0.45">
      <c r="B15" s="173" t="s">
        <v>112</v>
      </c>
      <c r="C15" s="174"/>
      <c r="D15" s="167" t="b">
        <v>0</v>
      </c>
    </row>
    <row r="16" spans="2:9" ht="37" x14ac:dyDescent="0.45">
      <c r="B16" s="173" t="s">
        <v>113</v>
      </c>
      <c r="C16" s="174"/>
      <c r="D16" s="167" t="b">
        <v>0</v>
      </c>
    </row>
    <row r="17" spans="2:4" ht="23.5" customHeight="1" x14ac:dyDescent="0.45">
      <c r="B17" s="173" t="s">
        <v>114</v>
      </c>
      <c r="C17" s="174"/>
      <c r="D17" s="167" t="b">
        <v>0</v>
      </c>
    </row>
    <row r="18" spans="2:4" ht="23.5" customHeight="1" x14ac:dyDescent="0.45">
      <c r="B18" s="173" t="s">
        <v>115</v>
      </c>
      <c r="C18" s="174"/>
      <c r="D18" s="167" t="b">
        <v>0</v>
      </c>
    </row>
    <row r="19" spans="2:4" ht="37" x14ac:dyDescent="0.45">
      <c r="B19" s="173" t="s">
        <v>116</v>
      </c>
      <c r="C19" s="174"/>
      <c r="D19" s="167" t="b">
        <v>0</v>
      </c>
    </row>
    <row r="20" spans="2:4" ht="37" x14ac:dyDescent="0.45">
      <c r="B20" s="173" t="s">
        <v>117</v>
      </c>
      <c r="C20" s="174"/>
      <c r="D20" s="167" t="b">
        <v>0</v>
      </c>
    </row>
    <row r="21" spans="2:4" ht="20" customHeight="1" x14ac:dyDescent="0.45">
      <c r="B21" s="173" t="s">
        <v>118</v>
      </c>
      <c r="C21" s="174"/>
      <c r="D21" s="167" t="b">
        <v>0</v>
      </c>
    </row>
    <row r="22" spans="2:4" ht="21" customHeight="1" x14ac:dyDescent="0.45">
      <c r="B22" s="173" t="s">
        <v>119</v>
      </c>
      <c r="C22" s="174"/>
      <c r="D22" s="167" t="b">
        <v>0</v>
      </c>
    </row>
    <row r="23" spans="2:4" ht="24" customHeight="1" thickBot="1" x14ac:dyDescent="0.5">
      <c r="B23" s="175" t="s">
        <v>120</v>
      </c>
      <c r="C23" s="176"/>
      <c r="D23" s="167" t="b">
        <v>0</v>
      </c>
    </row>
  </sheetData>
  <mergeCells count="2">
    <mergeCell ref="B2:C2"/>
    <mergeCell ref="F5:G5"/>
  </mergeCells>
  <conditionalFormatting sqref="B4:C23">
    <cfRule type="expression" dxfId="0" priority="1">
      <formula>$D4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2</xdr:col>
                    <xdr:colOff>495300</xdr:colOff>
                    <xdr:row>7</xdr:row>
                    <xdr:rowOff>12700</xdr:rowOff>
                  </from>
                  <to>
                    <xdr:col>2</xdr:col>
                    <xdr:colOff>1193800</xdr:colOff>
                    <xdr:row>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2</xdr:col>
                    <xdr:colOff>495300</xdr:colOff>
                    <xdr:row>2</xdr:row>
                    <xdr:rowOff>374650</xdr:rowOff>
                  </from>
                  <to>
                    <xdr:col>2</xdr:col>
                    <xdr:colOff>1193800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2</xdr:col>
                    <xdr:colOff>495300</xdr:colOff>
                    <xdr:row>4</xdr:row>
                    <xdr:rowOff>12700</xdr:rowOff>
                  </from>
                  <to>
                    <xdr:col>2</xdr:col>
                    <xdr:colOff>1193800</xdr:colOff>
                    <xdr:row>4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2</xdr:col>
                    <xdr:colOff>508000</xdr:colOff>
                    <xdr:row>4</xdr:row>
                    <xdr:rowOff>400050</xdr:rowOff>
                  </from>
                  <to>
                    <xdr:col>2</xdr:col>
                    <xdr:colOff>1206500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2</xdr:col>
                    <xdr:colOff>495300</xdr:colOff>
                    <xdr:row>6</xdr:row>
                    <xdr:rowOff>12700</xdr:rowOff>
                  </from>
                  <to>
                    <xdr:col>2</xdr:col>
                    <xdr:colOff>1193800</xdr:colOff>
                    <xdr:row>6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2</xdr:col>
                    <xdr:colOff>482600</xdr:colOff>
                    <xdr:row>8</xdr:row>
                    <xdr:rowOff>114300</xdr:rowOff>
                  </from>
                  <to>
                    <xdr:col>2</xdr:col>
                    <xdr:colOff>1181100</xdr:colOff>
                    <xdr:row>8</xdr:row>
                    <xdr:rowOff>488950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2</xdr:col>
                    <xdr:colOff>482600</xdr:colOff>
                    <xdr:row>9</xdr:row>
                    <xdr:rowOff>50800</xdr:rowOff>
                  </from>
                  <to>
                    <xdr:col>2</xdr:col>
                    <xdr:colOff>1181100</xdr:colOff>
                    <xdr:row>9</xdr:row>
                    <xdr:rowOff>425450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2</xdr:col>
                    <xdr:colOff>495300</xdr:colOff>
                    <xdr:row>10</xdr:row>
                    <xdr:rowOff>19050</xdr:rowOff>
                  </from>
                  <to>
                    <xdr:col>2</xdr:col>
                    <xdr:colOff>1193800</xdr:colOff>
                    <xdr:row>10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2</xdr:col>
                    <xdr:colOff>495300</xdr:colOff>
                    <xdr:row>11</xdr:row>
                    <xdr:rowOff>12700</xdr:rowOff>
                  </from>
                  <to>
                    <xdr:col>2</xdr:col>
                    <xdr:colOff>1193800</xdr:colOff>
                    <xdr:row>11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2</xdr:col>
                    <xdr:colOff>495300</xdr:colOff>
                    <xdr:row>12</xdr:row>
                    <xdr:rowOff>0</xdr:rowOff>
                  </from>
                  <to>
                    <xdr:col>2</xdr:col>
                    <xdr:colOff>1193800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2</xdr:col>
                    <xdr:colOff>495300</xdr:colOff>
                    <xdr:row>13</xdr:row>
                    <xdr:rowOff>12700</xdr:rowOff>
                  </from>
                  <to>
                    <xdr:col>2</xdr:col>
                    <xdr:colOff>1193800</xdr:colOff>
                    <xdr:row>13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2</xdr:col>
                    <xdr:colOff>495300</xdr:colOff>
                    <xdr:row>14</xdr:row>
                    <xdr:rowOff>12700</xdr:rowOff>
                  </from>
                  <to>
                    <xdr:col>2</xdr:col>
                    <xdr:colOff>1193800</xdr:colOff>
                    <xdr:row>14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2</xdr:col>
                    <xdr:colOff>495300</xdr:colOff>
                    <xdr:row>15</xdr:row>
                    <xdr:rowOff>12700</xdr:rowOff>
                  </from>
                  <to>
                    <xdr:col>2</xdr:col>
                    <xdr:colOff>1193800</xdr:colOff>
                    <xdr:row>15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2</xdr:col>
                    <xdr:colOff>495300</xdr:colOff>
                    <xdr:row>16</xdr:row>
                    <xdr:rowOff>31750</xdr:rowOff>
                  </from>
                  <to>
                    <xdr:col>2</xdr:col>
                    <xdr:colOff>1193800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2</xdr:col>
                    <xdr:colOff>495300</xdr:colOff>
                    <xdr:row>17</xdr:row>
                    <xdr:rowOff>0</xdr:rowOff>
                  </from>
                  <to>
                    <xdr:col>2</xdr:col>
                    <xdr:colOff>1193800</xdr:colOff>
                    <xdr:row>18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2</xdr:col>
                    <xdr:colOff>495300</xdr:colOff>
                    <xdr:row>18</xdr:row>
                    <xdr:rowOff>12700</xdr:rowOff>
                  </from>
                  <to>
                    <xdr:col>2</xdr:col>
                    <xdr:colOff>1193800</xdr:colOff>
                    <xdr:row>18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>
                <anchor moveWithCells="1">
                  <from>
                    <xdr:col>2</xdr:col>
                    <xdr:colOff>495300</xdr:colOff>
                    <xdr:row>19</xdr:row>
                    <xdr:rowOff>19050</xdr:rowOff>
                  </from>
                  <to>
                    <xdr:col>2</xdr:col>
                    <xdr:colOff>1193800</xdr:colOff>
                    <xdr:row>19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>
                <anchor moveWithCells="1">
                  <from>
                    <xdr:col>2</xdr:col>
                    <xdr:colOff>495300</xdr:colOff>
                    <xdr:row>19</xdr:row>
                    <xdr:rowOff>317500</xdr:rowOff>
                  </from>
                  <to>
                    <xdr:col>2</xdr:col>
                    <xdr:colOff>1193800</xdr:colOff>
                    <xdr:row>20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>
                <anchor moveWithCells="1">
                  <from>
                    <xdr:col>2</xdr:col>
                    <xdr:colOff>495300</xdr:colOff>
                    <xdr:row>20</xdr:row>
                    <xdr:rowOff>152400</xdr:rowOff>
                  </from>
                  <to>
                    <xdr:col>2</xdr:col>
                    <xdr:colOff>1193800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>
                <anchor moveWithCells="1">
                  <from>
                    <xdr:col>2</xdr:col>
                    <xdr:colOff>495300</xdr:colOff>
                    <xdr:row>21</xdr:row>
                    <xdr:rowOff>203200</xdr:rowOff>
                  </from>
                  <to>
                    <xdr:col>2</xdr:col>
                    <xdr:colOff>1193800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A472BFF3E20C4AB8A625222984170C" ma:contentTypeVersion="3" ma:contentTypeDescription="Crie um novo documento." ma:contentTypeScope="" ma:versionID="44e1c4e6576b4b0b7352f2a20d82beb7">
  <xsd:schema xmlns:xsd="http://www.w3.org/2001/XMLSchema" xmlns:xs="http://www.w3.org/2001/XMLSchema" xmlns:p="http://schemas.microsoft.com/office/2006/metadata/properties" xmlns:ns2="441426c0-b22c-4c51-856d-e5c2769b1e23" targetNamespace="http://schemas.microsoft.com/office/2006/metadata/properties" ma:root="true" ma:fieldsID="d1b440d5fa710121634db0e71f728036" ns2:_="">
    <xsd:import namespace="441426c0-b22c-4c51-856d-e5c2769b1e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426c0-b22c-4c51-856d-e5c2769b1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04BD37-64A9-413D-8124-EE1C8001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1426c0-b22c-4c51-856d-e5c2769b1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0DDA71-310F-488E-BC23-579F027D69A1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441426c0-b22c-4c51-856d-e5c2769b1e23"/>
  </ds:schemaRefs>
</ds:datastoreItem>
</file>

<file path=customXml/itemProps3.xml><?xml version="1.0" encoding="utf-8"?>
<ds:datastoreItem xmlns:ds="http://schemas.openxmlformats.org/officeDocument/2006/customXml" ds:itemID="{8B4F2017-8FA0-4A70-8D94-49F753267D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 DE CONTROLE DE VENDAS</vt:lpstr>
      <vt:lpstr>PLANILHA FINANCEIRA ENTRADA</vt:lpstr>
      <vt:lpstr>PLANILHA FINACEIRA SAÍDAS</vt:lpstr>
      <vt:lpstr>CÁUCULO IMPOSTO</vt:lpstr>
      <vt:lpstr>CHECK LIST PROGRESSO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 Solução - excelsolucao.com.br</dc:creator>
  <cp:keywords/>
  <dc:description/>
  <cp:lastModifiedBy>Lenovo Ideapad-flex5i</cp:lastModifiedBy>
  <cp:revision/>
  <cp:lastPrinted>2025-05-09T13:08:45Z</cp:lastPrinted>
  <dcterms:created xsi:type="dcterms:W3CDTF">2017-03-25T14:14:55Z</dcterms:created>
  <dcterms:modified xsi:type="dcterms:W3CDTF">2025-05-09T14:23:02Z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0x01010049A472BFF3E20C4AB8A625222984170C</vt:lpwstr>
  </property>
  <property fmtid="{D5CDD505-2E9C-101B-9397-08002B2CF9AE}" pid="3" name="WorkbookGuid">
    <vt:lpwstr>bb4ea9bd-5391-44c1-98e1-e529ffee02cb</vt:lpwstr>
  </property>
</Properties>
</file>