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\Downloads\"/>
    </mc:Choice>
  </mc:AlternateContent>
  <bookViews>
    <workbookView xWindow="0" yWindow="0" windowWidth="19200" windowHeight="8180"/>
  </bookViews>
  <sheets>
    <sheet name="PLANILHA DE CONTROLE DE VENDAS" sheetId="10" r:id="rId1"/>
    <sheet name="PLANILHA RELATÓRIO FINANCEIRO" sheetId="11" r:id="rId2"/>
  </sheets>
  <definedNames>
    <definedName name="NativeTimeline_DATA">#N/A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11" l="1"/>
  <c r="P146" i="11" s="1"/>
  <c r="O147" i="11"/>
  <c r="P147" i="11" s="1"/>
  <c r="O148" i="11"/>
  <c r="P148" i="11" s="1"/>
  <c r="O149" i="11"/>
  <c r="O150" i="11"/>
  <c r="O151" i="11"/>
  <c r="O152" i="11"/>
  <c r="O153" i="11"/>
  <c r="O154" i="11"/>
  <c r="P154" i="11" s="1"/>
  <c r="O155" i="11"/>
  <c r="P155" i="11" s="1"/>
  <c r="O156" i="11"/>
  <c r="P156" i="11" s="1"/>
  <c r="O145" i="11"/>
  <c r="P145" i="11" s="1"/>
  <c r="K146" i="11"/>
  <c r="K147" i="11"/>
  <c r="K148" i="11"/>
  <c r="K149" i="11"/>
  <c r="L149" i="11" s="1"/>
  <c r="K150" i="11"/>
  <c r="L150" i="11" s="1"/>
  <c r="K151" i="11"/>
  <c r="K152" i="11"/>
  <c r="L152" i="11" s="1"/>
  <c r="K153" i="11"/>
  <c r="L153" i="11" s="1"/>
  <c r="K154" i="11"/>
  <c r="K155" i="11"/>
  <c r="L155" i="11" s="1"/>
  <c r="K156" i="11"/>
  <c r="K145" i="11"/>
  <c r="L145" i="11" s="1"/>
  <c r="G146" i="11"/>
  <c r="G147" i="11"/>
  <c r="G148" i="11"/>
  <c r="H148" i="11" s="1"/>
  <c r="G149" i="11"/>
  <c r="G150" i="11"/>
  <c r="G151" i="11"/>
  <c r="H151" i="11" s="1"/>
  <c r="G152" i="11"/>
  <c r="G153" i="11"/>
  <c r="H153" i="11" s="1"/>
  <c r="G154" i="11"/>
  <c r="G155" i="11"/>
  <c r="H155" i="11" s="1"/>
  <c r="G156" i="11"/>
  <c r="H156" i="11" s="1"/>
  <c r="G145" i="11"/>
  <c r="C146" i="11"/>
  <c r="C147" i="11"/>
  <c r="D147" i="11" s="1"/>
  <c r="C148" i="11"/>
  <c r="C149" i="11"/>
  <c r="D149" i="11" s="1"/>
  <c r="C150" i="11"/>
  <c r="C151" i="11"/>
  <c r="D151" i="11" s="1"/>
  <c r="C152" i="11"/>
  <c r="C153" i="11"/>
  <c r="D153" i="11" s="1"/>
  <c r="C154" i="11"/>
  <c r="C155" i="11"/>
  <c r="D155" i="11" s="1"/>
  <c r="C156" i="11"/>
  <c r="D156" i="11" s="1"/>
  <c r="C145" i="11"/>
  <c r="D145" i="11" s="1"/>
  <c r="O120" i="11"/>
  <c r="O121" i="11"/>
  <c r="P121" i="11" s="1"/>
  <c r="O122" i="11"/>
  <c r="P122" i="11" s="1"/>
  <c r="O123" i="11"/>
  <c r="O124" i="11"/>
  <c r="O125" i="11"/>
  <c r="O126" i="11"/>
  <c r="O127" i="11"/>
  <c r="P127" i="11" s="1"/>
  <c r="O128" i="11"/>
  <c r="O129" i="11"/>
  <c r="O130" i="11"/>
  <c r="P130" i="11" s="1"/>
  <c r="O119" i="11"/>
  <c r="P119" i="11" s="1"/>
  <c r="K120" i="11"/>
  <c r="L120" i="11" s="1"/>
  <c r="K121" i="11"/>
  <c r="K122" i="11"/>
  <c r="K123" i="11"/>
  <c r="L123" i="11" s="1"/>
  <c r="K124" i="11"/>
  <c r="K125" i="11"/>
  <c r="K126" i="11"/>
  <c r="L126" i="11" s="1"/>
  <c r="K127" i="11"/>
  <c r="L127" i="11" s="1"/>
  <c r="K128" i="11"/>
  <c r="L128" i="11" s="1"/>
  <c r="K129" i="11"/>
  <c r="K130" i="11"/>
  <c r="K119" i="11"/>
  <c r="L119" i="11" s="1"/>
  <c r="G120" i="11"/>
  <c r="G121" i="11"/>
  <c r="G122" i="11"/>
  <c r="G123" i="11"/>
  <c r="G124" i="11"/>
  <c r="G125" i="11"/>
  <c r="H125" i="11" s="1"/>
  <c r="G126" i="11"/>
  <c r="G127" i="11"/>
  <c r="H127" i="11" s="1"/>
  <c r="G128" i="11"/>
  <c r="G129" i="11"/>
  <c r="G130" i="11"/>
  <c r="G119" i="11"/>
  <c r="C120" i="11"/>
  <c r="C121" i="11"/>
  <c r="D121" i="11" s="1"/>
  <c r="C122" i="11"/>
  <c r="D122" i="11" s="1"/>
  <c r="C123" i="11"/>
  <c r="D123" i="11" s="1"/>
  <c r="C124" i="11"/>
  <c r="C125" i="11"/>
  <c r="C126" i="11"/>
  <c r="C127" i="11"/>
  <c r="D127" i="11" s="1"/>
  <c r="C128" i="11"/>
  <c r="C129" i="11"/>
  <c r="D129" i="11" s="1"/>
  <c r="C130" i="11"/>
  <c r="D130" i="11" s="1"/>
  <c r="C119" i="11"/>
  <c r="D119" i="11" s="1"/>
  <c r="O91" i="11"/>
  <c r="O92" i="11"/>
  <c r="O93" i="11"/>
  <c r="P93" i="11" s="1"/>
  <c r="O94" i="11"/>
  <c r="P94" i="11" s="1"/>
  <c r="O95" i="11"/>
  <c r="O96" i="11"/>
  <c r="O97" i="11"/>
  <c r="O98" i="11"/>
  <c r="P98" i="11" s="1"/>
  <c r="O99" i="11"/>
  <c r="O100" i="11"/>
  <c r="O101" i="11"/>
  <c r="P101" i="11" s="1"/>
  <c r="O90" i="11"/>
  <c r="P90" i="11" s="1"/>
  <c r="K91" i="11"/>
  <c r="K92" i="11"/>
  <c r="K93" i="11"/>
  <c r="L93" i="11" s="1"/>
  <c r="K94" i="11"/>
  <c r="L94" i="11" s="1"/>
  <c r="K95" i="11"/>
  <c r="K96" i="11"/>
  <c r="L96" i="11" s="1"/>
  <c r="K97" i="11"/>
  <c r="K98" i="11"/>
  <c r="K99" i="11"/>
  <c r="L99" i="11" s="1"/>
  <c r="K100" i="11"/>
  <c r="L100" i="11" s="1"/>
  <c r="K101" i="11"/>
  <c r="L101" i="11" s="1"/>
  <c r="K90" i="11"/>
  <c r="L90" i="11" s="1"/>
  <c r="G91" i="11"/>
  <c r="G92" i="11"/>
  <c r="H92" i="11" s="1"/>
  <c r="G93" i="11"/>
  <c r="G94" i="11"/>
  <c r="G95" i="11"/>
  <c r="H95" i="11" s="1"/>
  <c r="G96" i="11"/>
  <c r="G97" i="11"/>
  <c r="H97" i="11" s="1"/>
  <c r="G98" i="11"/>
  <c r="H98" i="11" s="1"/>
  <c r="G99" i="11"/>
  <c r="G100" i="11"/>
  <c r="H100" i="11" s="1"/>
  <c r="G101" i="11"/>
  <c r="G90" i="11"/>
  <c r="C91" i="11"/>
  <c r="D91" i="11" s="1"/>
  <c r="C92" i="11"/>
  <c r="D92" i="11" s="1"/>
  <c r="C93" i="11"/>
  <c r="C94" i="11"/>
  <c r="D94" i="11" s="1"/>
  <c r="C95" i="11"/>
  <c r="C96" i="11"/>
  <c r="C97" i="11"/>
  <c r="C98" i="11"/>
  <c r="D98" i="11" s="1"/>
  <c r="C99" i="11"/>
  <c r="D99" i="11" s="1"/>
  <c r="C100" i="11"/>
  <c r="D100" i="11" s="1"/>
  <c r="C101" i="11"/>
  <c r="C90" i="11"/>
  <c r="D90" i="11" s="1"/>
  <c r="P99" i="11"/>
  <c r="P100" i="11"/>
  <c r="L91" i="11"/>
  <c r="L92" i="11"/>
  <c r="L98" i="11"/>
  <c r="H91" i="11"/>
  <c r="O65" i="11"/>
  <c r="P65" i="11" s="1"/>
  <c r="O66" i="11"/>
  <c r="O67" i="11"/>
  <c r="P67" i="11" s="1"/>
  <c r="O68" i="11"/>
  <c r="O69" i="11"/>
  <c r="P69" i="11" s="1"/>
  <c r="O70" i="11"/>
  <c r="P70" i="11" s="1"/>
  <c r="O71" i="11"/>
  <c r="O72" i="11"/>
  <c r="P72" i="11" s="1"/>
  <c r="O73" i="11"/>
  <c r="P73" i="11" s="1"/>
  <c r="O74" i="11"/>
  <c r="O75" i="11"/>
  <c r="P75" i="11" s="1"/>
  <c r="O64" i="11"/>
  <c r="P64" i="11" s="1"/>
  <c r="K65" i="11"/>
  <c r="L65" i="11" s="1"/>
  <c r="K66" i="11"/>
  <c r="K67" i="11"/>
  <c r="L67" i="11" s="1"/>
  <c r="K68" i="11"/>
  <c r="K69" i="11"/>
  <c r="K70" i="11"/>
  <c r="K71" i="11"/>
  <c r="K72" i="11"/>
  <c r="L72" i="11" s="1"/>
  <c r="K73" i="11"/>
  <c r="L73" i="11" s="1"/>
  <c r="K74" i="11"/>
  <c r="L74" i="11" s="1"/>
  <c r="K75" i="11"/>
  <c r="K64" i="11"/>
  <c r="L64" i="11" s="1"/>
  <c r="G65" i="11"/>
  <c r="H65" i="11" s="1"/>
  <c r="G66" i="11"/>
  <c r="H66" i="11" s="1"/>
  <c r="G67" i="11"/>
  <c r="G68" i="11"/>
  <c r="G69" i="11"/>
  <c r="H69" i="11" s="1"/>
  <c r="G70" i="11"/>
  <c r="G71" i="11"/>
  <c r="G72" i="11"/>
  <c r="H72" i="11" s="1"/>
  <c r="G73" i="11"/>
  <c r="H73" i="11" s="1"/>
  <c r="G74" i="11"/>
  <c r="H74" i="11" s="1"/>
  <c r="G75" i="11"/>
  <c r="G64" i="11"/>
  <c r="C65" i="11"/>
  <c r="D65" i="11" s="1"/>
  <c r="C66" i="11"/>
  <c r="C67" i="11"/>
  <c r="C68" i="11"/>
  <c r="C69" i="11"/>
  <c r="C70" i="11"/>
  <c r="D70" i="11" s="1"/>
  <c r="C71" i="11"/>
  <c r="C72" i="11"/>
  <c r="C73" i="11"/>
  <c r="D73" i="11" s="1"/>
  <c r="C74" i="11"/>
  <c r="C75" i="11"/>
  <c r="C64" i="11"/>
  <c r="L156" i="11"/>
  <c r="L154" i="11"/>
  <c r="H154" i="11"/>
  <c r="D154" i="11"/>
  <c r="P153" i="11"/>
  <c r="P152" i="11"/>
  <c r="H152" i="11"/>
  <c r="D152" i="11"/>
  <c r="P151" i="11"/>
  <c r="L151" i="11"/>
  <c r="P150" i="11"/>
  <c r="H150" i="11"/>
  <c r="D150" i="11"/>
  <c r="P149" i="11"/>
  <c r="H149" i="11"/>
  <c r="L148" i="11"/>
  <c r="D148" i="11"/>
  <c r="L147" i="11"/>
  <c r="H147" i="11"/>
  <c r="L146" i="11"/>
  <c r="H146" i="11"/>
  <c r="D146" i="11"/>
  <c r="H145" i="11"/>
  <c r="L130" i="11"/>
  <c r="H130" i="11"/>
  <c r="P129" i="11"/>
  <c r="L129" i="11"/>
  <c r="H129" i="11"/>
  <c r="P128" i="11"/>
  <c r="H128" i="11"/>
  <c r="D128" i="11"/>
  <c r="P126" i="11"/>
  <c r="H126" i="11"/>
  <c r="D126" i="11"/>
  <c r="P125" i="11"/>
  <c r="L125" i="11"/>
  <c r="D125" i="11"/>
  <c r="P124" i="11"/>
  <c r="L124" i="11"/>
  <c r="H124" i="11"/>
  <c r="D124" i="11"/>
  <c r="P123" i="11"/>
  <c r="H123" i="11"/>
  <c r="L122" i="11"/>
  <c r="H122" i="11"/>
  <c r="L121" i="11"/>
  <c r="H121" i="11"/>
  <c r="P120" i="11"/>
  <c r="H120" i="11"/>
  <c r="D120" i="11"/>
  <c r="H119" i="11"/>
  <c r="H101" i="11"/>
  <c r="D101" i="11"/>
  <c r="H99" i="11"/>
  <c r="P97" i="11"/>
  <c r="L97" i="11"/>
  <c r="D97" i="11"/>
  <c r="P96" i="11"/>
  <c r="H96" i="11"/>
  <c r="D96" i="11"/>
  <c r="P95" i="11"/>
  <c r="L95" i="11"/>
  <c r="D95" i="11"/>
  <c r="H94" i="11"/>
  <c r="H93" i="11"/>
  <c r="D93" i="11"/>
  <c r="P92" i="11"/>
  <c r="P91" i="11"/>
  <c r="H90" i="11"/>
  <c r="L75" i="11"/>
  <c r="H75" i="11"/>
  <c r="D75" i="11"/>
  <c r="P74" i="11"/>
  <c r="D74" i="11"/>
  <c r="D72" i="11"/>
  <c r="P71" i="11"/>
  <c r="L71" i="11"/>
  <c r="H71" i="11"/>
  <c r="D71" i="11"/>
  <c r="L70" i="11"/>
  <c r="H70" i="11"/>
  <c r="L69" i="11"/>
  <c r="D69" i="11"/>
  <c r="P68" i="11"/>
  <c r="L68" i="11"/>
  <c r="H68" i="11"/>
  <c r="D68" i="11"/>
  <c r="H67" i="11"/>
  <c r="D67" i="11"/>
  <c r="P66" i="11"/>
  <c r="L66" i="11"/>
  <c r="D66" i="11"/>
  <c r="H64" i="11"/>
  <c r="D64" i="11"/>
  <c r="C62" i="10"/>
  <c r="C90" i="10" s="1"/>
  <c r="C63" i="10"/>
  <c r="C91" i="10" s="1"/>
  <c r="C64" i="10"/>
  <c r="C92" i="10" s="1"/>
  <c r="C65" i="10"/>
  <c r="C66" i="10"/>
  <c r="C67" i="10"/>
  <c r="C95" i="10" s="1"/>
  <c r="C68" i="10"/>
  <c r="C69" i="10"/>
  <c r="C97" i="10" s="1"/>
  <c r="E97" i="10" s="1"/>
  <c r="C70" i="10"/>
  <c r="C98" i="10" s="1"/>
  <c r="C71" i="10"/>
  <c r="C99" i="10" s="1"/>
  <c r="C72" i="10"/>
  <c r="C100" i="10" s="1"/>
  <c r="C93" i="10"/>
  <c r="E93" i="10" s="1"/>
  <c r="N117" i="10"/>
  <c r="I105" i="10"/>
  <c r="F117" i="10"/>
  <c r="E117" i="10"/>
  <c r="D117" i="10"/>
  <c r="C117" i="10"/>
  <c r="C145" i="10" s="1"/>
  <c r="E145" i="10" s="1"/>
  <c r="F116" i="10"/>
  <c r="E116" i="10"/>
  <c r="D116" i="10"/>
  <c r="C116" i="10"/>
  <c r="C144" i="10" s="1"/>
  <c r="E144" i="10" s="1"/>
  <c r="F115" i="10"/>
  <c r="E115" i="10"/>
  <c r="D115" i="10"/>
  <c r="C115" i="10"/>
  <c r="F114" i="10"/>
  <c r="E114" i="10"/>
  <c r="D114" i="10"/>
  <c r="C114" i="10"/>
  <c r="C142" i="10" s="1"/>
  <c r="F113" i="10"/>
  <c r="E113" i="10"/>
  <c r="D113" i="10"/>
  <c r="C113" i="10"/>
  <c r="G113" i="10" s="1"/>
  <c r="F112" i="10"/>
  <c r="E112" i="10"/>
  <c r="D112" i="10"/>
  <c r="C112" i="10"/>
  <c r="F111" i="10"/>
  <c r="E111" i="10"/>
  <c r="D111" i="10"/>
  <c r="C111" i="10"/>
  <c r="C139" i="10" s="1"/>
  <c r="F110" i="10"/>
  <c r="E110" i="10"/>
  <c r="D110" i="10"/>
  <c r="C110" i="10"/>
  <c r="C138" i="10" s="1"/>
  <c r="F109" i="10"/>
  <c r="E109" i="10"/>
  <c r="D109" i="10"/>
  <c r="C109" i="10"/>
  <c r="G109" i="10" s="1"/>
  <c r="H137" i="10" s="1"/>
  <c r="F108" i="10"/>
  <c r="E108" i="10"/>
  <c r="D108" i="10"/>
  <c r="C108" i="10"/>
  <c r="C136" i="10" s="1"/>
  <c r="E136" i="10" s="1"/>
  <c r="F107" i="10"/>
  <c r="E107" i="10"/>
  <c r="D107" i="10"/>
  <c r="C107" i="10"/>
  <c r="G107" i="10" s="1"/>
  <c r="F106" i="10"/>
  <c r="E106" i="10"/>
  <c r="D106" i="10"/>
  <c r="C106" i="10"/>
  <c r="C134" i="10" s="1"/>
  <c r="N72" i="10"/>
  <c r="I60" i="10"/>
  <c r="F72" i="10"/>
  <c r="E72" i="10"/>
  <c r="D72" i="10"/>
  <c r="F71" i="10"/>
  <c r="E71" i="10"/>
  <c r="D71" i="10"/>
  <c r="F70" i="10"/>
  <c r="E70" i="10"/>
  <c r="D70" i="10"/>
  <c r="F69" i="10"/>
  <c r="E69" i="10"/>
  <c r="D69" i="10"/>
  <c r="F68" i="10"/>
  <c r="E68" i="10"/>
  <c r="D68" i="10"/>
  <c r="F67" i="10"/>
  <c r="E67" i="10"/>
  <c r="D67" i="10"/>
  <c r="F66" i="10"/>
  <c r="E66" i="10"/>
  <c r="D66" i="10"/>
  <c r="C94" i="10"/>
  <c r="F65" i="10"/>
  <c r="E65" i="10"/>
  <c r="D65" i="10"/>
  <c r="F64" i="10"/>
  <c r="E64" i="10"/>
  <c r="D64" i="10"/>
  <c r="F63" i="10"/>
  <c r="E63" i="10"/>
  <c r="D63" i="10"/>
  <c r="F62" i="10"/>
  <c r="E62" i="10"/>
  <c r="D62" i="10"/>
  <c r="F61" i="10"/>
  <c r="F73" i="10" s="1"/>
  <c r="E61" i="10"/>
  <c r="D61" i="10"/>
  <c r="C61" i="10"/>
  <c r="N26" i="10"/>
  <c r="I14" i="10"/>
  <c r="F16" i="10"/>
  <c r="O9" i="11" s="1"/>
  <c r="F17" i="10"/>
  <c r="O10" i="11" s="1"/>
  <c r="F18" i="10"/>
  <c r="O11" i="11" s="1"/>
  <c r="F19" i="10"/>
  <c r="O12" i="11" s="1"/>
  <c r="F20" i="10"/>
  <c r="O13" i="11" s="1"/>
  <c r="F21" i="10"/>
  <c r="O14" i="11" s="1"/>
  <c r="F22" i="10"/>
  <c r="O15" i="11" s="1"/>
  <c r="F23" i="10"/>
  <c r="O16" i="11" s="1"/>
  <c r="F24" i="10"/>
  <c r="O17" i="11" s="1"/>
  <c r="F25" i="10"/>
  <c r="O18" i="11" s="1"/>
  <c r="F26" i="10"/>
  <c r="O19" i="11" s="1"/>
  <c r="F15" i="10"/>
  <c r="E16" i="10"/>
  <c r="K9" i="11" s="1"/>
  <c r="E17" i="10"/>
  <c r="K10" i="11" s="1"/>
  <c r="E18" i="10"/>
  <c r="K11" i="11" s="1"/>
  <c r="E19" i="10"/>
  <c r="K12" i="11" s="1"/>
  <c r="E20" i="10"/>
  <c r="K13" i="11" s="1"/>
  <c r="E21" i="10"/>
  <c r="K14" i="11" s="1"/>
  <c r="E22" i="10"/>
  <c r="K15" i="11" s="1"/>
  <c r="E23" i="10"/>
  <c r="K16" i="11" s="1"/>
  <c r="E24" i="10"/>
  <c r="K17" i="11" s="1"/>
  <c r="E25" i="10"/>
  <c r="K18" i="11" s="1"/>
  <c r="E26" i="10"/>
  <c r="K19" i="11" s="1"/>
  <c r="E15" i="10"/>
  <c r="D16" i="10"/>
  <c r="G9" i="11" s="1"/>
  <c r="D17" i="10"/>
  <c r="G10" i="11" s="1"/>
  <c r="D18" i="10"/>
  <c r="G11" i="11" s="1"/>
  <c r="D19" i="10"/>
  <c r="G12" i="11" s="1"/>
  <c r="D20" i="10"/>
  <c r="G13" i="11" s="1"/>
  <c r="D21" i="10"/>
  <c r="G14" i="11" s="1"/>
  <c r="D22" i="10"/>
  <c r="G15" i="11" s="1"/>
  <c r="D23" i="10"/>
  <c r="G16" i="11" s="1"/>
  <c r="D24" i="10"/>
  <c r="G17" i="11" s="1"/>
  <c r="D25" i="10"/>
  <c r="G18" i="11" s="1"/>
  <c r="D26" i="10"/>
  <c r="G19" i="11" s="1"/>
  <c r="D15" i="10"/>
  <c r="C16" i="10"/>
  <c r="C9" i="11" s="1"/>
  <c r="C17" i="10"/>
  <c r="C45" i="10" s="1"/>
  <c r="D45" i="10" s="1"/>
  <c r="C18" i="10"/>
  <c r="C11" i="11" s="1"/>
  <c r="C19" i="10"/>
  <c r="C47" i="10" s="1"/>
  <c r="D47" i="10" s="1"/>
  <c r="C20" i="10"/>
  <c r="C48" i="10" s="1"/>
  <c r="D48" i="10" s="1"/>
  <c r="C21" i="10"/>
  <c r="C14" i="11" s="1"/>
  <c r="C22" i="10"/>
  <c r="C15" i="11" s="1"/>
  <c r="C23" i="10"/>
  <c r="C16" i="11" s="1"/>
  <c r="C24" i="10"/>
  <c r="C17" i="11" s="1"/>
  <c r="C25" i="10"/>
  <c r="C18" i="11" s="1"/>
  <c r="C26" i="10"/>
  <c r="C19" i="11" s="1"/>
  <c r="C15" i="10"/>
  <c r="D157" i="11" l="1"/>
  <c r="P131" i="11"/>
  <c r="L131" i="11"/>
  <c r="P102" i="11"/>
  <c r="L102" i="11"/>
  <c r="H102" i="11"/>
  <c r="D102" i="11"/>
  <c r="P76" i="11"/>
  <c r="L76" i="11"/>
  <c r="H76" i="11"/>
  <c r="D76" i="11"/>
  <c r="H157" i="11"/>
  <c r="L157" i="11"/>
  <c r="D131" i="11"/>
  <c r="H131" i="11"/>
  <c r="P157" i="11"/>
  <c r="G112" i="10"/>
  <c r="H140" i="10" s="1"/>
  <c r="G115" i="10"/>
  <c r="H143" i="10" s="1"/>
  <c r="G117" i="10"/>
  <c r="H145" i="10" s="1"/>
  <c r="G108" i="10"/>
  <c r="F136" i="10" s="1"/>
  <c r="G136" i="10" s="1"/>
  <c r="G114" i="10"/>
  <c r="H142" i="10" s="1"/>
  <c r="G111" i="10"/>
  <c r="H139" i="10" s="1"/>
  <c r="C137" i="10"/>
  <c r="D137" i="10" s="1"/>
  <c r="E118" i="10"/>
  <c r="G116" i="10"/>
  <c r="H144" i="10" s="1"/>
  <c r="G106" i="10"/>
  <c r="F134" i="10" s="1"/>
  <c r="G134" i="10" s="1"/>
  <c r="G64" i="10"/>
  <c r="F92" i="10" s="1"/>
  <c r="G92" i="10" s="1"/>
  <c r="G67" i="10"/>
  <c r="F95" i="10" s="1"/>
  <c r="G95" i="10" s="1"/>
  <c r="C73" i="10"/>
  <c r="G62" i="10"/>
  <c r="H90" i="10" s="1"/>
  <c r="G72" i="10"/>
  <c r="D73" i="10"/>
  <c r="G65" i="10"/>
  <c r="F93" i="10" s="1"/>
  <c r="G93" i="10" s="1"/>
  <c r="G70" i="10"/>
  <c r="H98" i="10" s="1"/>
  <c r="E73" i="10"/>
  <c r="G69" i="10"/>
  <c r="H97" i="10" s="1"/>
  <c r="G68" i="10"/>
  <c r="F96" i="10" s="1"/>
  <c r="G96" i="10" s="1"/>
  <c r="C89" i="10"/>
  <c r="E89" i="10" s="1"/>
  <c r="E139" i="10"/>
  <c r="D139" i="10"/>
  <c r="E134" i="10"/>
  <c r="D134" i="10"/>
  <c r="E138" i="10"/>
  <c r="D138" i="10"/>
  <c r="E142" i="10"/>
  <c r="D142" i="10"/>
  <c r="F144" i="10"/>
  <c r="G144" i="10" s="1"/>
  <c r="H141" i="10"/>
  <c r="F141" i="10"/>
  <c r="G141" i="10" s="1"/>
  <c r="F135" i="10"/>
  <c r="G135" i="10" s="1"/>
  <c r="H135" i="10"/>
  <c r="C141" i="10"/>
  <c r="C140" i="10"/>
  <c r="F118" i="10"/>
  <c r="D136" i="10"/>
  <c r="F137" i="10"/>
  <c r="G137" i="10" s="1"/>
  <c r="D144" i="10"/>
  <c r="D145" i="10"/>
  <c r="G110" i="10"/>
  <c r="C135" i="10"/>
  <c r="C143" i="10"/>
  <c r="D118" i="10"/>
  <c r="C118" i="10"/>
  <c r="E98" i="10"/>
  <c r="D98" i="10"/>
  <c r="F100" i="10"/>
  <c r="G100" i="10" s="1"/>
  <c r="H100" i="10"/>
  <c r="E91" i="10"/>
  <c r="D91" i="10"/>
  <c r="E95" i="10"/>
  <c r="D95" i="10"/>
  <c r="E99" i="10"/>
  <c r="D99" i="10"/>
  <c r="E90" i="10"/>
  <c r="D90" i="10"/>
  <c r="D92" i="10"/>
  <c r="E92" i="10"/>
  <c r="E94" i="10"/>
  <c r="D94" i="10"/>
  <c r="D100" i="10"/>
  <c r="E100" i="10"/>
  <c r="F90" i="10"/>
  <c r="G90" i="10" s="1"/>
  <c r="D93" i="10"/>
  <c r="D97" i="10"/>
  <c r="G61" i="10"/>
  <c r="C96" i="10"/>
  <c r="G66" i="10"/>
  <c r="G71" i="10"/>
  <c r="G63" i="10"/>
  <c r="C49" i="10"/>
  <c r="D49" i="10" s="1"/>
  <c r="C50" i="10"/>
  <c r="D50" i="10" s="1"/>
  <c r="G15" i="10"/>
  <c r="C8" i="11"/>
  <c r="C13" i="11"/>
  <c r="C12" i="11"/>
  <c r="C52" i="10"/>
  <c r="D52" i="10" s="1"/>
  <c r="C51" i="10"/>
  <c r="D51" i="10" s="1"/>
  <c r="C44" i="10"/>
  <c r="D44" i="10" s="1"/>
  <c r="C10" i="11"/>
  <c r="C43" i="10"/>
  <c r="D43" i="10" s="1"/>
  <c r="C54" i="10"/>
  <c r="D54" i="10" s="1"/>
  <c r="C46" i="10"/>
  <c r="D46" i="10" s="1"/>
  <c r="C53" i="10"/>
  <c r="D53" i="10" s="1"/>
  <c r="F27" i="10"/>
  <c r="E27" i="10"/>
  <c r="D27" i="10"/>
  <c r="C27" i="10"/>
  <c r="F140" i="10" l="1"/>
  <c r="G140" i="10" s="1"/>
  <c r="F143" i="10"/>
  <c r="G143" i="10" s="1"/>
  <c r="H136" i="10"/>
  <c r="F145" i="10"/>
  <c r="G145" i="10" s="1"/>
  <c r="F142" i="10"/>
  <c r="G142" i="10" s="1"/>
  <c r="H134" i="10"/>
  <c r="F139" i="10"/>
  <c r="G139" i="10" s="1"/>
  <c r="E137" i="10"/>
  <c r="H93" i="10"/>
  <c r="F97" i="10"/>
  <c r="G97" i="10" s="1"/>
  <c r="H92" i="10"/>
  <c r="H95" i="10"/>
  <c r="H96" i="10"/>
  <c r="F98" i="10"/>
  <c r="G98" i="10" s="1"/>
  <c r="D89" i="10"/>
  <c r="E143" i="10"/>
  <c r="D143" i="10"/>
  <c r="E135" i="10"/>
  <c r="D135" i="10"/>
  <c r="E140" i="10"/>
  <c r="D140" i="10"/>
  <c r="F138" i="10"/>
  <c r="G138" i="10" s="1"/>
  <c r="H138" i="10"/>
  <c r="G118" i="10"/>
  <c r="D141" i="10"/>
  <c r="E141" i="10"/>
  <c r="F91" i="10"/>
  <c r="G91" i="10" s="1"/>
  <c r="H91" i="10"/>
  <c r="F99" i="10"/>
  <c r="G99" i="10" s="1"/>
  <c r="H99" i="10"/>
  <c r="H94" i="10"/>
  <c r="F94" i="10"/>
  <c r="G94" i="10" s="1"/>
  <c r="E96" i="10"/>
  <c r="D96" i="10"/>
  <c r="G73" i="10"/>
  <c r="F89" i="10"/>
  <c r="G89" i="10" s="1"/>
  <c r="H89" i="10"/>
  <c r="E9" i="10"/>
  <c r="E10" i="10" s="1"/>
  <c r="E6" i="10"/>
  <c r="E7" i="10" s="1"/>
  <c r="E3" i="10"/>
  <c r="E4" i="10" s="1"/>
  <c r="O35" i="11"/>
  <c r="O36" i="11"/>
  <c r="O37" i="11"/>
  <c r="O38" i="11"/>
  <c r="O39" i="11"/>
  <c r="O40" i="11"/>
  <c r="O41" i="11"/>
  <c r="O42" i="11"/>
  <c r="O43" i="11"/>
  <c r="O44" i="11"/>
  <c r="O45" i="11"/>
  <c r="O34" i="11"/>
  <c r="K35" i="11"/>
  <c r="K36" i="11"/>
  <c r="K37" i="11"/>
  <c r="K38" i="11"/>
  <c r="K39" i="11"/>
  <c r="K40" i="11"/>
  <c r="K41" i="11"/>
  <c r="K42" i="11"/>
  <c r="K43" i="11"/>
  <c r="K44" i="11"/>
  <c r="K45" i="11"/>
  <c r="K34" i="11"/>
  <c r="G35" i="11"/>
  <c r="G36" i="11"/>
  <c r="G37" i="11"/>
  <c r="G38" i="11"/>
  <c r="G39" i="11"/>
  <c r="G40" i="11"/>
  <c r="G41" i="11"/>
  <c r="G42" i="11"/>
  <c r="G43" i="11"/>
  <c r="G44" i="11"/>
  <c r="G45" i="11"/>
  <c r="G34" i="11"/>
  <c r="C35" i="11"/>
  <c r="C36" i="11"/>
  <c r="C37" i="11"/>
  <c r="C38" i="11"/>
  <c r="C39" i="11"/>
  <c r="C40" i="11"/>
  <c r="C41" i="11"/>
  <c r="C42" i="11"/>
  <c r="C43" i="11"/>
  <c r="C44" i="11"/>
  <c r="C45" i="11"/>
  <c r="C34" i="11"/>
  <c r="D34" i="11" s="1"/>
  <c r="O8" i="11"/>
  <c r="K8" i="11"/>
  <c r="G8" i="11"/>
  <c r="G16" i="10" l="1"/>
  <c r="G17" i="10"/>
  <c r="G18" i="10"/>
  <c r="G19" i="10"/>
  <c r="G20" i="10"/>
  <c r="G21" i="10"/>
  <c r="G22" i="10"/>
  <c r="G23" i="10"/>
  <c r="G24" i="10"/>
  <c r="G25" i="10"/>
  <c r="G26" i="10"/>
  <c r="D35" i="11"/>
  <c r="P35" i="11"/>
  <c r="P36" i="11"/>
  <c r="P37" i="11"/>
  <c r="P38" i="11"/>
  <c r="P39" i="11"/>
  <c r="P40" i="11"/>
  <c r="P41" i="11"/>
  <c r="P42" i="11"/>
  <c r="P43" i="11"/>
  <c r="P44" i="11"/>
  <c r="P45" i="11"/>
  <c r="P34" i="11"/>
  <c r="L35" i="11"/>
  <c r="L36" i="11"/>
  <c r="L37" i="11"/>
  <c r="L38" i="11"/>
  <c r="L39" i="11"/>
  <c r="L40" i="11"/>
  <c r="L41" i="11"/>
  <c r="L42" i="11"/>
  <c r="L43" i="11"/>
  <c r="L44" i="11"/>
  <c r="L45" i="11"/>
  <c r="L34" i="11"/>
  <c r="H35" i="11"/>
  <c r="H36" i="11"/>
  <c r="H37" i="11"/>
  <c r="H38" i="11"/>
  <c r="H39" i="11"/>
  <c r="H40" i="11"/>
  <c r="H41" i="11"/>
  <c r="H42" i="11"/>
  <c r="H43" i="11"/>
  <c r="H44" i="11"/>
  <c r="H45" i="11"/>
  <c r="H34" i="11"/>
  <c r="D36" i="11"/>
  <c r="D37" i="11"/>
  <c r="D38" i="11"/>
  <c r="D39" i="11"/>
  <c r="D40" i="11"/>
  <c r="D41" i="11"/>
  <c r="D42" i="11"/>
  <c r="D43" i="11"/>
  <c r="D44" i="11"/>
  <c r="D45" i="11"/>
  <c r="P9" i="11"/>
  <c r="P10" i="11"/>
  <c r="P11" i="11"/>
  <c r="P12" i="11"/>
  <c r="P13" i="11"/>
  <c r="P14" i="11"/>
  <c r="P15" i="11"/>
  <c r="P16" i="11"/>
  <c r="P17" i="11"/>
  <c r="P18" i="11"/>
  <c r="P19" i="11"/>
  <c r="L9" i="11"/>
  <c r="L10" i="11"/>
  <c r="L11" i="11"/>
  <c r="L12" i="11"/>
  <c r="L13" i="11"/>
  <c r="L14" i="11"/>
  <c r="L15" i="11"/>
  <c r="L16" i="11"/>
  <c r="L17" i="11"/>
  <c r="L18" i="11"/>
  <c r="L19" i="11"/>
  <c r="P8" i="11"/>
  <c r="L8" i="11"/>
  <c r="H9" i="11"/>
  <c r="H10" i="11"/>
  <c r="H11" i="11"/>
  <c r="H12" i="11"/>
  <c r="H13" i="11"/>
  <c r="H14" i="11"/>
  <c r="H15" i="11"/>
  <c r="H16" i="11"/>
  <c r="H17" i="11"/>
  <c r="H18" i="11"/>
  <c r="H19" i="11"/>
  <c r="H8" i="11"/>
  <c r="G27" i="10" l="1"/>
  <c r="E52" i="10"/>
  <c r="F52" i="10"/>
  <c r="G52" i="10" s="1"/>
  <c r="H52" i="10"/>
  <c r="H50" i="10"/>
  <c r="F50" i="10"/>
  <c r="G50" i="10" s="1"/>
  <c r="H47" i="10"/>
  <c r="F47" i="10"/>
  <c r="G47" i="10" s="1"/>
  <c r="F46" i="10"/>
  <c r="G46" i="10" s="1"/>
  <c r="H46" i="10"/>
  <c r="E44" i="10"/>
  <c r="H44" i="10"/>
  <c r="F44" i="10"/>
  <c r="G44" i="10" s="1"/>
  <c r="E51" i="10"/>
  <c r="F51" i="10"/>
  <c r="G51" i="10" s="1"/>
  <c r="H51" i="10"/>
  <c r="E49" i="10"/>
  <c r="F49" i="10"/>
  <c r="G49" i="10" s="1"/>
  <c r="H49" i="10"/>
  <c r="F48" i="10"/>
  <c r="G48" i="10" s="1"/>
  <c r="H48" i="10"/>
  <c r="E54" i="10"/>
  <c r="H54" i="10"/>
  <c r="F54" i="10"/>
  <c r="G54" i="10" s="1"/>
  <c r="E53" i="10"/>
  <c r="H53" i="10"/>
  <c r="F53" i="10"/>
  <c r="G53" i="10" s="1"/>
  <c r="H45" i="10"/>
  <c r="F45" i="10"/>
  <c r="G45" i="10" s="1"/>
  <c r="H43" i="10"/>
  <c r="F43" i="10"/>
  <c r="G43" i="10" s="1"/>
  <c r="P46" i="11"/>
  <c r="L46" i="11"/>
  <c r="H46" i="11"/>
  <c r="D46" i="11"/>
  <c r="H20" i="11"/>
  <c r="L20" i="11"/>
  <c r="P20" i="11"/>
  <c r="D12" i="11"/>
  <c r="D13" i="11"/>
  <c r="D14" i="11"/>
  <c r="D15" i="11"/>
  <c r="D16" i="11"/>
  <c r="D17" i="11"/>
  <c r="D18" i="11"/>
  <c r="D19" i="11"/>
  <c r="D11" i="11"/>
  <c r="D10" i="11"/>
  <c r="D9" i="11"/>
  <c r="D8" i="11"/>
  <c r="E47" i="10" l="1"/>
  <c r="E48" i="10"/>
  <c r="E50" i="10"/>
  <c r="E46" i="10"/>
  <c r="E45" i="10"/>
  <c r="E43" i="10"/>
  <c r="D20" i="11"/>
</calcChain>
</file>

<file path=xl/sharedStrings.xml><?xml version="1.0" encoding="utf-8"?>
<sst xmlns="http://schemas.openxmlformats.org/spreadsheetml/2006/main" count="554" uniqueCount="66">
  <si>
    <t>jan</t>
  </si>
  <si>
    <t>fev</t>
  </si>
  <si>
    <t>mar</t>
  </si>
  <si>
    <t>abr</t>
  </si>
  <si>
    <t>mai</t>
  </si>
  <si>
    <t>jun</t>
  </si>
  <si>
    <t>CONTROLE DE VENDAS</t>
  </si>
  <si>
    <t>NACIONAL MAIS CARO</t>
  </si>
  <si>
    <t>IMPORTADO MAIS CARO</t>
  </si>
  <si>
    <t>IMPORTADO MAIIS BARATO</t>
  </si>
  <si>
    <t>NACIONAL MAIS BARATO</t>
  </si>
  <si>
    <t>VALORES DE VENDAS DOS PACOTES DE SERVIÇOS</t>
  </si>
  <si>
    <t>VALORES DE VENDAS DOS APARELHOS</t>
  </si>
  <si>
    <t>JANEIRO</t>
  </si>
  <si>
    <t>FEVEREIRO</t>
  </si>
  <si>
    <t>MARÇO</t>
  </si>
  <si>
    <t xml:space="preserve">ABRIL </t>
  </si>
  <si>
    <t>MAIO</t>
  </si>
  <si>
    <t>JUNHO</t>
  </si>
  <si>
    <t>JULHO</t>
  </si>
  <si>
    <t xml:space="preserve">AGOSTO </t>
  </si>
  <si>
    <t>SETEMBRO</t>
  </si>
  <si>
    <t>OUTUBRO</t>
  </si>
  <si>
    <t>NOVEMBRO</t>
  </si>
  <si>
    <t>DEZEMBRO</t>
  </si>
  <si>
    <t>MêS</t>
  </si>
  <si>
    <t>APARELHOS</t>
  </si>
  <si>
    <t>VALOR</t>
  </si>
  <si>
    <t>TABELA DE VENDAS DE PLANO IMPORTADO MAIS CARO</t>
  </si>
  <si>
    <t>TABELA DE VENDAS DE PLANO  NACIONAL MAIS CARO</t>
  </si>
  <si>
    <t>TABELA DE VENDAS DE PLANO IMPORTADO MAIS BARATO</t>
  </si>
  <si>
    <t>TABELA DE VENDAS DE PLANO NACIONAL MAIS BARATO</t>
  </si>
  <si>
    <t>TABELA DE VENDAS DE APARELHOS IMPORTADO MAIS CARO</t>
  </si>
  <si>
    <t>TABELA DE VENDAS DE APARELHOS NACIONAL MAIS CARO</t>
  </si>
  <si>
    <t>TABELA DE VENDAS DE APARELHOS IMPORTADO MAIS BARATO</t>
  </si>
  <si>
    <t>TABELA DE VENDAS DE APARELHO NACIONAL MAIS BARATO</t>
  </si>
  <si>
    <t>EQUIPE COMERCIAL NECESSÁRIA PARA ATENDER A DEMANDA</t>
  </si>
  <si>
    <t>INFRA ESTRUTURA NECESSÁRIA PARA ATENDER A DEMANDA</t>
  </si>
  <si>
    <t>ERBS NESSESSÁRIO PARA ATENDER A DEMANDA</t>
  </si>
  <si>
    <t>PA´S NECESSÁRIOS PARA ATENDER A DEMANDA</t>
  </si>
  <si>
    <t>EQUIPE LOGISTICA NECESSÁRIA ATENDER A DEMANDA</t>
  </si>
  <si>
    <t>REGIÃO SUL/SUDESTE</t>
  </si>
  <si>
    <t>VENDA CELULARES IMPORTADO MAIS CARO</t>
  </si>
  <si>
    <t>VENDA CELULARES NACIONAL MAIS CARO</t>
  </si>
  <si>
    <t>VENDA CELULARES IMPORTADO MAIS BARATO</t>
  </si>
  <si>
    <t>VENDA CELULARES NACIONAL MAIS BARATO</t>
  </si>
  <si>
    <t>LOTES NECESSÁRIOS PARA SUPRIR A DEMANDA</t>
  </si>
  <si>
    <t>ABRIL</t>
  </si>
  <si>
    <t xml:space="preserve">MAIO </t>
  </si>
  <si>
    <t>AGOSTO</t>
  </si>
  <si>
    <t>REGIÃO NORDESTE</t>
  </si>
  <si>
    <t>REGIÃO CENTRO-OESTE/NORTE</t>
  </si>
  <si>
    <t>RELATÓRIO DE VENDAS DE PLANOS REGIÃO SUL/SUDESTE</t>
  </si>
  <si>
    <t xml:space="preserve">DEMANDA MÉDIA EM 2025 NO BRASIL </t>
  </si>
  <si>
    <t>DEMANDA REGIÃO SUL/SUDESTE 38%</t>
  </si>
  <si>
    <t>DEMANDA REGIÃO NORDESTE 30%</t>
  </si>
  <si>
    <t>DEMANDA REGIÃO CENTRO-OESTE/NORTE 32%</t>
  </si>
  <si>
    <t>MARKET SHARE REGIÃO SUL/SUDESTE 10%</t>
  </si>
  <si>
    <t>MARKET SHARE REGIÃO NORDESTE 6%</t>
  </si>
  <si>
    <t>MARKET SHARE CENTRO-OESTE/NORTE 4%</t>
  </si>
  <si>
    <t>TOTAL VENDAS CELULARES</t>
  </si>
  <si>
    <t>RELATÓRIO DE VENDAS DE APARELHOS REGIÃO SUL/SUDESTE</t>
  </si>
  <si>
    <t>RELATÓRIO DE VENDAS DE PLANOS REGIÃO NORDESTE</t>
  </si>
  <si>
    <t>RELATÓRIO DE VENDAS DE APARELHOS REGIÃO NORDESTE</t>
  </si>
  <si>
    <t>RELATÓRIO DE VENDAS DE PLANOS REGIÃO CENTRO-OESTE/NORTE</t>
  </si>
  <si>
    <t>RELATÓRIO DE VENDAS DE APARELHOS REGIÃO CENTRO-OESTE/NORTE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</si>
</sst>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R$&quot;\ #,##0.00;[Red]\-&quot;R$&quot;\ #,##0.00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.00_);_(* \(#,##0.00\);_(* &quot;-&quot;??_);_(@_)"/>
    <numFmt numFmtId="165" formatCode="_(&quot;R$ &quot;* #,##0.00_);_(&quot;R$ &quot;* \(#,##0.00\);_(&quot;R$ &quot;* &quot;-&quot;??_);_(@_)"/>
    <numFmt numFmtId="166" formatCode="_-* #,##0_-;\-* #,##0_-;_-* &quot;-&quot;??_-;_-@_-"/>
    <numFmt numFmtId="167" formatCode="0.000"/>
    <numFmt numFmtId="169" formatCode="_-[$R$-416]\ * #,##0.00_-;\-[$R$-416]\ * #,##0.00_-;_-[$R$-416]\ 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166" fontId="0" fillId="0" borderId="0" xfId="6" applyNumberFormat="1" applyFont="1" applyFill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Fill="1" applyBorder="1"/>
    <xf numFmtId="0" fontId="4" fillId="0" borderId="0" xfId="0" applyFont="1" applyFill="1" applyBorder="1" applyAlignment="1">
      <alignment horizontal="center"/>
    </xf>
    <xf numFmtId="1" fontId="0" fillId="7" borderId="0" xfId="0" applyNumberFormat="1" applyFont="1" applyFill="1" applyBorder="1"/>
    <xf numFmtId="3" fontId="3" fillId="0" borderId="0" xfId="0" applyNumberFormat="1" applyFont="1" applyBorder="1" applyAlignment="1">
      <alignment horizontal="center"/>
    </xf>
    <xf numFmtId="0" fontId="0" fillId="7" borderId="10" xfId="0" applyFont="1" applyFill="1" applyBorder="1" applyAlignment="1">
      <alignment vertical="center"/>
    </xf>
    <xf numFmtId="0" fontId="0" fillId="7" borderId="0" xfId="0" applyFont="1" applyFill="1" applyBorder="1"/>
    <xf numFmtId="0" fontId="0" fillId="7" borderId="12" xfId="0" applyFont="1" applyFill="1" applyBorder="1" applyAlignment="1">
      <alignment vertical="center"/>
    </xf>
    <xf numFmtId="0" fontId="0" fillId="7" borderId="13" xfId="0" applyFont="1" applyFill="1" applyBorder="1"/>
    <xf numFmtId="1" fontId="0" fillId="7" borderId="13" xfId="0" applyNumberFormat="1" applyFont="1" applyFill="1" applyBorder="1"/>
    <xf numFmtId="1" fontId="0" fillId="0" borderId="6" xfId="0" applyNumberFormat="1" applyFill="1" applyBorder="1"/>
    <xf numFmtId="0" fontId="4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8" fontId="3" fillId="0" borderId="0" xfId="0" applyNumberFormat="1" applyFont="1" applyBorder="1"/>
    <xf numFmtId="169" fontId="0" fillId="4" borderId="0" xfId="0" applyNumberFormat="1" applyFill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44" fontId="9" fillId="0" borderId="20" xfId="7" applyFont="1" applyBorder="1"/>
    <xf numFmtId="44" fontId="3" fillId="0" borderId="0" xfId="0" applyNumberFormat="1" applyFont="1" applyBorder="1"/>
    <xf numFmtId="0" fontId="5" fillId="8" borderId="19" xfId="0" applyFont="1" applyFill="1" applyBorder="1"/>
    <xf numFmtId="0" fontId="5" fillId="8" borderId="15" xfId="0" applyFont="1" applyFill="1" applyBorder="1"/>
    <xf numFmtId="0" fontId="5" fillId="8" borderId="20" xfId="0" applyFont="1" applyFill="1" applyBorder="1"/>
    <xf numFmtId="44" fontId="10" fillId="10" borderId="0" xfId="0" applyNumberFormat="1" applyFont="1" applyFill="1" applyBorder="1"/>
    <xf numFmtId="0" fontId="5" fillId="3" borderId="19" xfId="0" applyFont="1" applyFill="1" applyBorder="1"/>
    <xf numFmtId="0" fontId="5" fillId="3" borderId="21" xfId="0" applyFont="1" applyFill="1" applyBorder="1"/>
    <xf numFmtId="0" fontId="8" fillId="0" borderId="0" xfId="0" applyFont="1" applyFill="1" applyAlignment="1"/>
    <xf numFmtId="0" fontId="0" fillId="0" borderId="0" xfId="0" applyFill="1"/>
    <xf numFmtId="0" fontId="4" fillId="0" borderId="0" xfId="0" applyFont="1"/>
    <xf numFmtId="167" fontId="4" fillId="7" borderId="2" xfId="0" applyNumberFormat="1" applyFont="1" applyFill="1" applyBorder="1" applyAlignment="1">
      <alignment vertical="center" wrapText="1"/>
    </xf>
    <xf numFmtId="1" fontId="9" fillId="0" borderId="15" xfId="0" applyNumberFormat="1" applyFont="1" applyBorder="1"/>
    <xf numFmtId="0" fontId="4" fillId="0" borderId="0" xfId="0" applyFont="1" applyFill="1"/>
    <xf numFmtId="166" fontId="4" fillId="0" borderId="0" xfId="6" applyNumberFormat="1" applyFont="1" applyFill="1" applyBorder="1" applyAlignment="1">
      <alignment horizontal="center"/>
    </xf>
    <xf numFmtId="1" fontId="0" fillId="0" borderId="3" xfId="0" applyNumberFormat="1" applyFill="1" applyBorder="1"/>
    <xf numFmtId="0" fontId="8" fillId="0" borderId="0" xfId="0" applyFont="1" applyFill="1" applyBorder="1" applyAlignment="1"/>
    <xf numFmtId="0" fontId="5" fillId="0" borderId="0" xfId="0" applyFont="1" applyFill="1" applyBorder="1" applyAlignment="1"/>
    <xf numFmtId="0" fontId="4" fillId="0" borderId="0" xfId="0" applyFont="1" applyAlignment="1">
      <alignment horizontal="center"/>
    </xf>
    <xf numFmtId="167" fontId="4" fillId="7" borderId="2" xfId="0" applyNumberFormat="1" applyFont="1" applyFill="1" applyBorder="1" applyAlignment="1">
      <alignment horizontal="center" vertical="center" wrapText="1"/>
    </xf>
    <xf numFmtId="167" fontId="4" fillId="7" borderId="5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1" fontId="0" fillId="0" borderId="4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4" fillId="0" borderId="16" xfId="0" applyFont="1" applyBorder="1" applyAlignment="1">
      <alignment wrapText="1"/>
    </xf>
    <xf numFmtId="0" fontId="0" fillId="11" borderId="17" xfId="0" applyFill="1" applyBorder="1" applyAlignment="1">
      <alignment wrapText="1"/>
    </xf>
    <xf numFmtId="0" fontId="0" fillId="11" borderId="18" xfId="0" applyFill="1" applyBorder="1" applyAlignment="1">
      <alignment wrapText="1"/>
    </xf>
    <xf numFmtId="167" fontId="4" fillId="7" borderId="19" xfId="0" applyNumberFormat="1" applyFont="1" applyFill="1" applyBorder="1" applyAlignment="1">
      <alignment vertical="center" wrapText="1"/>
    </xf>
    <xf numFmtId="167" fontId="4" fillId="7" borderId="21" xfId="0" applyNumberFormat="1" applyFont="1" applyFill="1" applyBorder="1" applyAlignment="1">
      <alignment vertical="center" wrapText="1"/>
    </xf>
    <xf numFmtId="1" fontId="5" fillId="9" borderId="16" xfId="0" applyNumberFormat="1" applyFont="1" applyFill="1" applyBorder="1" applyAlignment="1">
      <alignment horizontal="center" vertical="center" wrapText="1"/>
    </xf>
    <xf numFmtId="1" fontId="5" fillId="9" borderId="17" xfId="0" applyNumberFormat="1" applyFont="1" applyFill="1" applyBorder="1" applyAlignment="1">
      <alignment horizontal="center" vertical="center" wrapText="1"/>
    </xf>
    <xf numFmtId="1" fontId="5" fillId="9" borderId="18" xfId="0" applyNumberFormat="1" applyFont="1" applyFill="1" applyBorder="1" applyAlignment="1">
      <alignment horizontal="center" vertical="center" wrapText="1"/>
    </xf>
    <xf numFmtId="1" fontId="5" fillId="9" borderId="19" xfId="0" applyNumberFormat="1" applyFont="1" applyFill="1" applyBorder="1" applyAlignment="1">
      <alignment horizontal="center" vertical="center" wrapText="1"/>
    </xf>
    <xf numFmtId="1" fontId="5" fillId="9" borderId="15" xfId="0" applyNumberFormat="1" applyFont="1" applyFill="1" applyBorder="1" applyAlignment="1">
      <alignment horizontal="center" vertical="center" wrapText="1"/>
    </xf>
    <xf numFmtId="1" fontId="5" fillId="9" borderId="20" xfId="0" applyNumberFormat="1" applyFont="1" applyFill="1" applyBorder="1" applyAlignment="1">
      <alignment horizontal="center" vertical="center" wrapText="1"/>
    </xf>
    <xf numFmtId="44" fontId="0" fillId="7" borderId="0" xfId="7" applyFont="1" applyFill="1" applyBorder="1" applyAlignment="1">
      <alignment horizontal="center"/>
    </xf>
    <xf numFmtId="44" fontId="0" fillId="7" borderId="11" xfId="7" applyFont="1" applyFill="1" applyBorder="1" applyAlignment="1">
      <alignment horizontal="center"/>
    </xf>
    <xf numFmtId="44" fontId="0" fillId="7" borderId="13" xfId="7" applyFont="1" applyFill="1" applyBorder="1" applyAlignment="1">
      <alignment horizontal="center"/>
    </xf>
    <xf numFmtId="44" fontId="0" fillId="7" borderId="14" xfId="7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top"/>
    </xf>
    <xf numFmtId="0" fontId="4" fillId="7" borderId="8" xfId="0" applyFont="1" applyFill="1" applyBorder="1" applyAlignment="1">
      <alignment horizontal="center" vertical="top"/>
    </xf>
    <xf numFmtId="0" fontId="4" fillId="7" borderId="9" xfId="0" applyFont="1" applyFill="1" applyBorder="1" applyAlignment="1">
      <alignment horizontal="center" vertical="top"/>
    </xf>
    <xf numFmtId="44" fontId="0" fillId="7" borderId="1" xfId="7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5" fillId="0" borderId="0" xfId="0" applyFont="1" applyFill="1"/>
    <xf numFmtId="3" fontId="11" fillId="0" borderId="0" xfId="0" applyNumberFormat="1" applyFont="1" applyFill="1" applyAlignment="1"/>
    <xf numFmtId="9" fontId="8" fillId="0" borderId="0" xfId="0" applyNumberFormat="1" applyFont="1" applyFill="1" applyAlignment="1"/>
    <xf numFmtId="41" fontId="0" fillId="6" borderId="0" xfId="0" applyNumberFormat="1" applyFill="1"/>
    <xf numFmtId="166" fontId="0" fillId="6" borderId="0" xfId="6" applyNumberFormat="1" applyFont="1" applyFill="1"/>
    <xf numFmtId="0" fontId="5" fillId="6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66" fontId="0" fillId="0" borderId="0" xfId="6" applyNumberFormat="1" applyFont="1" applyFill="1"/>
    <xf numFmtId="166" fontId="0" fillId="0" borderId="15" xfId="6" applyNumberFormat="1" applyFont="1" applyBorder="1"/>
    <xf numFmtId="1" fontId="0" fillId="0" borderId="15" xfId="0" applyNumberFormat="1" applyBorder="1"/>
    <xf numFmtId="166" fontId="0" fillId="0" borderId="15" xfId="0" applyNumberFormat="1" applyBorder="1"/>
    <xf numFmtId="166" fontId="0" fillId="0" borderId="20" xfId="6" applyNumberFormat="1" applyFont="1" applyBorder="1"/>
    <xf numFmtId="166" fontId="0" fillId="0" borderId="0" xfId="6" applyNumberFormat="1" applyFont="1" applyFill="1" applyBorder="1" applyAlignment="1">
      <alignment vertical="center" wrapText="1"/>
    </xf>
    <xf numFmtId="10" fontId="12" fillId="2" borderId="0" xfId="0" applyNumberFormat="1" applyFont="1" applyFill="1" applyAlignment="1">
      <alignment horizontal="center" vertical="center"/>
    </xf>
    <xf numFmtId="9" fontId="4" fillId="13" borderId="0" xfId="0" applyNumberFormat="1" applyFont="1" applyFill="1" applyBorder="1" applyAlignment="1">
      <alignment horizontal="center"/>
    </xf>
    <xf numFmtId="166" fontId="4" fillId="0" borderId="0" xfId="6" applyNumberFormat="1" applyFont="1" applyFill="1" applyBorder="1"/>
    <xf numFmtId="166" fontId="5" fillId="0" borderId="0" xfId="6" applyNumberFormat="1" applyFont="1" applyFill="1" applyAlignment="1"/>
    <xf numFmtId="166" fontId="4" fillId="0" borderId="0" xfId="0" applyNumberFormat="1" applyFont="1"/>
    <xf numFmtId="0" fontId="13" fillId="12" borderId="0" xfId="0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6" fillId="15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</cellXfs>
  <cellStyles count="8">
    <cellStyle name="Moeda" xfId="7" builtinId="4"/>
    <cellStyle name="Moeda 2" xfId="1"/>
    <cellStyle name="Normal" xfId="0" builtinId="0"/>
    <cellStyle name="Normal 2" xfId="2"/>
    <cellStyle name="Porcentagem 2" xfId="3"/>
    <cellStyle name="Separador de milhares 2" xfId="5"/>
    <cellStyle name="Vírgula" xfId="6" builtinId="3"/>
    <cellStyle name="Vírgula 2" xfId="4"/>
  </cellStyles>
  <dxfs count="0"/>
  <tableStyles count="1" defaultTableStyle="TableStyleMedium2" defaultPivotStyle="PivotStyleLight16">
    <tableStyle name="MySqlDefault" pivot="0" table="0" count="0"/>
  </tableStyles>
  <colors>
    <mruColors>
      <color rgb="FF0D7E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804335</xdr:colOff>
      <xdr:row>29</xdr:row>
      <xdr:rowOff>108058</xdr:rowOff>
    </xdr:from>
    <xdr:to>
      <xdr:col>5</xdr:col>
      <xdr:colOff>304979</xdr:colOff>
      <xdr:row>38</xdr:row>
      <xdr:rowOff>21167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946" y="7975002"/>
          <a:ext cx="2795590" cy="1564109"/>
        </a:xfrm>
        <a:prstGeom prst="rect">
          <a:avLst/>
        </a:prstGeom>
      </xdr:spPr>
    </xdr:pic>
    <xdr:clientData/>
  </xdr:twoCellAnchor>
  <xdr:twoCellAnchor editAs="oneCell">
    <xdr:from>
      <xdr:col>5</xdr:col>
      <xdr:colOff>550332</xdr:colOff>
      <xdr:row>29</xdr:row>
      <xdr:rowOff>98779</xdr:rowOff>
    </xdr:from>
    <xdr:to>
      <xdr:col>7</xdr:col>
      <xdr:colOff>296122</xdr:colOff>
      <xdr:row>38</xdr:row>
      <xdr:rowOff>21167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6888" y="7965723"/>
          <a:ext cx="2786733" cy="1573388"/>
        </a:xfrm>
        <a:prstGeom prst="rect">
          <a:avLst/>
        </a:prstGeom>
      </xdr:spPr>
    </xdr:pic>
    <xdr:clientData/>
  </xdr:twoCellAnchor>
  <xdr:twoCellAnchor editAs="oneCell">
    <xdr:from>
      <xdr:col>1</xdr:col>
      <xdr:colOff>119945</xdr:colOff>
      <xdr:row>29</xdr:row>
      <xdr:rowOff>91723</xdr:rowOff>
    </xdr:from>
    <xdr:to>
      <xdr:col>3</xdr:col>
      <xdr:colOff>453729</xdr:colOff>
      <xdr:row>38</xdr:row>
      <xdr:rowOff>49388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945" y="7958667"/>
          <a:ext cx="3205395" cy="1608665"/>
        </a:xfrm>
        <a:prstGeom prst="rect">
          <a:avLst/>
        </a:prstGeom>
      </xdr:spPr>
    </xdr:pic>
    <xdr:clientData/>
  </xdr:twoCellAnchor>
  <xdr:oneCellAnchor>
    <xdr:from>
      <xdr:col>3</xdr:col>
      <xdr:colOff>804335</xdr:colOff>
      <xdr:row>75</xdr:row>
      <xdr:rowOff>108058</xdr:rowOff>
    </xdr:from>
    <xdr:ext cx="2795590" cy="1564109"/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946" y="6902558"/>
          <a:ext cx="2795590" cy="1564109"/>
        </a:xfrm>
        <a:prstGeom prst="rect">
          <a:avLst/>
        </a:prstGeom>
      </xdr:spPr>
    </xdr:pic>
    <xdr:clientData/>
  </xdr:oneCellAnchor>
  <xdr:oneCellAnchor>
    <xdr:from>
      <xdr:col>5</xdr:col>
      <xdr:colOff>550332</xdr:colOff>
      <xdr:row>75</xdr:row>
      <xdr:rowOff>98779</xdr:rowOff>
    </xdr:from>
    <xdr:ext cx="2786733" cy="1573388"/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6888" y="6893279"/>
          <a:ext cx="2786733" cy="1573388"/>
        </a:xfrm>
        <a:prstGeom prst="rect">
          <a:avLst/>
        </a:prstGeom>
      </xdr:spPr>
    </xdr:pic>
    <xdr:clientData/>
  </xdr:oneCellAnchor>
  <xdr:oneCellAnchor>
    <xdr:from>
      <xdr:col>1</xdr:col>
      <xdr:colOff>119945</xdr:colOff>
      <xdr:row>75</xdr:row>
      <xdr:rowOff>91723</xdr:rowOff>
    </xdr:from>
    <xdr:ext cx="3205395" cy="1608665"/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945" y="6886223"/>
          <a:ext cx="3205395" cy="1608665"/>
        </a:xfrm>
        <a:prstGeom prst="rect">
          <a:avLst/>
        </a:prstGeom>
      </xdr:spPr>
    </xdr:pic>
    <xdr:clientData/>
  </xdr:oneCellAnchor>
  <xdr:oneCellAnchor>
    <xdr:from>
      <xdr:col>3</xdr:col>
      <xdr:colOff>804335</xdr:colOff>
      <xdr:row>120</xdr:row>
      <xdr:rowOff>108058</xdr:rowOff>
    </xdr:from>
    <xdr:ext cx="2795590" cy="1564109"/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5946" y="6902558"/>
          <a:ext cx="2795590" cy="1564109"/>
        </a:xfrm>
        <a:prstGeom prst="rect">
          <a:avLst/>
        </a:prstGeom>
      </xdr:spPr>
    </xdr:pic>
    <xdr:clientData/>
  </xdr:oneCellAnchor>
  <xdr:oneCellAnchor>
    <xdr:from>
      <xdr:col>5</xdr:col>
      <xdr:colOff>550332</xdr:colOff>
      <xdr:row>120</xdr:row>
      <xdr:rowOff>98779</xdr:rowOff>
    </xdr:from>
    <xdr:ext cx="2786733" cy="1573388"/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16888" y="6893279"/>
          <a:ext cx="2786733" cy="1573388"/>
        </a:xfrm>
        <a:prstGeom prst="rect">
          <a:avLst/>
        </a:prstGeom>
      </xdr:spPr>
    </xdr:pic>
    <xdr:clientData/>
  </xdr:oneCellAnchor>
  <xdr:oneCellAnchor>
    <xdr:from>
      <xdr:col>1</xdr:col>
      <xdr:colOff>119945</xdr:colOff>
      <xdr:row>120</xdr:row>
      <xdr:rowOff>91723</xdr:rowOff>
    </xdr:from>
    <xdr:ext cx="3205395" cy="1608665"/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945" y="6886223"/>
          <a:ext cx="3205395" cy="16086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45"/>
  <sheetViews>
    <sheetView tabSelected="1" zoomScale="64" workbookViewId="0">
      <pane ySplit="1" topLeftCell="A99" activePane="bottomLeft" state="frozen"/>
      <selection pane="bottomLeft" activeCell="E14" sqref="E14"/>
    </sheetView>
  </sheetViews>
  <sheetFormatPr defaultRowHeight="14.5" x14ac:dyDescent="0.35"/>
  <cols>
    <col min="2" max="2" width="12.08984375" style="28" customWidth="1"/>
    <col min="3" max="3" width="29" customWidth="1"/>
    <col min="4" max="4" width="22.90625" customWidth="1"/>
    <col min="5" max="5" width="24.26953125" customWidth="1"/>
    <col min="6" max="6" width="22.81640625" customWidth="1"/>
    <col min="7" max="7" width="20.7265625" customWidth="1"/>
    <col min="8" max="8" width="20" customWidth="1"/>
    <col min="9" max="9" width="9.90625" bestFit="1" customWidth="1"/>
    <col min="10" max="10" width="11.26953125" bestFit="1" customWidth="1"/>
    <col min="11" max="11" width="14.26953125" bestFit="1" customWidth="1"/>
    <col min="12" max="14" width="11.1796875" bestFit="1" customWidth="1"/>
    <col min="15" max="15" width="10.1796875" bestFit="1" customWidth="1"/>
    <col min="16" max="16" width="30.26953125" bestFit="1" customWidth="1"/>
    <col min="17" max="17" width="24.36328125" bestFit="1" customWidth="1"/>
    <col min="18" max="18" width="14.7265625" bestFit="1" customWidth="1"/>
    <col min="19" max="19" width="14.7265625" customWidth="1"/>
    <col min="20" max="20" width="17" bestFit="1" customWidth="1"/>
    <col min="21" max="21" width="17.7265625" bestFit="1" customWidth="1"/>
    <col min="22" max="22" width="16.453125" bestFit="1" customWidth="1"/>
    <col min="23" max="26" width="17.7265625" bestFit="1" customWidth="1"/>
    <col min="30" max="30" width="12.453125" customWidth="1"/>
    <col min="34" max="34" width="14.453125" bestFit="1" customWidth="1"/>
    <col min="35" max="35" width="10.81640625" bestFit="1" customWidth="1"/>
  </cols>
  <sheetData>
    <row r="1" spans="2:27" ht="21" customHeight="1" x14ac:dyDescent="0.55000000000000004">
      <c r="B1" s="63" t="s">
        <v>6</v>
      </c>
      <c r="C1" s="63"/>
      <c r="D1" s="63"/>
      <c r="E1" s="63"/>
      <c r="F1" s="63"/>
      <c r="G1" s="63"/>
      <c r="H1" s="34"/>
      <c r="N1" s="34"/>
      <c r="O1" s="34"/>
    </row>
    <row r="2" spans="2:27" s="27" customFormat="1" ht="21" customHeight="1" x14ac:dyDescent="0.55000000000000004">
      <c r="B2" s="64" t="s">
        <v>53</v>
      </c>
      <c r="E2" s="65">
        <v>78000000</v>
      </c>
      <c r="F2" s="26"/>
      <c r="G2" s="34"/>
      <c r="H2" s="34"/>
      <c r="N2" s="34"/>
      <c r="O2" s="34"/>
    </row>
    <row r="3" spans="2:27" s="27" customFormat="1" ht="21" customHeight="1" x14ac:dyDescent="0.55000000000000004">
      <c r="B3" s="69" t="s">
        <v>54</v>
      </c>
      <c r="C3" s="69"/>
      <c r="D3" s="69"/>
      <c r="E3" s="67">
        <f>E2*38%</f>
        <v>29640000</v>
      </c>
      <c r="F3" s="66"/>
      <c r="G3" s="34"/>
      <c r="H3" s="34"/>
      <c r="N3" s="34"/>
      <c r="O3" s="34"/>
    </row>
    <row r="4" spans="2:27" s="27" customFormat="1" ht="21" customHeight="1" x14ac:dyDescent="0.55000000000000004">
      <c r="B4" s="69" t="s">
        <v>57</v>
      </c>
      <c r="C4" s="69"/>
      <c r="D4" s="69"/>
      <c r="E4" s="68">
        <f>E3*10%</f>
        <v>2964000</v>
      </c>
      <c r="F4" s="26"/>
      <c r="G4" s="34"/>
      <c r="H4" s="34"/>
      <c r="N4" s="34"/>
      <c r="O4" s="34"/>
    </row>
    <row r="5" spans="2:27" s="27" customFormat="1" ht="21" customHeight="1" x14ac:dyDescent="0.55000000000000004">
      <c r="B5" s="70"/>
      <c r="C5" s="70"/>
      <c r="E5" s="71"/>
      <c r="F5" s="26"/>
      <c r="G5" s="34"/>
      <c r="H5" s="34"/>
      <c r="N5" s="34"/>
      <c r="O5" s="34"/>
    </row>
    <row r="6" spans="2:27" s="27" customFormat="1" ht="21" customHeight="1" x14ac:dyDescent="0.55000000000000004">
      <c r="B6" s="69" t="s">
        <v>55</v>
      </c>
      <c r="C6" s="69"/>
      <c r="D6" s="69"/>
      <c r="E6" s="68">
        <f>E2*30%</f>
        <v>23400000</v>
      </c>
      <c r="F6" s="26"/>
      <c r="G6" s="34"/>
      <c r="H6" s="34"/>
      <c r="N6" s="34"/>
      <c r="O6" s="34"/>
    </row>
    <row r="7" spans="2:27" s="27" customFormat="1" ht="21" customHeight="1" x14ac:dyDescent="0.55000000000000004">
      <c r="B7" s="69" t="s">
        <v>58</v>
      </c>
      <c r="C7" s="69"/>
      <c r="D7" s="69"/>
      <c r="E7" s="68">
        <f>E6*6%</f>
        <v>1404000</v>
      </c>
      <c r="F7" s="26"/>
      <c r="G7" s="34"/>
      <c r="H7" s="34"/>
      <c r="N7" s="34"/>
      <c r="O7" s="34"/>
    </row>
    <row r="8" spans="2:27" s="27" customFormat="1" ht="21" customHeight="1" x14ac:dyDescent="0.55000000000000004">
      <c r="B8" s="70"/>
      <c r="C8" s="70"/>
      <c r="E8" s="71"/>
      <c r="F8" s="26"/>
      <c r="G8" s="34"/>
      <c r="H8" s="34"/>
      <c r="N8" s="34"/>
      <c r="O8" s="34"/>
    </row>
    <row r="9" spans="2:27" s="27" customFormat="1" ht="21" customHeight="1" x14ac:dyDescent="0.55000000000000004">
      <c r="B9" s="69" t="s">
        <v>56</v>
      </c>
      <c r="C9" s="69"/>
      <c r="D9" s="69"/>
      <c r="E9" s="68">
        <f>E2*32%</f>
        <v>24960000</v>
      </c>
      <c r="F9" s="26"/>
      <c r="G9" s="34"/>
      <c r="H9" s="34"/>
      <c r="N9" s="34"/>
      <c r="O9" s="34"/>
    </row>
    <row r="10" spans="2:27" s="27" customFormat="1" ht="21" customHeight="1" x14ac:dyDescent="0.55000000000000004">
      <c r="B10" s="69" t="s">
        <v>59</v>
      </c>
      <c r="C10" s="69"/>
      <c r="D10" s="69"/>
      <c r="E10" s="68">
        <f>E9*4%</f>
        <v>998400</v>
      </c>
      <c r="F10" s="26"/>
      <c r="G10" s="34"/>
      <c r="H10" s="34"/>
      <c r="N10" s="34"/>
      <c r="O10" s="34"/>
    </row>
    <row r="11" spans="2:27" s="27" customFormat="1" ht="21" customHeight="1" x14ac:dyDescent="0.55000000000000004">
      <c r="B11" s="70"/>
      <c r="C11" s="70"/>
      <c r="D11" s="71"/>
      <c r="E11" s="65"/>
      <c r="F11" s="26"/>
      <c r="G11" s="34"/>
      <c r="H11" s="34"/>
      <c r="N11" s="34"/>
      <c r="O11" s="34"/>
    </row>
    <row r="12" spans="2:27" s="27" customFormat="1" ht="15" customHeight="1" x14ac:dyDescent="0.55000000000000004">
      <c r="B12" s="31"/>
      <c r="C12" s="26"/>
      <c r="D12" s="26"/>
      <c r="E12" s="26"/>
      <c r="F12" s="26"/>
      <c r="G12" s="34"/>
      <c r="H12" s="34"/>
      <c r="I12" s="34"/>
      <c r="J12" s="34"/>
      <c r="K12" s="34"/>
      <c r="L12" s="34"/>
      <c r="M12" s="34"/>
      <c r="N12" s="34"/>
      <c r="O12" s="34"/>
    </row>
    <row r="13" spans="2:27" ht="18.5" x14ac:dyDescent="0.45">
      <c r="B13" s="86" t="s">
        <v>41</v>
      </c>
      <c r="C13" s="86"/>
      <c r="D13" s="86"/>
      <c r="E13" s="86"/>
      <c r="F13" s="86"/>
      <c r="G13" s="86"/>
      <c r="H13" s="35"/>
      <c r="I13" s="35"/>
      <c r="J13" s="35"/>
      <c r="L13" s="35"/>
      <c r="M13" s="35"/>
      <c r="N13" s="35"/>
      <c r="O13" s="35"/>
    </row>
    <row r="14" spans="2:27" s="36" customFormat="1" ht="29" x14ac:dyDescent="0.35">
      <c r="C14" s="37" t="s">
        <v>42</v>
      </c>
      <c r="D14" s="37" t="s">
        <v>43</v>
      </c>
      <c r="E14" s="37" t="s">
        <v>44</v>
      </c>
      <c r="F14" s="38" t="s">
        <v>45</v>
      </c>
      <c r="G14" s="38" t="s">
        <v>60</v>
      </c>
      <c r="I14" s="78">
        <f>SUM(J14:M14)</f>
        <v>1</v>
      </c>
      <c r="J14" s="78">
        <v>0.37</v>
      </c>
      <c r="K14" s="78">
        <v>0.27</v>
      </c>
      <c r="L14" s="78">
        <v>0.2</v>
      </c>
      <c r="M14" s="78">
        <v>0.16</v>
      </c>
      <c r="N14" s="4"/>
      <c r="O14" s="4"/>
      <c r="AA14" s="32"/>
    </row>
    <row r="15" spans="2:27" ht="16.5" customHeight="1" x14ac:dyDescent="0.35">
      <c r="B15" s="29" t="s">
        <v>13</v>
      </c>
      <c r="C15" s="30">
        <f>J15*I15</f>
        <v>54834</v>
      </c>
      <c r="D15" s="30">
        <f>K15*I15</f>
        <v>40014</v>
      </c>
      <c r="E15" s="30">
        <f>L15*I15</f>
        <v>29640</v>
      </c>
      <c r="F15" s="33">
        <f>M15*I15</f>
        <v>23712</v>
      </c>
      <c r="G15" s="33">
        <f>SUM(C15:F15)</f>
        <v>148200</v>
      </c>
      <c r="I15" s="77">
        <v>0.05</v>
      </c>
      <c r="J15" s="80">
        <v>1096680</v>
      </c>
      <c r="K15" s="79">
        <v>800280</v>
      </c>
      <c r="L15" s="79">
        <v>592800</v>
      </c>
      <c r="M15" s="79">
        <v>474240</v>
      </c>
      <c r="N15" s="3"/>
      <c r="O15" s="3"/>
      <c r="Q15" s="12"/>
      <c r="AA15" s="1"/>
    </row>
    <row r="16" spans="2:27" ht="16.5" customHeight="1" x14ac:dyDescent="0.35">
      <c r="B16" s="29" t="s">
        <v>14</v>
      </c>
      <c r="C16" s="30">
        <f>J16*I16</f>
        <v>65800.800000000003</v>
      </c>
      <c r="D16" s="30">
        <f>K16*I16</f>
        <v>48016.799999999996</v>
      </c>
      <c r="E16" s="30">
        <f>L16*I16</f>
        <v>35568</v>
      </c>
      <c r="F16" s="33">
        <f>M16*I16</f>
        <v>28454.399999999998</v>
      </c>
      <c r="G16" s="33">
        <f t="shared" ref="G16:G26" si="0">SUM(C16:F16)</f>
        <v>177840</v>
      </c>
      <c r="I16" s="77">
        <v>0.06</v>
      </c>
      <c r="J16" s="80">
        <v>1096680</v>
      </c>
      <c r="K16" s="79">
        <v>800280</v>
      </c>
      <c r="L16" s="79">
        <v>592800</v>
      </c>
      <c r="M16" s="79">
        <v>474240</v>
      </c>
      <c r="N16" s="3"/>
      <c r="O16" s="3"/>
      <c r="Q16" s="3"/>
      <c r="AA16" s="1"/>
    </row>
    <row r="17" spans="2:27" ht="16.5" customHeight="1" x14ac:dyDescent="0.35">
      <c r="B17" s="29" t="s">
        <v>15</v>
      </c>
      <c r="C17" s="30">
        <f>J17*I17</f>
        <v>65800.800000000003</v>
      </c>
      <c r="D17" s="30">
        <f>K17*I17</f>
        <v>48016.799999999996</v>
      </c>
      <c r="E17" s="30">
        <f>L17*I17</f>
        <v>35568</v>
      </c>
      <c r="F17" s="33">
        <f>M17*I17</f>
        <v>28454.399999999998</v>
      </c>
      <c r="G17" s="33">
        <f t="shared" si="0"/>
        <v>177840</v>
      </c>
      <c r="I17" s="77">
        <v>0.06</v>
      </c>
      <c r="J17" s="80">
        <v>1096680</v>
      </c>
      <c r="K17" s="79">
        <v>800280</v>
      </c>
      <c r="L17" s="79">
        <v>592800</v>
      </c>
      <c r="M17" s="79">
        <v>474240</v>
      </c>
      <c r="N17" s="3"/>
      <c r="O17" s="3"/>
      <c r="Q17" s="3"/>
      <c r="AA17" s="1"/>
    </row>
    <row r="18" spans="2:27" ht="16.5" customHeight="1" x14ac:dyDescent="0.35">
      <c r="B18" s="29" t="s">
        <v>47</v>
      </c>
      <c r="C18" s="30">
        <f>J18*I18</f>
        <v>54834</v>
      </c>
      <c r="D18" s="30">
        <f>K18*I18</f>
        <v>40014</v>
      </c>
      <c r="E18" s="30">
        <f>L18*I18</f>
        <v>29640</v>
      </c>
      <c r="F18" s="33">
        <f>M18*I18</f>
        <v>23712</v>
      </c>
      <c r="G18" s="33">
        <f t="shared" si="0"/>
        <v>148200</v>
      </c>
      <c r="I18" s="77">
        <v>0.05</v>
      </c>
      <c r="J18" s="80">
        <v>1096680</v>
      </c>
      <c r="K18" s="79">
        <v>800280</v>
      </c>
      <c r="L18" s="79">
        <v>592800</v>
      </c>
      <c r="M18" s="79">
        <v>474240</v>
      </c>
      <c r="N18" s="3"/>
      <c r="O18" s="3"/>
      <c r="Q18" s="3"/>
      <c r="AA18" s="1"/>
    </row>
    <row r="19" spans="2:27" ht="16.5" customHeight="1" x14ac:dyDescent="0.35">
      <c r="B19" s="29" t="s">
        <v>48</v>
      </c>
      <c r="C19" s="30">
        <f>J19*I19</f>
        <v>109668</v>
      </c>
      <c r="D19" s="30">
        <f>K19*I19</f>
        <v>80028</v>
      </c>
      <c r="E19" s="30">
        <f>L19*I19</f>
        <v>59280</v>
      </c>
      <c r="F19" s="33">
        <f>M19*I19</f>
        <v>47424</v>
      </c>
      <c r="G19" s="33">
        <f t="shared" si="0"/>
        <v>296400</v>
      </c>
      <c r="I19" s="77">
        <v>0.1</v>
      </c>
      <c r="J19" s="80">
        <v>1096680</v>
      </c>
      <c r="K19" s="79">
        <v>800280</v>
      </c>
      <c r="L19" s="79">
        <v>592800</v>
      </c>
      <c r="M19" s="79">
        <v>474240</v>
      </c>
      <c r="N19" s="3"/>
      <c r="O19" s="3"/>
      <c r="Q19" s="3"/>
      <c r="AA19" s="1"/>
    </row>
    <row r="20" spans="2:27" ht="16.5" customHeight="1" x14ac:dyDescent="0.35">
      <c r="B20" s="29" t="s">
        <v>18</v>
      </c>
      <c r="C20" s="30">
        <f>J20*I20</f>
        <v>87734.400000000009</v>
      </c>
      <c r="D20" s="30">
        <f>K20*I20</f>
        <v>64022.400000000001</v>
      </c>
      <c r="E20" s="30">
        <f>L20*I20</f>
        <v>47424</v>
      </c>
      <c r="F20" s="33">
        <f>M20*I20</f>
        <v>37939.200000000004</v>
      </c>
      <c r="G20" s="33">
        <f t="shared" si="0"/>
        <v>237120.00000000003</v>
      </c>
      <c r="I20" s="77">
        <v>0.08</v>
      </c>
      <c r="J20" s="80">
        <v>1096680</v>
      </c>
      <c r="K20" s="79">
        <v>800280</v>
      </c>
      <c r="L20" s="79">
        <v>592800</v>
      </c>
      <c r="M20" s="79">
        <v>474240</v>
      </c>
      <c r="N20" s="3"/>
      <c r="O20" s="3"/>
      <c r="Q20" s="3"/>
      <c r="AA20" s="1"/>
    </row>
    <row r="21" spans="2:27" ht="16.5" customHeight="1" x14ac:dyDescent="0.35">
      <c r="B21" s="29" t="s">
        <v>19</v>
      </c>
      <c r="C21" s="30">
        <f>J21*I21</f>
        <v>54834</v>
      </c>
      <c r="D21" s="30">
        <f>K21*I21</f>
        <v>40014</v>
      </c>
      <c r="E21" s="30">
        <f>L21*I21</f>
        <v>29640</v>
      </c>
      <c r="F21" s="33">
        <f>M21*I21</f>
        <v>23712</v>
      </c>
      <c r="G21" s="33">
        <f t="shared" si="0"/>
        <v>148200</v>
      </c>
      <c r="I21" s="77">
        <v>0.05</v>
      </c>
      <c r="J21" s="80">
        <v>1096680</v>
      </c>
      <c r="K21" s="79">
        <v>800280</v>
      </c>
      <c r="L21" s="79">
        <v>592800</v>
      </c>
      <c r="M21" s="79">
        <v>474240</v>
      </c>
      <c r="N21" s="3"/>
      <c r="O21" s="3"/>
      <c r="Q21" s="3"/>
      <c r="AA21" s="1"/>
    </row>
    <row r="22" spans="2:27" ht="16.5" customHeight="1" x14ac:dyDescent="0.35">
      <c r="B22" s="29" t="s">
        <v>49</v>
      </c>
      <c r="C22" s="30">
        <f>J22*I22</f>
        <v>98701.2</v>
      </c>
      <c r="D22" s="30">
        <f>K22*I22</f>
        <v>72025.2</v>
      </c>
      <c r="E22" s="30">
        <f>L22*I22</f>
        <v>53352</v>
      </c>
      <c r="F22" s="33">
        <f>M22*I22</f>
        <v>42681.599999999999</v>
      </c>
      <c r="G22" s="33">
        <f t="shared" si="0"/>
        <v>266760</v>
      </c>
      <c r="I22" s="77">
        <v>0.09</v>
      </c>
      <c r="J22" s="80">
        <v>1096680</v>
      </c>
      <c r="K22" s="79">
        <v>800280</v>
      </c>
      <c r="L22" s="79">
        <v>592800</v>
      </c>
      <c r="M22" s="79">
        <v>474240</v>
      </c>
      <c r="N22" s="3"/>
      <c r="O22" s="3"/>
      <c r="Q22" s="3"/>
      <c r="AA22" s="1"/>
    </row>
    <row r="23" spans="2:27" ht="16.5" customHeight="1" x14ac:dyDescent="0.35">
      <c r="B23" s="29" t="s">
        <v>21</v>
      </c>
      <c r="C23" s="30">
        <f>J23*I23</f>
        <v>54834</v>
      </c>
      <c r="D23" s="30">
        <f>K23*I23</f>
        <v>40014</v>
      </c>
      <c r="E23" s="30">
        <f>L23*I23</f>
        <v>29640</v>
      </c>
      <c r="F23" s="33">
        <f>M23*I23</f>
        <v>23712</v>
      </c>
      <c r="G23" s="33">
        <f t="shared" si="0"/>
        <v>148200</v>
      </c>
      <c r="I23" s="77">
        <v>0.05</v>
      </c>
      <c r="J23" s="80">
        <v>1096680</v>
      </c>
      <c r="K23" s="79">
        <v>800280</v>
      </c>
      <c r="L23" s="79">
        <v>592800</v>
      </c>
      <c r="M23" s="79">
        <v>474240</v>
      </c>
      <c r="N23" s="3"/>
      <c r="O23" s="3"/>
      <c r="Q23" s="3"/>
      <c r="AA23" s="1"/>
    </row>
    <row r="24" spans="2:27" ht="16.5" customHeight="1" x14ac:dyDescent="0.35">
      <c r="B24" s="29" t="s">
        <v>22</v>
      </c>
      <c r="C24" s="30">
        <f>J24*I24</f>
        <v>87734.400000000009</v>
      </c>
      <c r="D24" s="30">
        <f>K24*I24</f>
        <v>64022.400000000001</v>
      </c>
      <c r="E24" s="30">
        <f>L24*I24</f>
        <v>47424</v>
      </c>
      <c r="F24" s="33">
        <f>M24*I24</f>
        <v>37939.200000000004</v>
      </c>
      <c r="G24" s="33">
        <f t="shared" si="0"/>
        <v>237120.00000000003</v>
      </c>
      <c r="I24" s="77">
        <v>0.08</v>
      </c>
      <c r="J24" s="80">
        <v>1096680</v>
      </c>
      <c r="K24" s="79">
        <v>800280</v>
      </c>
      <c r="L24" s="79">
        <v>592800</v>
      </c>
      <c r="M24" s="79">
        <v>474240</v>
      </c>
      <c r="N24" s="3"/>
      <c r="O24" s="3"/>
      <c r="Q24" s="3"/>
      <c r="AA24" s="1"/>
    </row>
    <row r="25" spans="2:27" ht="16.5" customHeight="1" x14ac:dyDescent="0.35">
      <c r="B25" s="29" t="s">
        <v>23</v>
      </c>
      <c r="C25" s="30">
        <f>J25*I25</f>
        <v>197402.4</v>
      </c>
      <c r="D25" s="30">
        <f>K25*I25</f>
        <v>144050.4</v>
      </c>
      <c r="E25" s="30">
        <f>L25*I25</f>
        <v>106704</v>
      </c>
      <c r="F25" s="33">
        <f>M25*I25</f>
        <v>85363.199999999997</v>
      </c>
      <c r="G25" s="33">
        <f t="shared" si="0"/>
        <v>533520</v>
      </c>
      <c r="I25" s="77">
        <v>0.18</v>
      </c>
      <c r="J25" s="80">
        <v>1096680</v>
      </c>
      <c r="K25" s="79">
        <v>800280</v>
      </c>
      <c r="L25" s="79">
        <v>592800</v>
      </c>
      <c r="M25" s="79">
        <v>474240</v>
      </c>
      <c r="N25" s="3"/>
      <c r="O25" s="3"/>
      <c r="Q25" s="3"/>
      <c r="AA25" s="1"/>
    </row>
    <row r="26" spans="2:27" ht="16.5" customHeight="1" x14ac:dyDescent="0.35">
      <c r="B26" s="29" t="s">
        <v>24</v>
      </c>
      <c r="C26" s="30">
        <f>J26*I26</f>
        <v>164502</v>
      </c>
      <c r="D26" s="30">
        <f>K26*I26</f>
        <v>120042</v>
      </c>
      <c r="E26" s="30">
        <f>L26*I26</f>
        <v>88920</v>
      </c>
      <c r="F26" s="33">
        <f>M26*I26</f>
        <v>71136</v>
      </c>
      <c r="G26" s="33">
        <f t="shared" si="0"/>
        <v>444600</v>
      </c>
      <c r="I26" s="77">
        <v>0.15</v>
      </c>
      <c r="J26" s="80">
        <v>1096680</v>
      </c>
      <c r="K26" s="79">
        <v>800280</v>
      </c>
      <c r="L26" s="79">
        <v>592800</v>
      </c>
      <c r="M26" s="79">
        <v>474240</v>
      </c>
      <c r="N26" s="81">
        <f>SUM(J26:M26)</f>
        <v>2964000</v>
      </c>
      <c r="O26" s="3"/>
      <c r="Q26" s="3"/>
      <c r="AA26" s="1"/>
    </row>
    <row r="27" spans="2:27" x14ac:dyDescent="0.35">
      <c r="C27" s="76">
        <f>SUM(C15:C26)</f>
        <v>1096680</v>
      </c>
      <c r="D27" s="76">
        <f t="shared" ref="D27:G27" si="1">SUM(D15:D26)</f>
        <v>800280</v>
      </c>
      <c r="E27" s="76">
        <f t="shared" si="1"/>
        <v>592800</v>
      </c>
      <c r="F27" s="76">
        <f t="shared" si="1"/>
        <v>474240</v>
      </c>
      <c r="G27" s="76">
        <f t="shared" si="1"/>
        <v>2964000</v>
      </c>
      <c r="H27" s="3"/>
      <c r="I27" s="3"/>
      <c r="J27" s="3"/>
      <c r="K27" s="3"/>
      <c r="L27" s="3"/>
      <c r="M27" s="3"/>
      <c r="N27" s="3"/>
      <c r="O27" s="3"/>
      <c r="AA27" s="1"/>
    </row>
    <row r="28" spans="2:27" x14ac:dyDescent="0.35">
      <c r="C28" s="76"/>
      <c r="D28" s="76"/>
      <c r="E28" s="76"/>
      <c r="F28" s="76"/>
      <c r="G28" s="76"/>
      <c r="H28" s="3"/>
      <c r="I28" s="3"/>
      <c r="J28" s="3"/>
      <c r="K28" s="3"/>
      <c r="L28" s="3"/>
      <c r="M28" s="3"/>
      <c r="N28" s="3"/>
      <c r="O28" s="3"/>
      <c r="AA28" s="1"/>
    </row>
    <row r="29" spans="2:27" x14ac:dyDescent="0.35">
      <c r="C29" s="76"/>
      <c r="D29" s="76"/>
      <c r="E29" s="76"/>
      <c r="F29" s="76"/>
      <c r="G29" s="76"/>
      <c r="H29" s="3"/>
      <c r="I29" s="3"/>
      <c r="J29" s="3"/>
      <c r="K29" s="3"/>
      <c r="L29" s="3"/>
      <c r="M29" s="3"/>
      <c r="N29" s="3"/>
      <c r="O29" s="3"/>
      <c r="AA29" s="1"/>
    </row>
    <row r="30" spans="2:27" x14ac:dyDescent="0.35">
      <c r="C30" s="76"/>
      <c r="D30" s="76"/>
      <c r="E30" s="76"/>
      <c r="F30" s="76"/>
      <c r="G30" s="76"/>
      <c r="H30" s="3"/>
      <c r="I30" s="3"/>
      <c r="J30" s="3"/>
      <c r="K30" s="3"/>
      <c r="L30" s="3"/>
      <c r="M30" s="3"/>
      <c r="N30" s="3"/>
      <c r="O30" s="3"/>
      <c r="AA30" s="1"/>
    </row>
    <row r="31" spans="2:27" x14ac:dyDescent="0.35">
      <c r="C31" s="76"/>
      <c r="D31" s="76"/>
      <c r="E31" s="76"/>
      <c r="F31" s="76"/>
      <c r="G31" s="76"/>
      <c r="H31" s="3"/>
      <c r="I31" s="3"/>
      <c r="J31" s="3"/>
      <c r="K31" s="3"/>
      <c r="L31" s="3"/>
      <c r="M31" s="3"/>
      <c r="N31" s="3"/>
      <c r="O31" s="3"/>
      <c r="AA31" s="1"/>
    </row>
    <row r="32" spans="2:27" x14ac:dyDescent="0.35">
      <c r="C32" s="76"/>
      <c r="D32" s="76"/>
      <c r="E32" s="76"/>
      <c r="F32" s="76"/>
      <c r="G32" s="76"/>
      <c r="H32" s="3"/>
      <c r="I32" s="3"/>
      <c r="J32" s="3"/>
      <c r="K32" s="3"/>
      <c r="L32" s="3"/>
      <c r="M32" s="3"/>
      <c r="N32" s="3"/>
      <c r="O32" s="3"/>
      <c r="AA32" s="1"/>
    </row>
    <row r="33" spans="2:34" x14ac:dyDescent="0.35">
      <c r="C33" s="76"/>
      <c r="D33" s="76"/>
      <c r="E33" s="76"/>
      <c r="F33" s="76"/>
      <c r="G33" s="76"/>
      <c r="H33" s="3"/>
      <c r="I33" s="3"/>
      <c r="J33" s="3"/>
      <c r="K33" s="3"/>
      <c r="L33" s="3"/>
      <c r="M33" s="3"/>
      <c r="N33" s="3"/>
      <c r="O33" s="3"/>
      <c r="AA33" s="1"/>
    </row>
    <row r="34" spans="2:34" x14ac:dyDescent="0.35">
      <c r="C34" s="76"/>
      <c r="D34" s="76"/>
      <c r="E34" s="76"/>
      <c r="F34" s="76"/>
      <c r="G34" s="76"/>
      <c r="H34" s="3"/>
      <c r="I34" s="3"/>
      <c r="J34" s="3"/>
      <c r="K34" s="3"/>
      <c r="L34" s="3"/>
      <c r="M34" s="3"/>
      <c r="N34" s="3"/>
      <c r="O34" s="3"/>
      <c r="AA34" s="1"/>
    </row>
    <row r="35" spans="2:34" x14ac:dyDescent="0.35">
      <c r="C35" s="76"/>
      <c r="D35" s="76"/>
      <c r="E35" s="76"/>
      <c r="F35" s="76"/>
      <c r="G35" s="76"/>
      <c r="H35" s="3"/>
      <c r="I35" s="3"/>
      <c r="J35" s="3"/>
      <c r="K35" s="3"/>
      <c r="L35" s="3"/>
      <c r="M35" s="3"/>
      <c r="N35" s="3"/>
      <c r="O35" s="3"/>
      <c r="AA35" s="1"/>
    </row>
    <row r="36" spans="2:34" x14ac:dyDescent="0.35">
      <c r="C36" s="76"/>
      <c r="D36" s="76"/>
      <c r="E36" s="76"/>
      <c r="F36" s="76"/>
      <c r="G36" s="76"/>
      <c r="H36" s="3"/>
      <c r="I36" s="3"/>
      <c r="J36" s="3"/>
      <c r="K36" s="3"/>
      <c r="L36" s="3"/>
      <c r="M36" s="3"/>
      <c r="N36" s="3"/>
      <c r="O36" s="3"/>
      <c r="AA36" s="1"/>
    </row>
    <row r="37" spans="2:34" x14ac:dyDescent="0.35">
      <c r="C37" s="76"/>
      <c r="D37" s="76"/>
      <c r="E37" s="76"/>
      <c r="F37" s="76"/>
      <c r="G37" s="76"/>
      <c r="H37" s="3"/>
      <c r="I37" s="3"/>
      <c r="J37" s="3"/>
      <c r="K37" s="3"/>
      <c r="L37" s="3"/>
      <c r="M37" s="3"/>
      <c r="N37" s="3"/>
      <c r="O37" s="3"/>
      <c r="AA37" s="1"/>
    </row>
    <row r="38" spans="2:34" x14ac:dyDescent="0.35">
      <c r="C38" s="76"/>
      <c r="D38" s="76"/>
      <c r="E38" s="76"/>
      <c r="F38" s="76"/>
      <c r="G38" s="76"/>
      <c r="H38" s="3"/>
      <c r="I38" s="3"/>
      <c r="J38" s="3"/>
      <c r="K38" s="3"/>
      <c r="L38" s="3"/>
      <c r="M38" s="3"/>
      <c r="N38" s="3"/>
      <c r="O38" s="3"/>
      <c r="AA38" s="1"/>
    </row>
    <row r="39" spans="2:34" x14ac:dyDescent="0.35">
      <c r="C39" s="76"/>
      <c r="D39" s="76"/>
      <c r="E39" s="76"/>
      <c r="F39" s="76"/>
      <c r="G39" s="76"/>
      <c r="H39" s="3"/>
      <c r="I39" s="3"/>
      <c r="J39" s="3"/>
      <c r="K39" s="3"/>
      <c r="L39" s="3"/>
      <c r="M39" s="3"/>
      <c r="N39" s="3"/>
      <c r="O39" s="3"/>
      <c r="AA39" s="1"/>
    </row>
    <row r="40" spans="2:34" x14ac:dyDescent="0.35">
      <c r="C40" s="76"/>
      <c r="D40" s="76"/>
      <c r="E40" s="76"/>
      <c r="F40" s="76"/>
      <c r="G40" s="76"/>
      <c r="H40" s="3"/>
      <c r="I40" s="3"/>
      <c r="J40" s="3"/>
      <c r="K40" s="3"/>
      <c r="L40" s="3"/>
      <c r="M40" s="3"/>
      <c r="N40" s="3"/>
      <c r="O40" s="3"/>
      <c r="AA40" s="1"/>
    </row>
    <row r="41" spans="2:34" ht="15" thickBot="1" x14ac:dyDescent="0.4">
      <c r="C41" s="76"/>
      <c r="D41" s="76"/>
      <c r="E41" s="76"/>
      <c r="F41" s="76"/>
      <c r="G41" s="76"/>
      <c r="H41" s="3"/>
      <c r="I41" s="3"/>
      <c r="J41" s="3"/>
      <c r="K41" s="3"/>
      <c r="L41" s="3"/>
      <c r="M41" s="3"/>
      <c r="N41" s="3"/>
      <c r="O41" s="3"/>
      <c r="AA41" s="1"/>
    </row>
    <row r="42" spans="2:34" s="41" customFormat="1" ht="43.5" x14ac:dyDescent="0.35">
      <c r="B42" s="44"/>
      <c r="C42" s="45" t="s">
        <v>46</v>
      </c>
      <c r="D42" s="45" t="s">
        <v>40</v>
      </c>
      <c r="E42" s="45" t="s">
        <v>36</v>
      </c>
      <c r="F42" s="45" t="s">
        <v>38</v>
      </c>
      <c r="G42" s="45" t="s">
        <v>37</v>
      </c>
      <c r="H42" s="46" t="s">
        <v>39</v>
      </c>
      <c r="I42" s="39"/>
      <c r="O42" s="39"/>
      <c r="P42" s="39"/>
      <c r="Q42" s="40"/>
      <c r="R42" s="40"/>
      <c r="S42" s="40"/>
      <c r="AA42" s="40"/>
      <c r="AB42" s="42"/>
      <c r="AC42" s="43" t="s">
        <v>0</v>
      </c>
      <c r="AD42" s="43" t="s">
        <v>1</v>
      </c>
      <c r="AE42" s="43" t="s">
        <v>2</v>
      </c>
      <c r="AF42" s="43" t="s">
        <v>3</v>
      </c>
      <c r="AG42" s="43" t="s">
        <v>4</v>
      </c>
      <c r="AH42" s="43" t="s">
        <v>5</v>
      </c>
    </row>
    <row r="43" spans="2:34" x14ac:dyDescent="0.35">
      <c r="B43" s="47" t="s">
        <v>13</v>
      </c>
      <c r="C43" s="73">
        <f>C15/5000</f>
        <v>10.966799999999999</v>
      </c>
      <c r="D43" s="73">
        <f>C43/10+0.4</f>
        <v>1.49668</v>
      </c>
      <c r="E43" s="73">
        <f>C43/5+0.4</f>
        <v>2.5933599999999997</v>
      </c>
      <c r="F43" s="72">
        <f>G15/1307</f>
        <v>113.38944146901301</v>
      </c>
      <c r="G43" s="74">
        <f>F43/5</f>
        <v>22.677888293802603</v>
      </c>
      <c r="H43" s="75">
        <f>G15/27000</f>
        <v>5.4888888888888889</v>
      </c>
    </row>
    <row r="44" spans="2:34" x14ac:dyDescent="0.35">
      <c r="B44" s="47" t="s">
        <v>14</v>
      </c>
      <c r="C44" s="73">
        <f t="shared" ref="C44:C54" si="2">C16/5000</f>
        <v>13.160160000000001</v>
      </c>
      <c r="D44" s="73">
        <f t="shared" ref="D44:D54" si="3">C44/10+0.4</f>
        <v>1.7160160000000002</v>
      </c>
      <c r="E44" s="73">
        <f t="shared" ref="E44:E54" si="4">C44/5+0.4</f>
        <v>3.0320320000000001</v>
      </c>
      <c r="F44" s="72">
        <f>G16/1307</f>
        <v>136.0673297628156</v>
      </c>
      <c r="G44" s="74">
        <f>F44/5</f>
        <v>27.213465952563119</v>
      </c>
      <c r="H44" s="75">
        <f t="shared" ref="H44:H54" si="5">G16/27000</f>
        <v>6.5866666666666669</v>
      </c>
    </row>
    <row r="45" spans="2:34" x14ac:dyDescent="0.35">
      <c r="B45" s="47" t="s">
        <v>15</v>
      </c>
      <c r="C45" s="73">
        <f t="shared" si="2"/>
        <v>13.160160000000001</v>
      </c>
      <c r="D45" s="73">
        <f t="shared" si="3"/>
        <v>1.7160160000000002</v>
      </c>
      <c r="E45" s="73">
        <f t="shared" si="4"/>
        <v>3.0320320000000001</v>
      </c>
      <c r="F45" s="72">
        <f>G17/1307</f>
        <v>136.0673297628156</v>
      </c>
      <c r="G45" s="74">
        <f>F45/5</f>
        <v>27.213465952563119</v>
      </c>
      <c r="H45" s="75">
        <f t="shared" si="5"/>
        <v>6.5866666666666669</v>
      </c>
    </row>
    <row r="46" spans="2:34" x14ac:dyDescent="0.35">
      <c r="B46" s="47" t="s">
        <v>47</v>
      </c>
      <c r="C46" s="73">
        <f t="shared" si="2"/>
        <v>10.966799999999999</v>
      </c>
      <c r="D46" s="73">
        <f t="shared" si="3"/>
        <v>1.49668</v>
      </c>
      <c r="E46" s="73">
        <f t="shared" si="4"/>
        <v>2.5933599999999997</v>
      </c>
      <c r="F46" s="72">
        <f>G18/1307</f>
        <v>113.38944146901301</v>
      </c>
      <c r="G46" s="74">
        <f>F46/5</f>
        <v>22.677888293802603</v>
      </c>
      <c r="H46" s="75">
        <f t="shared" si="5"/>
        <v>5.4888888888888889</v>
      </c>
    </row>
    <row r="47" spans="2:34" x14ac:dyDescent="0.35">
      <c r="B47" s="47" t="s">
        <v>48</v>
      </c>
      <c r="C47" s="73">
        <f t="shared" si="2"/>
        <v>21.933599999999998</v>
      </c>
      <c r="D47" s="73">
        <f t="shared" si="3"/>
        <v>2.5933599999999997</v>
      </c>
      <c r="E47" s="73">
        <f t="shared" si="4"/>
        <v>4.7867199999999999</v>
      </c>
      <c r="F47" s="72">
        <f>G19/1307</f>
        <v>226.77888293802602</v>
      </c>
      <c r="G47" s="74">
        <f>F47/5</f>
        <v>45.355776587605206</v>
      </c>
      <c r="H47" s="75">
        <f t="shared" si="5"/>
        <v>10.977777777777778</v>
      </c>
    </row>
    <row r="48" spans="2:34" x14ac:dyDescent="0.35">
      <c r="B48" s="47" t="s">
        <v>18</v>
      </c>
      <c r="C48" s="73">
        <f t="shared" si="2"/>
        <v>17.546880000000002</v>
      </c>
      <c r="D48" s="73">
        <f t="shared" si="3"/>
        <v>2.1546880000000002</v>
      </c>
      <c r="E48" s="73">
        <f t="shared" si="4"/>
        <v>3.9093760000000004</v>
      </c>
      <c r="F48" s="72">
        <f>G20/1307</f>
        <v>181.42310635042082</v>
      </c>
      <c r="G48" s="74">
        <f>F48/5</f>
        <v>36.284621270084166</v>
      </c>
      <c r="H48" s="75">
        <f t="shared" si="5"/>
        <v>8.7822222222222237</v>
      </c>
    </row>
    <row r="49" spans="2:27" x14ac:dyDescent="0.35">
      <c r="B49" s="47" t="s">
        <v>19</v>
      </c>
      <c r="C49" s="73">
        <f t="shared" si="2"/>
        <v>10.966799999999999</v>
      </c>
      <c r="D49" s="73">
        <f t="shared" si="3"/>
        <v>1.49668</v>
      </c>
      <c r="E49" s="73">
        <f t="shared" si="4"/>
        <v>2.5933599999999997</v>
      </c>
      <c r="F49" s="72">
        <f>G21/1307</f>
        <v>113.38944146901301</v>
      </c>
      <c r="G49" s="74">
        <f>F49/5</f>
        <v>22.677888293802603</v>
      </c>
      <c r="H49" s="75">
        <f t="shared" si="5"/>
        <v>5.4888888888888889</v>
      </c>
    </row>
    <row r="50" spans="2:27" x14ac:dyDescent="0.35">
      <c r="B50" s="47" t="s">
        <v>49</v>
      </c>
      <c r="C50" s="73">
        <f t="shared" si="2"/>
        <v>19.74024</v>
      </c>
      <c r="D50" s="73">
        <f t="shared" si="3"/>
        <v>2.3740239999999999</v>
      </c>
      <c r="E50" s="73">
        <f t="shared" si="4"/>
        <v>4.3480480000000004</v>
      </c>
      <c r="F50" s="72">
        <f>G22/1307</f>
        <v>204.10099464422342</v>
      </c>
      <c r="G50" s="74">
        <f>F50/5</f>
        <v>40.820198928844682</v>
      </c>
      <c r="H50" s="75">
        <f t="shared" si="5"/>
        <v>9.8800000000000008</v>
      </c>
    </row>
    <row r="51" spans="2:27" x14ac:dyDescent="0.35">
      <c r="B51" s="47" t="s">
        <v>21</v>
      </c>
      <c r="C51" s="73">
        <f t="shared" si="2"/>
        <v>10.966799999999999</v>
      </c>
      <c r="D51" s="73">
        <f t="shared" si="3"/>
        <v>1.49668</v>
      </c>
      <c r="E51" s="73">
        <f t="shared" si="4"/>
        <v>2.5933599999999997</v>
      </c>
      <c r="F51" s="72">
        <f>G23/1307</f>
        <v>113.38944146901301</v>
      </c>
      <c r="G51" s="74">
        <f>F51/5</f>
        <v>22.677888293802603</v>
      </c>
      <c r="H51" s="75">
        <f t="shared" si="5"/>
        <v>5.4888888888888889</v>
      </c>
    </row>
    <row r="52" spans="2:27" x14ac:dyDescent="0.35">
      <c r="B52" s="47" t="s">
        <v>22</v>
      </c>
      <c r="C52" s="73">
        <f t="shared" si="2"/>
        <v>17.546880000000002</v>
      </c>
      <c r="D52" s="73">
        <f t="shared" si="3"/>
        <v>2.1546880000000002</v>
      </c>
      <c r="E52" s="73">
        <f t="shared" si="4"/>
        <v>3.9093760000000004</v>
      </c>
      <c r="F52" s="72">
        <f>G24/1307</f>
        <v>181.42310635042082</v>
      </c>
      <c r="G52" s="74">
        <f>F52/5</f>
        <v>36.284621270084166</v>
      </c>
      <c r="H52" s="75">
        <f t="shared" si="5"/>
        <v>8.7822222222222237</v>
      </c>
    </row>
    <row r="53" spans="2:27" x14ac:dyDescent="0.35">
      <c r="B53" s="47" t="s">
        <v>23</v>
      </c>
      <c r="C53" s="73">
        <f t="shared" si="2"/>
        <v>39.48048</v>
      </c>
      <c r="D53" s="73">
        <f t="shared" si="3"/>
        <v>4.3480480000000004</v>
      </c>
      <c r="E53" s="73">
        <f t="shared" si="4"/>
        <v>8.2960960000000004</v>
      </c>
      <c r="F53" s="72">
        <f>G25/1307</f>
        <v>408.20198928844684</v>
      </c>
      <c r="G53" s="74">
        <f>F53/5</f>
        <v>81.640397857689365</v>
      </c>
      <c r="H53" s="75">
        <f t="shared" si="5"/>
        <v>19.760000000000002</v>
      </c>
    </row>
    <row r="54" spans="2:27" ht="15" thickBot="1" x14ac:dyDescent="0.4">
      <c r="B54" s="48" t="s">
        <v>24</v>
      </c>
      <c r="C54" s="73">
        <f t="shared" si="2"/>
        <v>32.900399999999998</v>
      </c>
      <c r="D54" s="73">
        <f t="shared" si="3"/>
        <v>3.6900399999999998</v>
      </c>
      <c r="E54" s="73">
        <f t="shared" si="4"/>
        <v>6.9800800000000001</v>
      </c>
      <c r="F54" s="72">
        <f>G26/1307</f>
        <v>340.16832440703899</v>
      </c>
      <c r="G54" s="74">
        <f>F54/5</f>
        <v>68.033664881407802</v>
      </c>
      <c r="H54" s="75">
        <f>G26/27000</f>
        <v>16.466666666666665</v>
      </c>
    </row>
    <row r="58" spans="2:27" s="27" customFormat="1" ht="15" customHeight="1" x14ac:dyDescent="0.55000000000000004">
      <c r="B58" s="31"/>
      <c r="C58" s="26"/>
      <c r="D58" s="26"/>
      <c r="E58" s="26"/>
      <c r="F58" s="26"/>
      <c r="G58" s="34"/>
      <c r="H58" s="34"/>
      <c r="I58" s="34"/>
      <c r="J58" s="34"/>
      <c r="K58" s="34"/>
      <c r="L58" s="34"/>
      <c r="M58" s="34"/>
      <c r="N58" s="34"/>
      <c r="O58" s="34"/>
    </row>
    <row r="59" spans="2:27" ht="18.5" x14ac:dyDescent="0.45">
      <c r="B59" s="85" t="s">
        <v>50</v>
      </c>
      <c r="C59" s="85"/>
      <c r="D59" s="85"/>
      <c r="E59" s="85"/>
      <c r="F59" s="85"/>
      <c r="G59" s="85"/>
      <c r="H59" s="35"/>
      <c r="I59" s="35"/>
      <c r="J59" s="35"/>
      <c r="L59" s="35"/>
      <c r="M59" s="35"/>
      <c r="N59" s="35"/>
      <c r="O59" s="35"/>
    </row>
    <row r="60" spans="2:27" s="36" customFormat="1" ht="29" x14ac:dyDescent="0.35">
      <c r="C60" s="37" t="s">
        <v>42</v>
      </c>
      <c r="D60" s="37" t="s">
        <v>43</v>
      </c>
      <c r="E60" s="37" t="s">
        <v>44</v>
      </c>
      <c r="F60" s="38" t="s">
        <v>45</v>
      </c>
      <c r="G60" s="38" t="s">
        <v>60</v>
      </c>
      <c r="I60" s="78">
        <f>SUM(J60:M60)</f>
        <v>1</v>
      </c>
      <c r="J60" s="78">
        <v>0.37</v>
      </c>
      <c r="K60" s="78">
        <v>0.27</v>
      </c>
      <c r="L60" s="78">
        <v>0.2</v>
      </c>
      <c r="M60" s="78">
        <v>0.16</v>
      </c>
      <c r="N60" s="39"/>
      <c r="O60" s="4"/>
      <c r="AA60" s="32"/>
    </row>
    <row r="61" spans="2:27" ht="16.5" customHeight="1" x14ac:dyDescent="0.35">
      <c r="B61" s="29" t="s">
        <v>13</v>
      </c>
      <c r="C61" s="30">
        <f>J61*I61</f>
        <v>25974</v>
      </c>
      <c r="D61" s="30">
        <f>K61*I61</f>
        <v>18954</v>
      </c>
      <c r="E61" s="30">
        <f>L61*I61</f>
        <v>14040</v>
      </c>
      <c r="F61" s="33">
        <f>M61*I61</f>
        <v>11232</v>
      </c>
      <c r="G61" s="33">
        <f>SUM(C61:F61)</f>
        <v>70200</v>
      </c>
      <c r="I61" s="77">
        <v>0.05</v>
      </c>
      <c r="J61" s="80">
        <v>519480</v>
      </c>
      <c r="K61" s="79">
        <v>379080</v>
      </c>
      <c r="L61" s="79">
        <v>280800</v>
      </c>
      <c r="M61" s="79">
        <v>224640</v>
      </c>
      <c r="O61" s="3"/>
      <c r="Q61" s="12"/>
      <c r="AA61" s="1"/>
    </row>
    <row r="62" spans="2:27" ht="16.5" customHeight="1" x14ac:dyDescent="0.35">
      <c r="B62" s="29" t="s">
        <v>14</v>
      </c>
      <c r="C62" s="30">
        <f t="shared" ref="C62:C72" si="6">J62*I62</f>
        <v>31168.799999999999</v>
      </c>
      <c r="D62" s="30">
        <f>K62*I62</f>
        <v>22744.799999999999</v>
      </c>
      <c r="E62" s="30">
        <f>L62*I62</f>
        <v>16848</v>
      </c>
      <c r="F62" s="33">
        <f>M62*I62</f>
        <v>13478.4</v>
      </c>
      <c r="G62" s="33">
        <f t="shared" ref="G62:G72" si="7">SUM(C62:F62)</f>
        <v>84240</v>
      </c>
      <c r="I62" s="77">
        <v>0.06</v>
      </c>
      <c r="J62" s="80">
        <v>519480</v>
      </c>
      <c r="K62" s="79">
        <v>379080</v>
      </c>
      <c r="L62" s="79">
        <v>280800</v>
      </c>
      <c r="M62" s="79">
        <v>224640</v>
      </c>
      <c r="O62" s="3"/>
      <c r="Q62" s="3"/>
      <c r="AA62" s="1"/>
    </row>
    <row r="63" spans="2:27" ht="16.5" customHeight="1" x14ac:dyDescent="0.35">
      <c r="B63" s="29" t="s">
        <v>15</v>
      </c>
      <c r="C63" s="30">
        <f t="shared" si="6"/>
        <v>31168.799999999999</v>
      </c>
      <c r="D63" s="30">
        <f>K63*I63</f>
        <v>22744.799999999999</v>
      </c>
      <c r="E63" s="30">
        <f>L63*I63</f>
        <v>16848</v>
      </c>
      <c r="F63" s="33">
        <f>M63*I63</f>
        <v>13478.4</v>
      </c>
      <c r="G63" s="33">
        <f t="shared" si="7"/>
        <v>84240</v>
      </c>
      <c r="I63" s="77">
        <v>0.06</v>
      </c>
      <c r="J63" s="80">
        <v>519480</v>
      </c>
      <c r="K63" s="79">
        <v>379080</v>
      </c>
      <c r="L63" s="79">
        <v>280800</v>
      </c>
      <c r="M63" s="79">
        <v>224640</v>
      </c>
      <c r="O63" s="3"/>
      <c r="Q63" s="3"/>
      <c r="AA63" s="1"/>
    </row>
    <row r="64" spans="2:27" ht="16.5" customHeight="1" x14ac:dyDescent="0.35">
      <c r="B64" s="29" t="s">
        <v>47</v>
      </c>
      <c r="C64" s="30">
        <f t="shared" si="6"/>
        <v>25974</v>
      </c>
      <c r="D64" s="30">
        <f>K64*I64</f>
        <v>18954</v>
      </c>
      <c r="E64" s="30">
        <f>L64*I64</f>
        <v>14040</v>
      </c>
      <c r="F64" s="33">
        <f>M64*I64</f>
        <v>11232</v>
      </c>
      <c r="G64" s="33">
        <f t="shared" si="7"/>
        <v>70200</v>
      </c>
      <c r="I64" s="77">
        <v>0.05</v>
      </c>
      <c r="J64" s="80">
        <v>519480</v>
      </c>
      <c r="K64" s="79">
        <v>379080</v>
      </c>
      <c r="L64" s="79">
        <v>280800</v>
      </c>
      <c r="M64" s="79">
        <v>224640</v>
      </c>
      <c r="O64" s="3"/>
      <c r="Q64" s="3"/>
      <c r="AA64" s="1"/>
    </row>
    <row r="65" spans="2:27" ht="16.5" customHeight="1" x14ac:dyDescent="0.35">
      <c r="B65" s="29" t="s">
        <v>48</v>
      </c>
      <c r="C65" s="30">
        <f t="shared" si="6"/>
        <v>51948</v>
      </c>
      <c r="D65" s="30">
        <f>K65*I65</f>
        <v>37908</v>
      </c>
      <c r="E65" s="30">
        <f>L65*I65</f>
        <v>28080</v>
      </c>
      <c r="F65" s="33">
        <f>M65*I65</f>
        <v>22464</v>
      </c>
      <c r="G65" s="33">
        <f t="shared" si="7"/>
        <v>140400</v>
      </c>
      <c r="I65" s="77">
        <v>0.1</v>
      </c>
      <c r="J65" s="80">
        <v>519480</v>
      </c>
      <c r="K65" s="79">
        <v>379080</v>
      </c>
      <c r="L65" s="79">
        <v>280800</v>
      </c>
      <c r="M65" s="79">
        <v>224640</v>
      </c>
      <c r="O65" s="3"/>
      <c r="Q65" s="3"/>
      <c r="AA65" s="1"/>
    </row>
    <row r="66" spans="2:27" ht="16.5" customHeight="1" x14ac:dyDescent="0.35">
      <c r="B66" s="29" t="s">
        <v>18</v>
      </c>
      <c r="C66" s="30">
        <f t="shared" si="6"/>
        <v>41558.400000000001</v>
      </c>
      <c r="D66" s="30">
        <f>K66*I66</f>
        <v>30326.400000000001</v>
      </c>
      <c r="E66" s="30">
        <f>L66*I66</f>
        <v>22464</v>
      </c>
      <c r="F66" s="33">
        <f>M66*I66</f>
        <v>17971.2</v>
      </c>
      <c r="G66" s="33">
        <f t="shared" si="7"/>
        <v>112320</v>
      </c>
      <c r="I66" s="77">
        <v>0.08</v>
      </c>
      <c r="J66" s="80">
        <v>519480</v>
      </c>
      <c r="K66" s="79">
        <v>379080</v>
      </c>
      <c r="L66" s="79">
        <v>280800</v>
      </c>
      <c r="M66" s="79">
        <v>224640</v>
      </c>
      <c r="O66" s="3"/>
      <c r="Q66" s="3"/>
      <c r="AA66" s="1"/>
    </row>
    <row r="67" spans="2:27" ht="16.5" customHeight="1" x14ac:dyDescent="0.35">
      <c r="B67" s="29" t="s">
        <v>19</v>
      </c>
      <c r="C67" s="30">
        <f t="shared" si="6"/>
        <v>25974</v>
      </c>
      <c r="D67" s="30">
        <f>K67*I67</f>
        <v>18954</v>
      </c>
      <c r="E67" s="30">
        <f>L67*I67</f>
        <v>14040</v>
      </c>
      <c r="F67" s="33">
        <f>M67*I67</f>
        <v>11232</v>
      </c>
      <c r="G67" s="33">
        <f t="shared" si="7"/>
        <v>70200</v>
      </c>
      <c r="I67" s="77">
        <v>0.05</v>
      </c>
      <c r="J67" s="80">
        <v>519480</v>
      </c>
      <c r="K67" s="79">
        <v>379080</v>
      </c>
      <c r="L67" s="79">
        <v>280800</v>
      </c>
      <c r="M67" s="79">
        <v>224640</v>
      </c>
      <c r="O67" s="3"/>
      <c r="Q67" s="3"/>
      <c r="AA67" s="1"/>
    </row>
    <row r="68" spans="2:27" ht="16.5" customHeight="1" x14ac:dyDescent="0.35">
      <c r="B68" s="29" t="s">
        <v>49</v>
      </c>
      <c r="C68" s="30">
        <f t="shared" si="6"/>
        <v>46753.2</v>
      </c>
      <c r="D68" s="30">
        <f>K68*I68</f>
        <v>34117.199999999997</v>
      </c>
      <c r="E68" s="30">
        <f>L68*I68</f>
        <v>25272</v>
      </c>
      <c r="F68" s="33">
        <f>M68*I68</f>
        <v>20217.599999999999</v>
      </c>
      <c r="G68" s="33">
        <f t="shared" si="7"/>
        <v>126360</v>
      </c>
      <c r="I68" s="77">
        <v>0.09</v>
      </c>
      <c r="J68" s="80">
        <v>519480</v>
      </c>
      <c r="K68" s="79">
        <v>379080</v>
      </c>
      <c r="L68" s="79">
        <v>280800</v>
      </c>
      <c r="M68" s="79">
        <v>224640</v>
      </c>
      <c r="O68" s="3"/>
      <c r="Q68" s="3"/>
      <c r="AA68" s="1"/>
    </row>
    <row r="69" spans="2:27" ht="16.5" customHeight="1" x14ac:dyDescent="0.35">
      <c r="B69" s="29" t="s">
        <v>21</v>
      </c>
      <c r="C69" s="30">
        <f t="shared" si="6"/>
        <v>25974</v>
      </c>
      <c r="D69" s="30">
        <f>K69*I69</f>
        <v>18954</v>
      </c>
      <c r="E69" s="30">
        <f>L69*I69</f>
        <v>14040</v>
      </c>
      <c r="F69" s="33">
        <f>M69*I69</f>
        <v>11232</v>
      </c>
      <c r="G69" s="33">
        <f t="shared" si="7"/>
        <v>70200</v>
      </c>
      <c r="I69" s="77">
        <v>0.05</v>
      </c>
      <c r="J69" s="80">
        <v>519480</v>
      </c>
      <c r="K69" s="79">
        <v>379080</v>
      </c>
      <c r="L69" s="79">
        <v>280800</v>
      </c>
      <c r="M69" s="79">
        <v>224640</v>
      </c>
      <c r="O69" s="3"/>
      <c r="Q69" s="3"/>
      <c r="AA69" s="1"/>
    </row>
    <row r="70" spans="2:27" ht="16.5" customHeight="1" x14ac:dyDescent="0.35">
      <c r="B70" s="29" t="s">
        <v>22</v>
      </c>
      <c r="C70" s="30">
        <f t="shared" si="6"/>
        <v>41558.400000000001</v>
      </c>
      <c r="D70" s="30">
        <f>K70*I70</f>
        <v>30326.400000000001</v>
      </c>
      <c r="E70" s="30">
        <f>L70*I70</f>
        <v>22464</v>
      </c>
      <c r="F70" s="33">
        <f>M70*I70</f>
        <v>17971.2</v>
      </c>
      <c r="G70" s="33">
        <f t="shared" si="7"/>
        <v>112320</v>
      </c>
      <c r="I70" s="77">
        <v>0.08</v>
      </c>
      <c r="J70" s="80">
        <v>519480</v>
      </c>
      <c r="K70" s="79">
        <v>379080</v>
      </c>
      <c r="L70" s="79">
        <v>280800</v>
      </c>
      <c r="M70" s="79">
        <v>224640</v>
      </c>
      <c r="O70" s="3"/>
      <c r="Q70" s="3"/>
      <c r="AA70" s="1"/>
    </row>
    <row r="71" spans="2:27" ht="16.5" customHeight="1" x14ac:dyDescent="0.35">
      <c r="B71" s="29" t="s">
        <v>23</v>
      </c>
      <c r="C71" s="30">
        <f t="shared" si="6"/>
        <v>93506.4</v>
      </c>
      <c r="D71" s="30">
        <f>K71*I71</f>
        <v>68234.399999999994</v>
      </c>
      <c r="E71" s="30">
        <f>L71*I71</f>
        <v>50544</v>
      </c>
      <c r="F71" s="33">
        <f>M71*I71</f>
        <v>40435.199999999997</v>
      </c>
      <c r="G71" s="33">
        <f t="shared" si="7"/>
        <v>252720</v>
      </c>
      <c r="I71" s="77">
        <v>0.18</v>
      </c>
      <c r="J71" s="80">
        <v>519480</v>
      </c>
      <c r="K71" s="79">
        <v>379080</v>
      </c>
      <c r="L71" s="79">
        <v>280800</v>
      </c>
      <c r="M71" s="79">
        <v>224640</v>
      </c>
      <c r="O71" s="3"/>
      <c r="Q71" s="3"/>
      <c r="AA71" s="1"/>
    </row>
    <row r="72" spans="2:27" ht="16.5" customHeight="1" x14ac:dyDescent="0.35">
      <c r="B72" s="29" t="s">
        <v>24</v>
      </c>
      <c r="C72" s="30">
        <f t="shared" si="6"/>
        <v>77922</v>
      </c>
      <c r="D72" s="30">
        <f>K72*I72</f>
        <v>56862</v>
      </c>
      <c r="E72" s="30">
        <f>L72*I72</f>
        <v>42120</v>
      </c>
      <c r="F72" s="33">
        <f>M72*I72</f>
        <v>33696</v>
      </c>
      <c r="G72" s="33">
        <f t="shared" si="7"/>
        <v>210600</v>
      </c>
      <c r="I72" s="77">
        <v>0.15</v>
      </c>
      <c r="J72" s="80">
        <v>519480</v>
      </c>
      <c r="K72" s="79">
        <v>379080</v>
      </c>
      <c r="L72" s="79">
        <v>280800</v>
      </c>
      <c r="M72" s="79">
        <v>224640</v>
      </c>
      <c r="N72" s="81">
        <f>SUM(J72:M72)</f>
        <v>1404000</v>
      </c>
      <c r="O72" s="3"/>
      <c r="Q72" s="3"/>
      <c r="AA72" s="1"/>
    </row>
    <row r="73" spans="2:27" x14ac:dyDescent="0.35">
      <c r="C73" s="76">
        <f>SUM(C61:C72)</f>
        <v>519480</v>
      </c>
      <c r="D73" s="76">
        <f t="shared" ref="D73" si="8">SUM(D61:D72)</f>
        <v>379080</v>
      </c>
      <c r="E73" s="76">
        <f t="shared" ref="E73" si="9">SUM(E61:E72)</f>
        <v>280800</v>
      </c>
      <c r="F73" s="76">
        <f t="shared" ref="F73" si="10">SUM(F61:F72)</f>
        <v>224640</v>
      </c>
      <c r="G73" s="76">
        <f t="shared" ref="G73" si="11">SUM(G61:G72)</f>
        <v>1404000</v>
      </c>
      <c r="H73" s="3"/>
      <c r="I73" s="3"/>
      <c r="J73" s="3"/>
      <c r="K73" s="3"/>
      <c r="L73" s="3"/>
      <c r="M73" s="3"/>
      <c r="N73" s="3"/>
      <c r="O73" s="3"/>
      <c r="AA73" s="1"/>
    </row>
    <row r="74" spans="2:27" x14ac:dyDescent="0.35">
      <c r="C74" s="76"/>
      <c r="D74" s="76"/>
      <c r="E74" s="76"/>
      <c r="F74" s="76"/>
      <c r="G74" s="76"/>
      <c r="H74" s="3"/>
      <c r="I74" s="3"/>
      <c r="J74" s="3"/>
      <c r="K74" s="3"/>
      <c r="L74" s="3"/>
      <c r="M74" s="3"/>
      <c r="N74" s="3"/>
      <c r="O74" s="3"/>
      <c r="AA74" s="1"/>
    </row>
    <row r="75" spans="2:27" x14ac:dyDescent="0.35">
      <c r="C75" s="76"/>
      <c r="D75" s="76"/>
      <c r="E75" s="76"/>
      <c r="F75" s="76"/>
      <c r="G75" s="76"/>
      <c r="H75" s="3"/>
      <c r="I75" s="3"/>
      <c r="J75" s="3"/>
      <c r="K75" s="3"/>
      <c r="L75" s="3"/>
      <c r="M75" s="3"/>
      <c r="N75" s="3"/>
      <c r="O75" s="3"/>
      <c r="AA75" s="1"/>
    </row>
    <row r="76" spans="2:27" x14ac:dyDescent="0.35">
      <c r="C76" s="76"/>
      <c r="D76" s="76"/>
      <c r="E76" s="76"/>
      <c r="F76" s="76"/>
      <c r="G76" s="76"/>
      <c r="H76" s="3"/>
      <c r="I76" s="3"/>
      <c r="J76" s="3"/>
      <c r="K76" s="3"/>
      <c r="L76" s="3"/>
      <c r="M76" s="3"/>
      <c r="N76" s="3"/>
      <c r="O76" s="3"/>
      <c r="AA76" s="1"/>
    </row>
    <row r="77" spans="2:27" x14ac:dyDescent="0.35">
      <c r="C77" s="76"/>
      <c r="D77" s="76"/>
      <c r="E77" s="76"/>
      <c r="F77" s="76"/>
      <c r="G77" s="76"/>
      <c r="H77" s="3"/>
      <c r="I77" s="3"/>
      <c r="J77" s="3"/>
      <c r="K77" s="3"/>
      <c r="L77" s="3"/>
      <c r="M77" s="3"/>
      <c r="N77" s="3"/>
      <c r="O77" s="3"/>
      <c r="AA77" s="1"/>
    </row>
    <row r="78" spans="2:27" x14ac:dyDescent="0.35">
      <c r="C78" s="76"/>
      <c r="D78" s="76"/>
      <c r="E78" s="76"/>
      <c r="F78" s="76"/>
      <c r="G78" s="76"/>
      <c r="H78" s="3"/>
      <c r="I78" s="3"/>
      <c r="J78" s="3"/>
      <c r="K78" s="3"/>
      <c r="L78" s="3"/>
      <c r="M78" s="3"/>
      <c r="N78" s="3"/>
      <c r="O78" s="3"/>
      <c r="AA78" s="1"/>
    </row>
    <row r="79" spans="2:27" x14ac:dyDescent="0.35">
      <c r="C79" s="76"/>
      <c r="D79" s="76"/>
      <c r="E79" s="76"/>
      <c r="F79" s="76"/>
      <c r="G79" s="76"/>
      <c r="H79" s="3"/>
      <c r="I79" s="3"/>
      <c r="J79" s="3"/>
      <c r="K79" s="3"/>
      <c r="L79" s="3"/>
      <c r="M79" s="3"/>
      <c r="N79" s="3"/>
      <c r="O79" s="3"/>
      <c r="AA79" s="1"/>
    </row>
    <row r="80" spans="2:27" x14ac:dyDescent="0.35">
      <c r="C80" s="76"/>
      <c r="D80" s="76"/>
      <c r="E80" s="76"/>
      <c r="F80" s="76"/>
      <c r="G80" s="76"/>
      <c r="H80" s="3"/>
      <c r="I80" s="3"/>
      <c r="J80" s="3"/>
      <c r="K80" s="3"/>
      <c r="L80" s="3"/>
      <c r="M80" s="3"/>
      <c r="N80" s="3"/>
      <c r="O80" s="3"/>
      <c r="AA80" s="1"/>
    </row>
    <row r="81" spans="2:34" x14ac:dyDescent="0.35">
      <c r="C81" s="76"/>
      <c r="D81" s="76"/>
      <c r="E81" s="76"/>
      <c r="F81" s="76"/>
      <c r="G81" s="76"/>
      <c r="H81" s="3"/>
      <c r="I81" s="3"/>
      <c r="J81" s="3"/>
      <c r="K81" s="3"/>
      <c r="L81" s="3"/>
      <c r="M81" s="3"/>
      <c r="N81" s="3"/>
      <c r="O81" s="3"/>
      <c r="AA81" s="1"/>
    </row>
    <row r="82" spans="2:34" x14ac:dyDescent="0.35">
      <c r="C82" s="76"/>
      <c r="D82" s="76"/>
      <c r="E82" s="76"/>
      <c r="F82" s="76"/>
      <c r="G82" s="76"/>
      <c r="H82" s="3"/>
      <c r="I82" s="3"/>
      <c r="J82" s="3"/>
      <c r="K82" s="3"/>
      <c r="L82" s="3"/>
      <c r="M82" s="3"/>
      <c r="N82" s="3"/>
      <c r="O82" s="3"/>
      <c r="AA82" s="1"/>
    </row>
    <row r="83" spans="2:34" x14ac:dyDescent="0.35">
      <c r="C83" s="76"/>
      <c r="D83" s="76"/>
      <c r="E83" s="76"/>
      <c r="F83" s="76"/>
      <c r="G83" s="76"/>
      <c r="H83" s="3"/>
      <c r="I83" s="3"/>
      <c r="J83" s="3"/>
      <c r="K83" s="3"/>
      <c r="L83" s="3"/>
      <c r="M83" s="3"/>
      <c r="N83" s="3"/>
      <c r="O83" s="3"/>
      <c r="AA83" s="1"/>
    </row>
    <row r="84" spans="2:34" x14ac:dyDescent="0.35">
      <c r="C84" s="76"/>
      <c r="D84" s="76"/>
      <c r="E84" s="76"/>
      <c r="F84" s="76"/>
      <c r="G84" s="76"/>
      <c r="H84" s="3"/>
      <c r="I84" s="3"/>
      <c r="J84" s="3"/>
      <c r="K84" s="3"/>
      <c r="L84" s="3"/>
      <c r="M84" s="3"/>
      <c r="N84" s="3"/>
      <c r="O84" s="3"/>
      <c r="AA84" s="1"/>
    </row>
    <row r="85" spans="2:34" x14ac:dyDescent="0.35">
      <c r="C85" s="76"/>
      <c r="D85" s="76"/>
      <c r="E85" s="76"/>
      <c r="F85" s="76"/>
      <c r="G85" s="76"/>
      <c r="H85" s="3"/>
      <c r="I85" s="3"/>
      <c r="J85" s="3"/>
      <c r="K85" s="3"/>
      <c r="L85" s="3"/>
      <c r="M85" s="3"/>
      <c r="N85" s="3"/>
      <c r="O85" s="3"/>
      <c r="AA85" s="1"/>
    </row>
    <row r="86" spans="2:34" x14ac:dyDescent="0.35">
      <c r="C86" s="76"/>
      <c r="D86" s="76"/>
      <c r="E86" s="76"/>
      <c r="F86" s="76"/>
      <c r="G86" s="76"/>
      <c r="H86" s="3"/>
      <c r="I86" s="3"/>
      <c r="J86" s="3"/>
      <c r="K86" s="3"/>
      <c r="L86" s="3"/>
      <c r="M86" s="3"/>
      <c r="N86" s="3"/>
      <c r="O86" s="3"/>
      <c r="AA86" s="1"/>
    </row>
    <row r="87" spans="2:34" ht="15" thickBot="1" x14ac:dyDescent="0.4">
      <c r="C87" s="76"/>
      <c r="D87" s="76"/>
      <c r="E87" s="76"/>
      <c r="F87" s="76"/>
      <c r="G87" s="76"/>
      <c r="H87" s="3"/>
      <c r="I87" s="3"/>
      <c r="J87" s="3"/>
      <c r="K87" s="3"/>
      <c r="L87" s="3"/>
      <c r="M87" s="3"/>
      <c r="N87" s="3"/>
      <c r="O87" s="3"/>
      <c r="AA87" s="1"/>
    </row>
    <row r="88" spans="2:34" s="41" customFormat="1" ht="43.5" x14ac:dyDescent="0.35">
      <c r="B88" s="44"/>
      <c r="C88" s="45" t="s">
        <v>46</v>
      </c>
      <c r="D88" s="45" t="s">
        <v>40</v>
      </c>
      <c r="E88" s="45" t="s">
        <v>36</v>
      </c>
      <c r="F88" s="45" t="s">
        <v>38</v>
      </c>
      <c r="G88" s="45" t="s">
        <v>37</v>
      </c>
      <c r="H88" s="46" t="s">
        <v>39</v>
      </c>
      <c r="I88" s="39"/>
      <c r="P88" s="39"/>
      <c r="Q88" s="40"/>
      <c r="R88" s="40"/>
      <c r="S88" s="40"/>
      <c r="AA88" s="40"/>
      <c r="AB88" s="42"/>
      <c r="AC88" s="43" t="s">
        <v>0</v>
      </c>
      <c r="AD88" s="43" t="s">
        <v>1</v>
      </c>
      <c r="AE88" s="43" t="s">
        <v>2</v>
      </c>
      <c r="AF88" s="43" t="s">
        <v>3</v>
      </c>
      <c r="AG88" s="43" t="s">
        <v>4</v>
      </c>
      <c r="AH88" s="43" t="s">
        <v>5</v>
      </c>
    </row>
    <row r="89" spans="2:34" x14ac:dyDescent="0.35">
      <c r="B89" s="47" t="s">
        <v>13</v>
      </c>
      <c r="C89" s="73">
        <f>C61/5000</f>
        <v>5.1947999999999999</v>
      </c>
      <c r="D89" s="73">
        <f>C89/10+0.4</f>
        <v>0.91947999999999996</v>
      </c>
      <c r="E89" s="73">
        <f>C89/5+0.4</f>
        <v>1.4389599999999998</v>
      </c>
      <c r="F89" s="72">
        <f>G61/1307</f>
        <v>53.710788064269316</v>
      </c>
      <c r="G89" s="74">
        <f>F89/5</f>
        <v>10.742157612853863</v>
      </c>
      <c r="H89" s="75">
        <f>G61/27000</f>
        <v>2.6</v>
      </c>
    </row>
    <row r="90" spans="2:34" x14ac:dyDescent="0.35">
      <c r="B90" s="47" t="s">
        <v>14</v>
      </c>
      <c r="C90" s="73">
        <f t="shared" ref="C90:C100" si="12">C62/5000</f>
        <v>6.2337600000000002</v>
      </c>
      <c r="D90" s="73">
        <f t="shared" ref="D90:D100" si="13">C90/10+0.4</f>
        <v>1.0233760000000001</v>
      </c>
      <c r="E90" s="73">
        <f t="shared" ref="E90:E100" si="14">C90/5+0.4</f>
        <v>1.6467520000000002</v>
      </c>
      <c r="F90" s="72">
        <f>G62/1307</f>
        <v>64.452945677123182</v>
      </c>
      <c r="G90" s="74">
        <f>F90/5</f>
        <v>12.890589135424637</v>
      </c>
      <c r="H90" s="75">
        <f t="shared" ref="H90:H99" si="15">G62/27000</f>
        <v>3.12</v>
      </c>
    </row>
    <row r="91" spans="2:34" x14ac:dyDescent="0.35">
      <c r="B91" s="47" t="s">
        <v>15</v>
      </c>
      <c r="C91" s="73">
        <f t="shared" si="12"/>
        <v>6.2337600000000002</v>
      </c>
      <c r="D91" s="73">
        <f t="shared" si="13"/>
        <v>1.0233760000000001</v>
      </c>
      <c r="E91" s="73">
        <f t="shared" si="14"/>
        <v>1.6467520000000002</v>
      </c>
      <c r="F91" s="72">
        <f>G63/1307</f>
        <v>64.452945677123182</v>
      </c>
      <c r="G91" s="74">
        <f>F91/5</f>
        <v>12.890589135424637</v>
      </c>
      <c r="H91" s="75">
        <f t="shared" si="15"/>
        <v>3.12</v>
      </c>
    </row>
    <row r="92" spans="2:34" x14ac:dyDescent="0.35">
      <c r="B92" s="47" t="s">
        <v>47</v>
      </c>
      <c r="C92" s="73">
        <f t="shared" si="12"/>
        <v>5.1947999999999999</v>
      </c>
      <c r="D92" s="73">
        <f t="shared" si="13"/>
        <v>0.91947999999999996</v>
      </c>
      <c r="E92" s="73">
        <f t="shared" si="14"/>
        <v>1.4389599999999998</v>
      </c>
      <c r="F92" s="72">
        <f>G64/1307</f>
        <v>53.710788064269316</v>
      </c>
      <c r="G92" s="74">
        <f>F92/5</f>
        <v>10.742157612853863</v>
      </c>
      <c r="H92" s="75">
        <f t="shared" si="15"/>
        <v>2.6</v>
      </c>
    </row>
    <row r="93" spans="2:34" x14ac:dyDescent="0.35">
      <c r="B93" s="47" t="s">
        <v>48</v>
      </c>
      <c r="C93" s="73">
        <f t="shared" si="12"/>
        <v>10.3896</v>
      </c>
      <c r="D93" s="73">
        <f t="shared" si="13"/>
        <v>1.4389599999999998</v>
      </c>
      <c r="E93" s="73">
        <f t="shared" si="14"/>
        <v>2.4779199999999997</v>
      </c>
      <c r="F93" s="72">
        <f>G65/1307</f>
        <v>107.42157612853863</v>
      </c>
      <c r="G93" s="74">
        <f>F93/5</f>
        <v>21.484315225707725</v>
      </c>
      <c r="H93" s="75">
        <f t="shared" si="15"/>
        <v>5.2</v>
      </c>
    </row>
    <row r="94" spans="2:34" x14ac:dyDescent="0.35">
      <c r="B94" s="47" t="s">
        <v>18</v>
      </c>
      <c r="C94" s="73">
        <f t="shared" si="12"/>
        <v>8.3116800000000008</v>
      </c>
      <c r="D94" s="73">
        <f t="shared" si="13"/>
        <v>1.2311680000000003</v>
      </c>
      <c r="E94" s="73">
        <f t="shared" si="14"/>
        <v>2.0623360000000002</v>
      </c>
      <c r="F94" s="72">
        <f>G66/1307</f>
        <v>85.937260902830914</v>
      </c>
      <c r="G94" s="74">
        <f>F94/5</f>
        <v>17.187452180566183</v>
      </c>
      <c r="H94" s="75">
        <f t="shared" si="15"/>
        <v>4.16</v>
      </c>
    </row>
    <row r="95" spans="2:34" x14ac:dyDescent="0.35">
      <c r="B95" s="47" t="s">
        <v>19</v>
      </c>
      <c r="C95" s="73">
        <f t="shared" si="12"/>
        <v>5.1947999999999999</v>
      </c>
      <c r="D95" s="73">
        <f t="shared" si="13"/>
        <v>0.91947999999999996</v>
      </c>
      <c r="E95" s="73">
        <f t="shared" si="14"/>
        <v>1.4389599999999998</v>
      </c>
      <c r="F95" s="72">
        <f>G67/1307</f>
        <v>53.710788064269316</v>
      </c>
      <c r="G95" s="74">
        <f>F95/5</f>
        <v>10.742157612853863</v>
      </c>
      <c r="H95" s="75">
        <f t="shared" si="15"/>
        <v>2.6</v>
      </c>
    </row>
    <row r="96" spans="2:34" x14ac:dyDescent="0.35">
      <c r="B96" s="47" t="s">
        <v>49</v>
      </c>
      <c r="C96" s="73">
        <f t="shared" si="12"/>
        <v>9.3506400000000003</v>
      </c>
      <c r="D96" s="73">
        <f t="shared" si="13"/>
        <v>1.335064</v>
      </c>
      <c r="E96" s="73">
        <f t="shared" si="14"/>
        <v>2.2701280000000001</v>
      </c>
      <c r="F96" s="72">
        <f>G68/1307</f>
        <v>96.679418515684773</v>
      </c>
      <c r="G96" s="74">
        <f>F96/5</f>
        <v>19.335883703136954</v>
      </c>
      <c r="H96" s="75">
        <f t="shared" si="15"/>
        <v>4.68</v>
      </c>
    </row>
    <row r="97" spans="2:27" x14ac:dyDescent="0.35">
      <c r="B97" s="47" t="s">
        <v>21</v>
      </c>
      <c r="C97" s="73">
        <f t="shared" si="12"/>
        <v>5.1947999999999999</v>
      </c>
      <c r="D97" s="73">
        <f t="shared" si="13"/>
        <v>0.91947999999999996</v>
      </c>
      <c r="E97" s="73">
        <f t="shared" si="14"/>
        <v>1.4389599999999998</v>
      </c>
      <c r="F97" s="72">
        <f>G69/1307</f>
        <v>53.710788064269316</v>
      </c>
      <c r="G97" s="74">
        <f>F97/5</f>
        <v>10.742157612853863</v>
      </c>
      <c r="H97" s="75">
        <f t="shared" si="15"/>
        <v>2.6</v>
      </c>
    </row>
    <row r="98" spans="2:27" x14ac:dyDescent="0.35">
      <c r="B98" s="47" t="s">
        <v>22</v>
      </c>
      <c r="C98" s="73">
        <f t="shared" si="12"/>
        <v>8.3116800000000008</v>
      </c>
      <c r="D98" s="73">
        <f t="shared" si="13"/>
        <v>1.2311680000000003</v>
      </c>
      <c r="E98" s="73">
        <f t="shared" si="14"/>
        <v>2.0623360000000002</v>
      </c>
      <c r="F98" s="72">
        <f>G70/1307</f>
        <v>85.937260902830914</v>
      </c>
      <c r="G98" s="74">
        <f>F98/5</f>
        <v>17.187452180566183</v>
      </c>
      <c r="H98" s="75">
        <f t="shared" si="15"/>
        <v>4.16</v>
      </c>
    </row>
    <row r="99" spans="2:27" x14ac:dyDescent="0.35">
      <c r="B99" s="47" t="s">
        <v>23</v>
      </c>
      <c r="C99" s="73">
        <f t="shared" si="12"/>
        <v>18.701280000000001</v>
      </c>
      <c r="D99" s="73">
        <f t="shared" si="13"/>
        <v>2.2701280000000001</v>
      </c>
      <c r="E99" s="73">
        <f t="shared" si="14"/>
        <v>4.1402559999999999</v>
      </c>
      <c r="F99" s="72">
        <f>G71/1307</f>
        <v>193.35883703136955</v>
      </c>
      <c r="G99" s="74">
        <f>F99/5</f>
        <v>38.671767406273908</v>
      </c>
      <c r="H99" s="75">
        <f t="shared" si="15"/>
        <v>9.36</v>
      </c>
    </row>
    <row r="100" spans="2:27" ht="15" thickBot="1" x14ac:dyDescent="0.4">
      <c r="B100" s="48" t="s">
        <v>24</v>
      </c>
      <c r="C100" s="73">
        <f t="shared" si="12"/>
        <v>15.5844</v>
      </c>
      <c r="D100" s="73">
        <f t="shared" si="13"/>
        <v>1.95844</v>
      </c>
      <c r="E100" s="73">
        <f t="shared" si="14"/>
        <v>3.51688</v>
      </c>
      <c r="F100" s="72">
        <f>G72/1307</f>
        <v>161.13236419280796</v>
      </c>
      <c r="G100" s="74">
        <f>F100/5</f>
        <v>32.226472838561591</v>
      </c>
      <c r="H100" s="75">
        <f>G72/27000</f>
        <v>7.8</v>
      </c>
    </row>
    <row r="103" spans="2:27" s="27" customFormat="1" ht="15" customHeight="1" x14ac:dyDescent="0.55000000000000004">
      <c r="B103" s="31"/>
      <c r="C103" s="26"/>
      <c r="D103" s="26"/>
      <c r="E103" s="26"/>
      <c r="F103" s="26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2:27" ht="18.5" x14ac:dyDescent="0.45">
      <c r="B104" s="87" t="s">
        <v>51</v>
      </c>
      <c r="C104" s="87"/>
      <c r="D104" s="87"/>
      <c r="E104" s="87"/>
      <c r="F104" s="87"/>
      <c r="G104" s="87"/>
      <c r="H104" s="35"/>
      <c r="I104" s="35"/>
      <c r="J104" s="35"/>
      <c r="L104" s="35"/>
      <c r="M104" s="35"/>
      <c r="N104" s="35"/>
      <c r="O104" s="35"/>
    </row>
    <row r="105" spans="2:27" s="36" customFormat="1" ht="29" x14ac:dyDescent="0.35">
      <c r="C105" s="37" t="s">
        <v>42</v>
      </c>
      <c r="D105" s="37" t="s">
        <v>43</v>
      </c>
      <c r="E105" s="37" t="s">
        <v>44</v>
      </c>
      <c r="F105" s="38" t="s">
        <v>45</v>
      </c>
      <c r="G105" s="38" t="s">
        <v>60</v>
      </c>
      <c r="I105" s="78">
        <f>SUM(J105:M105)</f>
        <v>1</v>
      </c>
      <c r="J105" s="78">
        <v>0.37</v>
      </c>
      <c r="K105" s="78">
        <v>0.27</v>
      </c>
      <c r="L105" s="78">
        <v>0.2</v>
      </c>
      <c r="M105" s="78">
        <v>0.16</v>
      </c>
      <c r="N105" s="39"/>
      <c r="O105" s="4"/>
      <c r="AA105" s="32"/>
    </row>
    <row r="106" spans="2:27" ht="16.5" customHeight="1" x14ac:dyDescent="0.35">
      <c r="B106" s="29" t="s">
        <v>13</v>
      </c>
      <c r="C106" s="30">
        <f>J106*I106</f>
        <v>18470.400000000001</v>
      </c>
      <c r="D106" s="30">
        <f>K106*I106</f>
        <v>13478.400000000001</v>
      </c>
      <c r="E106" s="30">
        <f>L106*I106</f>
        <v>9984</v>
      </c>
      <c r="F106" s="33">
        <f>M106*I106</f>
        <v>7987.2000000000007</v>
      </c>
      <c r="G106" s="33">
        <f>SUM(C106:F106)</f>
        <v>49920</v>
      </c>
      <c r="I106" s="77">
        <v>0.05</v>
      </c>
      <c r="J106" s="80">
        <v>369408</v>
      </c>
      <c r="K106" s="79">
        <v>269568</v>
      </c>
      <c r="L106" s="79">
        <v>199680</v>
      </c>
      <c r="M106" s="79">
        <v>159744</v>
      </c>
      <c r="O106" s="3"/>
      <c r="Q106" s="12"/>
      <c r="AA106" s="1"/>
    </row>
    <row r="107" spans="2:27" ht="16.5" customHeight="1" x14ac:dyDescent="0.35">
      <c r="B107" s="29" t="s">
        <v>14</v>
      </c>
      <c r="C107" s="30">
        <f>J107*I107</f>
        <v>22164.48</v>
      </c>
      <c r="D107" s="30">
        <f>K107*I107</f>
        <v>16174.08</v>
      </c>
      <c r="E107" s="30">
        <f>L107*I107</f>
        <v>11980.8</v>
      </c>
      <c r="F107" s="33">
        <f>M107*I107</f>
        <v>9584.64</v>
      </c>
      <c r="G107" s="33">
        <f t="shared" ref="G107:G117" si="16">SUM(C107:F107)</f>
        <v>59904</v>
      </c>
      <c r="I107" s="77">
        <v>0.06</v>
      </c>
      <c r="J107" s="80">
        <v>369408</v>
      </c>
      <c r="K107" s="79">
        <v>269568</v>
      </c>
      <c r="L107" s="79">
        <v>199680</v>
      </c>
      <c r="M107" s="79">
        <v>159744</v>
      </c>
      <c r="O107" s="3"/>
      <c r="Q107" s="3"/>
      <c r="AA107" s="1"/>
    </row>
    <row r="108" spans="2:27" ht="16.5" customHeight="1" x14ac:dyDescent="0.35">
      <c r="B108" s="29" t="s">
        <v>15</v>
      </c>
      <c r="C108" s="30">
        <f>J108*I108</f>
        <v>22164.48</v>
      </c>
      <c r="D108" s="30">
        <f>K108*I108</f>
        <v>16174.08</v>
      </c>
      <c r="E108" s="30">
        <f>L108*I108</f>
        <v>11980.8</v>
      </c>
      <c r="F108" s="33">
        <f>M108*I108</f>
        <v>9584.64</v>
      </c>
      <c r="G108" s="33">
        <f t="shared" si="16"/>
        <v>59904</v>
      </c>
      <c r="I108" s="77">
        <v>0.06</v>
      </c>
      <c r="J108" s="80">
        <v>369408</v>
      </c>
      <c r="K108" s="79">
        <v>269568</v>
      </c>
      <c r="L108" s="79">
        <v>199680</v>
      </c>
      <c r="M108" s="79">
        <v>159744</v>
      </c>
      <c r="O108" s="3"/>
      <c r="Q108" s="3"/>
      <c r="AA108" s="1"/>
    </row>
    <row r="109" spans="2:27" ht="16.5" customHeight="1" x14ac:dyDescent="0.35">
      <c r="B109" s="29" t="s">
        <v>47</v>
      </c>
      <c r="C109" s="30">
        <f>J109*I109</f>
        <v>18470.400000000001</v>
      </c>
      <c r="D109" s="30">
        <f>K109*I109</f>
        <v>13478.400000000001</v>
      </c>
      <c r="E109" s="30">
        <f>L109*I109</f>
        <v>9984</v>
      </c>
      <c r="F109" s="33">
        <f>M109*I109</f>
        <v>7987.2000000000007</v>
      </c>
      <c r="G109" s="33">
        <f t="shared" si="16"/>
        <v>49920</v>
      </c>
      <c r="I109" s="77">
        <v>0.05</v>
      </c>
      <c r="J109" s="80">
        <v>369408</v>
      </c>
      <c r="K109" s="79">
        <v>269568</v>
      </c>
      <c r="L109" s="79">
        <v>199680</v>
      </c>
      <c r="M109" s="79">
        <v>159744</v>
      </c>
      <c r="O109" s="3"/>
      <c r="Q109" s="3"/>
      <c r="AA109" s="1"/>
    </row>
    <row r="110" spans="2:27" ht="16.5" customHeight="1" x14ac:dyDescent="0.35">
      <c r="B110" s="29" t="s">
        <v>48</v>
      </c>
      <c r="C110" s="30">
        <f>J110*I110</f>
        <v>36940.800000000003</v>
      </c>
      <c r="D110" s="30">
        <f>K110*I110</f>
        <v>26956.800000000003</v>
      </c>
      <c r="E110" s="30">
        <f>L110*I110</f>
        <v>19968</v>
      </c>
      <c r="F110" s="33">
        <f>M110*I110</f>
        <v>15974.400000000001</v>
      </c>
      <c r="G110" s="33">
        <f t="shared" si="16"/>
        <v>99840</v>
      </c>
      <c r="I110" s="77">
        <v>0.1</v>
      </c>
      <c r="J110" s="80">
        <v>369408</v>
      </c>
      <c r="K110" s="79">
        <v>269568</v>
      </c>
      <c r="L110" s="79">
        <v>199680</v>
      </c>
      <c r="M110" s="79">
        <v>159744</v>
      </c>
      <c r="O110" s="3"/>
      <c r="Q110" s="3"/>
      <c r="AA110" s="1"/>
    </row>
    <row r="111" spans="2:27" ht="16.5" customHeight="1" x14ac:dyDescent="0.35">
      <c r="B111" s="29" t="s">
        <v>18</v>
      </c>
      <c r="C111" s="30">
        <f>J111*I111</f>
        <v>29552.639999999999</v>
      </c>
      <c r="D111" s="30">
        <f>K111*I111</f>
        <v>21565.439999999999</v>
      </c>
      <c r="E111" s="30">
        <f>L111*I111</f>
        <v>15974.4</v>
      </c>
      <c r="F111" s="33">
        <f>M111*I111</f>
        <v>12779.52</v>
      </c>
      <c r="G111" s="33">
        <f t="shared" si="16"/>
        <v>79872</v>
      </c>
      <c r="I111" s="77">
        <v>0.08</v>
      </c>
      <c r="J111" s="80">
        <v>369408</v>
      </c>
      <c r="K111" s="79">
        <v>269568</v>
      </c>
      <c r="L111" s="79">
        <v>199680</v>
      </c>
      <c r="M111" s="79">
        <v>159744</v>
      </c>
      <c r="O111" s="3"/>
      <c r="Q111" s="3"/>
      <c r="AA111" s="1"/>
    </row>
    <row r="112" spans="2:27" ht="16.5" customHeight="1" x14ac:dyDescent="0.35">
      <c r="B112" s="29" t="s">
        <v>19</v>
      </c>
      <c r="C112" s="30">
        <f>J112*I112</f>
        <v>18470.400000000001</v>
      </c>
      <c r="D112" s="30">
        <f>K112*I112</f>
        <v>13478.400000000001</v>
      </c>
      <c r="E112" s="30">
        <f>L112*I112</f>
        <v>9984</v>
      </c>
      <c r="F112" s="33">
        <f>M112*I112</f>
        <v>7987.2000000000007</v>
      </c>
      <c r="G112" s="33">
        <f t="shared" si="16"/>
        <v>49920</v>
      </c>
      <c r="I112" s="77">
        <v>0.05</v>
      </c>
      <c r="J112" s="80">
        <v>369408</v>
      </c>
      <c r="K112" s="79">
        <v>269568</v>
      </c>
      <c r="L112" s="79">
        <v>199680</v>
      </c>
      <c r="M112" s="79">
        <v>159744</v>
      </c>
      <c r="O112" s="3"/>
      <c r="Q112" s="3"/>
      <c r="AA112" s="1"/>
    </row>
    <row r="113" spans="2:27" ht="16.5" customHeight="1" x14ac:dyDescent="0.35">
      <c r="B113" s="29" t="s">
        <v>49</v>
      </c>
      <c r="C113" s="30">
        <f>J113*I113</f>
        <v>33246.720000000001</v>
      </c>
      <c r="D113" s="30">
        <f>K113*I113</f>
        <v>24261.119999999999</v>
      </c>
      <c r="E113" s="30">
        <f>L113*I113</f>
        <v>17971.2</v>
      </c>
      <c r="F113" s="33">
        <f>M113*I113</f>
        <v>14376.96</v>
      </c>
      <c r="G113" s="33">
        <f t="shared" si="16"/>
        <v>89856</v>
      </c>
      <c r="I113" s="77">
        <v>0.09</v>
      </c>
      <c r="J113" s="80">
        <v>369408</v>
      </c>
      <c r="K113" s="79">
        <v>269568</v>
      </c>
      <c r="L113" s="79">
        <v>199680</v>
      </c>
      <c r="M113" s="79">
        <v>159744</v>
      </c>
      <c r="O113" s="3"/>
      <c r="Q113" s="3"/>
      <c r="AA113" s="1"/>
    </row>
    <row r="114" spans="2:27" ht="16.5" customHeight="1" x14ac:dyDescent="0.35">
      <c r="B114" s="29" t="s">
        <v>21</v>
      </c>
      <c r="C114" s="30">
        <f>J114*I114</f>
        <v>18470.400000000001</v>
      </c>
      <c r="D114" s="30">
        <f>K114*I114</f>
        <v>13478.400000000001</v>
      </c>
      <c r="E114" s="30">
        <f>L114*I114</f>
        <v>9984</v>
      </c>
      <c r="F114" s="33">
        <f>M114*I114</f>
        <v>7987.2000000000007</v>
      </c>
      <c r="G114" s="33">
        <f t="shared" si="16"/>
        <v>49920</v>
      </c>
      <c r="I114" s="77">
        <v>0.05</v>
      </c>
      <c r="J114" s="80">
        <v>369408</v>
      </c>
      <c r="K114" s="79">
        <v>269568</v>
      </c>
      <c r="L114" s="79">
        <v>199680</v>
      </c>
      <c r="M114" s="79">
        <v>159744</v>
      </c>
      <c r="O114" s="3"/>
      <c r="Q114" s="3"/>
      <c r="AA114" s="1"/>
    </row>
    <row r="115" spans="2:27" ht="16.5" customHeight="1" x14ac:dyDescent="0.35">
      <c r="B115" s="29" t="s">
        <v>22</v>
      </c>
      <c r="C115" s="30">
        <f>J115*I115</f>
        <v>29552.639999999999</v>
      </c>
      <c r="D115" s="30">
        <f>K115*I115</f>
        <v>21565.439999999999</v>
      </c>
      <c r="E115" s="30">
        <f>L115*I115</f>
        <v>15974.4</v>
      </c>
      <c r="F115" s="33">
        <f>M115*I115</f>
        <v>12779.52</v>
      </c>
      <c r="G115" s="33">
        <f t="shared" si="16"/>
        <v>79872</v>
      </c>
      <c r="I115" s="77">
        <v>0.08</v>
      </c>
      <c r="J115" s="80">
        <v>369408</v>
      </c>
      <c r="K115" s="79">
        <v>269568</v>
      </c>
      <c r="L115" s="79">
        <v>199680</v>
      </c>
      <c r="M115" s="79">
        <v>159744</v>
      </c>
      <c r="O115" s="3"/>
      <c r="Q115" s="3"/>
      <c r="AA115" s="1"/>
    </row>
    <row r="116" spans="2:27" ht="16.5" customHeight="1" x14ac:dyDescent="0.35">
      <c r="B116" s="29" t="s">
        <v>23</v>
      </c>
      <c r="C116" s="30">
        <f>J116*I116</f>
        <v>66493.440000000002</v>
      </c>
      <c r="D116" s="30">
        <f>K116*I116</f>
        <v>48522.239999999998</v>
      </c>
      <c r="E116" s="30">
        <f>L116*I116</f>
        <v>35942.400000000001</v>
      </c>
      <c r="F116" s="33">
        <f>M116*I116</f>
        <v>28753.919999999998</v>
      </c>
      <c r="G116" s="33">
        <f t="shared" si="16"/>
        <v>179712</v>
      </c>
      <c r="I116" s="77">
        <v>0.18</v>
      </c>
      <c r="J116" s="80">
        <v>369408</v>
      </c>
      <c r="K116" s="79">
        <v>269568</v>
      </c>
      <c r="L116" s="79">
        <v>199680</v>
      </c>
      <c r="M116" s="79">
        <v>159744</v>
      </c>
      <c r="O116" s="3"/>
      <c r="Q116" s="3"/>
      <c r="AA116" s="1"/>
    </row>
    <row r="117" spans="2:27" ht="16.5" customHeight="1" x14ac:dyDescent="0.35">
      <c r="B117" s="29" t="s">
        <v>24</v>
      </c>
      <c r="C117" s="30">
        <f>J117*I117</f>
        <v>55411.199999999997</v>
      </c>
      <c r="D117" s="30">
        <f>K117*I117</f>
        <v>40435.199999999997</v>
      </c>
      <c r="E117" s="30">
        <f>L117*I117</f>
        <v>29952</v>
      </c>
      <c r="F117" s="33">
        <f>M117*I117</f>
        <v>23961.599999999999</v>
      </c>
      <c r="G117" s="33">
        <f t="shared" si="16"/>
        <v>149760</v>
      </c>
      <c r="I117" s="77">
        <v>0.15</v>
      </c>
      <c r="J117" s="80">
        <v>369408</v>
      </c>
      <c r="K117" s="79">
        <v>269568</v>
      </c>
      <c r="L117" s="79">
        <v>199680</v>
      </c>
      <c r="M117" s="79">
        <v>159744</v>
      </c>
      <c r="N117" s="81">
        <f>SUM(J117:M117)</f>
        <v>998400</v>
      </c>
      <c r="O117" s="3"/>
      <c r="Q117" s="3"/>
      <c r="AA117" s="1"/>
    </row>
    <row r="118" spans="2:27" x14ac:dyDescent="0.35">
      <c r="C118" s="76">
        <f>SUM(C106:C117)</f>
        <v>369408</v>
      </c>
      <c r="D118" s="76">
        <f t="shared" ref="D118" si="17">SUM(D106:D117)</f>
        <v>269568</v>
      </c>
      <c r="E118" s="76">
        <f t="shared" ref="E118" si="18">SUM(E106:E117)</f>
        <v>199680</v>
      </c>
      <c r="F118" s="76">
        <f t="shared" ref="F118" si="19">SUM(F106:F117)</f>
        <v>159744.00000000003</v>
      </c>
      <c r="G118" s="76">
        <f t="shared" ref="G118" si="20">SUM(G106:G117)</f>
        <v>998400</v>
      </c>
      <c r="H118" s="3"/>
      <c r="I118" s="3"/>
      <c r="J118" s="3"/>
      <c r="K118" s="3"/>
      <c r="L118" s="3"/>
      <c r="M118" s="3"/>
      <c r="N118" s="3"/>
      <c r="O118" s="3"/>
      <c r="AA118" s="1"/>
    </row>
    <row r="119" spans="2:27" x14ac:dyDescent="0.35">
      <c r="C119" s="76"/>
      <c r="D119" s="76"/>
      <c r="E119" s="76"/>
      <c r="F119" s="76"/>
      <c r="G119" s="76"/>
      <c r="H119" s="3"/>
      <c r="I119" s="3"/>
      <c r="J119" s="3"/>
      <c r="K119" s="3"/>
      <c r="L119" s="3"/>
      <c r="M119" s="3"/>
      <c r="N119" s="3"/>
      <c r="O119" s="3"/>
      <c r="AA119" s="1"/>
    </row>
    <row r="120" spans="2:27" x14ac:dyDescent="0.35">
      <c r="C120" s="76"/>
      <c r="D120" s="76"/>
      <c r="E120" s="76"/>
      <c r="F120" s="76"/>
      <c r="G120" s="76"/>
      <c r="H120" s="3"/>
      <c r="I120" s="3"/>
      <c r="J120" s="3"/>
      <c r="K120" s="3"/>
      <c r="L120" s="3"/>
      <c r="M120" s="3"/>
      <c r="N120" s="3"/>
      <c r="O120" s="3"/>
      <c r="AA120" s="1"/>
    </row>
    <row r="121" spans="2:27" x14ac:dyDescent="0.35">
      <c r="C121" s="76"/>
      <c r="D121" s="76"/>
      <c r="E121" s="76"/>
      <c r="F121" s="76"/>
      <c r="G121" s="76"/>
      <c r="H121" s="3"/>
      <c r="I121" s="3"/>
      <c r="J121" s="3"/>
      <c r="K121" s="3"/>
      <c r="L121" s="3"/>
      <c r="M121" s="3"/>
      <c r="N121" s="3"/>
      <c r="O121" s="3"/>
      <c r="AA121" s="1"/>
    </row>
    <row r="122" spans="2:27" x14ac:dyDescent="0.35">
      <c r="C122" s="76"/>
      <c r="D122" s="76"/>
      <c r="E122" s="76"/>
      <c r="F122" s="76"/>
      <c r="G122" s="76"/>
      <c r="H122" s="3"/>
      <c r="I122" s="3"/>
      <c r="J122" s="3"/>
      <c r="K122" s="3"/>
      <c r="L122" s="3"/>
      <c r="M122" s="3"/>
      <c r="N122" s="3"/>
      <c r="O122" s="3"/>
      <c r="AA122" s="1"/>
    </row>
    <row r="123" spans="2:27" x14ac:dyDescent="0.35">
      <c r="C123" s="76"/>
      <c r="D123" s="76"/>
      <c r="E123" s="76"/>
      <c r="F123" s="76"/>
      <c r="G123" s="76"/>
      <c r="H123" s="3"/>
      <c r="I123" s="3"/>
      <c r="J123" s="3"/>
      <c r="K123" s="3"/>
      <c r="L123" s="3"/>
      <c r="M123" s="3"/>
      <c r="N123" s="3"/>
      <c r="O123" s="3"/>
      <c r="AA123" s="1"/>
    </row>
    <row r="124" spans="2:27" x14ac:dyDescent="0.35">
      <c r="C124" s="76"/>
      <c r="D124" s="76"/>
      <c r="E124" s="76"/>
      <c r="F124" s="76"/>
      <c r="G124" s="76"/>
      <c r="H124" s="3"/>
      <c r="I124" s="3"/>
      <c r="J124" s="3"/>
      <c r="K124" s="3"/>
      <c r="L124" s="3"/>
      <c r="M124" s="3"/>
      <c r="N124" s="3"/>
      <c r="O124" s="3"/>
      <c r="AA124" s="1"/>
    </row>
    <row r="125" spans="2:27" x14ac:dyDescent="0.35">
      <c r="C125" s="76"/>
      <c r="D125" s="76"/>
      <c r="E125" s="76"/>
      <c r="F125" s="76"/>
      <c r="G125" s="76"/>
      <c r="H125" s="3"/>
      <c r="I125" s="3"/>
      <c r="J125" s="3"/>
      <c r="K125" s="3"/>
      <c r="L125" s="3"/>
      <c r="M125" s="3"/>
      <c r="N125" s="3"/>
      <c r="O125" s="3"/>
      <c r="AA125" s="1"/>
    </row>
    <row r="126" spans="2:27" x14ac:dyDescent="0.35">
      <c r="C126" s="76"/>
      <c r="D126" s="76"/>
      <c r="E126" s="76"/>
      <c r="F126" s="76"/>
      <c r="G126" s="76"/>
      <c r="H126" s="3"/>
      <c r="I126" s="3"/>
      <c r="J126" s="3"/>
      <c r="K126" s="3"/>
      <c r="L126" s="3"/>
      <c r="M126" s="3"/>
      <c r="N126" s="3"/>
      <c r="O126" s="3"/>
      <c r="AA126" s="1"/>
    </row>
    <row r="127" spans="2:27" x14ac:dyDescent="0.35">
      <c r="C127" s="76"/>
      <c r="D127" s="76"/>
      <c r="E127" s="76"/>
      <c r="F127" s="76"/>
      <c r="G127" s="76"/>
      <c r="H127" s="3"/>
      <c r="I127" s="3"/>
      <c r="J127" s="3"/>
      <c r="K127" s="3"/>
      <c r="L127" s="3"/>
      <c r="M127" s="3"/>
      <c r="N127" s="3"/>
      <c r="O127" s="3"/>
      <c r="AA127" s="1"/>
    </row>
    <row r="128" spans="2:27" x14ac:dyDescent="0.35">
      <c r="C128" s="76"/>
      <c r="D128" s="76"/>
      <c r="E128" s="76"/>
      <c r="F128" s="76"/>
      <c r="G128" s="76"/>
      <c r="H128" s="3"/>
      <c r="I128" s="3"/>
      <c r="J128" s="3"/>
      <c r="K128" s="3"/>
      <c r="L128" s="3"/>
      <c r="M128" s="3"/>
      <c r="N128" s="3"/>
      <c r="O128" s="3"/>
      <c r="AA128" s="1"/>
    </row>
    <row r="129" spans="2:34" x14ac:dyDescent="0.35">
      <c r="C129" s="76"/>
      <c r="D129" s="76"/>
      <c r="E129" s="76"/>
      <c r="F129" s="76"/>
      <c r="G129" s="76"/>
      <c r="H129" s="3"/>
      <c r="I129" s="3"/>
      <c r="J129" s="3"/>
      <c r="K129" s="3"/>
      <c r="L129" s="3"/>
      <c r="M129" s="3"/>
      <c r="N129" s="3"/>
      <c r="O129" s="3"/>
      <c r="AA129" s="1"/>
    </row>
    <row r="130" spans="2:34" x14ac:dyDescent="0.35">
      <c r="C130" s="76"/>
      <c r="D130" s="76"/>
      <c r="E130" s="76"/>
      <c r="F130" s="76"/>
      <c r="G130" s="76"/>
      <c r="H130" s="3"/>
      <c r="I130" s="3"/>
      <c r="J130" s="3"/>
      <c r="K130" s="3"/>
      <c r="L130" s="3"/>
      <c r="M130" s="3"/>
      <c r="N130" s="3"/>
      <c r="O130" s="3"/>
      <c r="AA130" s="1"/>
    </row>
    <row r="131" spans="2:34" x14ac:dyDescent="0.35">
      <c r="C131" s="76"/>
      <c r="D131" s="76"/>
      <c r="E131" s="76"/>
      <c r="F131" s="76"/>
      <c r="G131" s="76"/>
      <c r="H131" s="3"/>
      <c r="I131" s="3"/>
      <c r="J131" s="3"/>
      <c r="K131" s="3"/>
      <c r="L131" s="3"/>
      <c r="M131" s="3"/>
      <c r="N131" s="3"/>
      <c r="O131" s="3"/>
      <c r="AA131" s="1"/>
    </row>
    <row r="132" spans="2:34" ht="15" thickBot="1" x14ac:dyDescent="0.4">
      <c r="C132" s="76"/>
      <c r="D132" s="76"/>
      <c r="E132" s="76"/>
      <c r="F132" s="76"/>
      <c r="G132" s="76"/>
      <c r="H132" s="3"/>
      <c r="I132" s="3"/>
      <c r="J132" s="3"/>
      <c r="K132" s="3"/>
      <c r="L132" s="3"/>
      <c r="M132" s="3"/>
      <c r="N132" s="3"/>
      <c r="O132" s="3"/>
      <c r="AA132" s="1"/>
    </row>
    <row r="133" spans="2:34" s="41" customFormat="1" ht="43.5" x14ac:dyDescent="0.35">
      <c r="B133" s="44"/>
      <c r="C133" s="45" t="s">
        <v>46</v>
      </c>
      <c r="D133" s="45" t="s">
        <v>40</v>
      </c>
      <c r="E133" s="45" t="s">
        <v>36</v>
      </c>
      <c r="F133" s="45" t="s">
        <v>38</v>
      </c>
      <c r="G133" s="45" t="s">
        <v>37</v>
      </c>
      <c r="H133" s="46" t="s">
        <v>39</v>
      </c>
      <c r="I133" s="39"/>
      <c r="P133" s="39"/>
      <c r="Q133" s="40"/>
      <c r="R133" s="40"/>
      <c r="S133" s="40"/>
      <c r="AA133" s="40"/>
      <c r="AB133" s="42"/>
      <c r="AC133" s="43" t="s">
        <v>0</v>
      </c>
      <c r="AD133" s="43" t="s">
        <v>1</v>
      </c>
      <c r="AE133" s="43" t="s">
        <v>2</v>
      </c>
      <c r="AF133" s="43" t="s">
        <v>3</v>
      </c>
      <c r="AG133" s="43" t="s">
        <v>4</v>
      </c>
      <c r="AH133" s="43" t="s">
        <v>5</v>
      </c>
    </row>
    <row r="134" spans="2:34" x14ac:dyDescent="0.35">
      <c r="B134" s="47" t="s">
        <v>13</v>
      </c>
      <c r="C134" s="73">
        <f>C106/5000</f>
        <v>3.6940800000000005</v>
      </c>
      <c r="D134" s="73">
        <f>C134/10+0.4</f>
        <v>0.76940800000000009</v>
      </c>
      <c r="E134" s="73">
        <f>C134/5+0.4</f>
        <v>1.1388160000000003</v>
      </c>
      <c r="F134" s="72">
        <f>G106/1307</f>
        <v>38.19433817903596</v>
      </c>
      <c r="G134" s="74">
        <f>F134/5</f>
        <v>7.6388676358071921</v>
      </c>
      <c r="H134" s="75">
        <f>G106/27000</f>
        <v>1.8488888888888888</v>
      </c>
    </row>
    <row r="135" spans="2:34" x14ac:dyDescent="0.35">
      <c r="B135" s="47" t="s">
        <v>14</v>
      </c>
      <c r="C135" s="73">
        <f t="shared" ref="C135:C145" si="21">C107/5000</f>
        <v>4.4328959999999995</v>
      </c>
      <c r="D135" s="73">
        <f t="shared" ref="D135:D145" si="22">C135/10+0.4</f>
        <v>0.84328959999999997</v>
      </c>
      <c r="E135" s="73">
        <f t="shared" ref="E135:E145" si="23">C135/5+0.4</f>
        <v>1.2865791999999998</v>
      </c>
      <c r="F135" s="72">
        <f>G107/1307</f>
        <v>45.833205814843154</v>
      </c>
      <c r="G135" s="74">
        <f>F135/5</f>
        <v>9.1666411629686309</v>
      </c>
      <c r="H135" s="75">
        <f t="shared" ref="H135:H144" si="24">G107/27000</f>
        <v>2.2186666666666666</v>
      </c>
    </row>
    <row r="136" spans="2:34" x14ac:dyDescent="0.35">
      <c r="B136" s="47" t="s">
        <v>15</v>
      </c>
      <c r="C136" s="73">
        <f t="shared" si="21"/>
        <v>4.4328959999999995</v>
      </c>
      <c r="D136" s="73">
        <f t="shared" si="22"/>
        <v>0.84328959999999997</v>
      </c>
      <c r="E136" s="73">
        <f t="shared" si="23"/>
        <v>1.2865791999999998</v>
      </c>
      <c r="F136" s="72">
        <f>G108/1307</f>
        <v>45.833205814843154</v>
      </c>
      <c r="G136" s="74">
        <f>F136/5</f>
        <v>9.1666411629686309</v>
      </c>
      <c r="H136" s="75">
        <f t="shared" si="24"/>
        <v>2.2186666666666666</v>
      </c>
    </row>
    <row r="137" spans="2:34" x14ac:dyDescent="0.35">
      <c r="B137" s="47" t="s">
        <v>47</v>
      </c>
      <c r="C137" s="73">
        <f t="shared" si="21"/>
        <v>3.6940800000000005</v>
      </c>
      <c r="D137" s="73">
        <f t="shared" si="22"/>
        <v>0.76940800000000009</v>
      </c>
      <c r="E137" s="73">
        <f t="shared" si="23"/>
        <v>1.1388160000000003</v>
      </c>
      <c r="F137" s="72">
        <f>G109/1307</f>
        <v>38.19433817903596</v>
      </c>
      <c r="G137" s="74">
        <f>F137/5</f>
        <v>7.6388676358071921</v>
      </c>
      <c r="H137" s="75">
        <f t="shared" si="24"/>
        <v>1.8488888888888888</v>
      </c>
    </row>
    <row r="138" spans="2:34" x14ac:dyDescent="0.35">
      <c r="B138" s="47" t="s">
        <v>48</v>
      </c>
      <c r="C138" s="73">
        <f t="shared" si="21"/>
        <v>7.3881600000000009</v>
      </c>
      <c r="D138" s="73">
        <f t="shared" si="22"/>
        <v>1.1388160000000003</v>
      </c>
      <c r="E138" s="73">
        <f t="shared" si="23"/>
        <v>1.8776320000000002</v>
      </c>
      <c r="F138" s="72">
        <f>G110/1307</f>
        <v>76.388676358071919</v>
      </c>
      <c r="G138" s="74">
        <f>F138/5</f>
        <v>15.277735271614384</v>
      </c>
      <c r="H138" s="75">
        <f t="shared" si="24"/>
        <v>3.6977777777777776</v>
      </c>
    </row>
    <row r="139" spans="2:34" x14ac:dyDescent="0.35">
      <c r="B139" s="47" t="s">
        <v>18</v>
      </c>
      <c r="C139" s="73">
        <f t="shared" si="21"/>
        <v>5.9105280000000002</v>
      </c>
      <c r="D139" s="73">
        <f t="shared" si="22"/>
        <v>0.99105280000000007</v>
      </c>
      <c r="E139" s="73">
        <f t="shared" si="23"/>
        <v>1.5821056000000002</v>
      </c>
      <c r="F139" s="72">
        <f>G111/1307</f>
        <v>61.110941086457537</v>
      </c>
      <c r="G139" s="74">
        <f>F139/5</f>
        <v>12.222188217291507</v>
      </c>
      <c r="H139" s="75">
        <f t="shared" si="24"/>
        <v>2.9582222222222221</v>
      </c>
    </row>
    <row r="140" spans="2:34" x14ac:dyDescent="0.35">
      <c r="B140" s="47" t="s">
        <v>19</v>
      </c>
      <c r="C140" s="73">
        <f t="shared" si="21"/>
        <v>3.6940800000000005</v>
      </c>
      <c r="D140" s="73">
        <f t="shared" si="22"/>
        <v>0.76940800000000009</v>
      </c>
      <c r="E140" s="73">
        <f t="shared" si="23"/>
        <v>1.1388160000000003</v>
      </c>
      <c r="F140" s="72">
        <f>G112/1307</f>
        <v>38.19433817903596</v>
      </c>
      <c r="G140" s="74">
        <f>F140/5</f>
        <v>7.6388676358071921</v>
      </c>
      <c r="H140" s="75">
        <f t="shared" si="24"/>
        <v>1.8488888888888888</v>
      </c>
    </row>
    <row r="141" spans="2:34" x14ac:dyDescent="0.35">
      <c r="B141" s="47" t="s">
        <v>49</v>
      </c>
      <c r="C141" s="73">
        <f t="shared" si="21"/>
        <v>6.6493440000000001</v>
      </c>
      <c r="D141" s="73">
        <f t="shared" si="22"/>
        <v>1.0649344000000001</v>
      </c>
      <c r="E141" s="73">
        <f t="shared" si="23"/>
        <v>1.7298688000000002</v>
      </c>
      <c r="F141" s="72">
        <f>G113/1307</f>
        <v>68.749808722264731</v>
      </c>
      <c r="G141" s="74">
        <f>F141/5</f>
        <v>13.749961744452946</v>
      </c>
      <c r="H141" s="75">
        <f t="shared" si="24"/>
        <v>3.3279999999999998</v>
      </c>
    </row>
    <row r="142" spans="2:34" x14ac:dyDescent="0.35">
      <c r="B142" s="47" t="s">
        <v>21</v>
      </c>
      <c r="C142" s="73">
        <f t="shared" si="21"/>
        <v>3.6940800000000005</v>
      </c>
      <c r="D142" s="73">
        <f t="shared" si="22"/>
        <v>0.76940800000000009</v>
      </c>
      <c r="E142" s="73">
        <f t="shared" si="23"/>
        <v>1.1388160000000003</v>
      </c>
      <c r="F142" s="72">
        <f>G114/1307</f>
        <v>38.19433817903596</v>
      </c>
      <c r="G142" s="74">
        <f>F142/5</f>
        <v>7.6388676358071921</v>
      </c>
      <c r="H142" s="75">
        <f t="shared" si="24"/>
        <v>1.8488888888888888</v>
      </c>
    </row>
    <row r="143" spans="2:34" x14ac:dyDescent="0.35">
      <c r="B143" s="47" t="s">
        <v>22</v>
      </c>
      <c r="C143" s="73">
        <f t="shared" si="21"/>
        <v>5.9105280000000002</v>
      </c>
      <c r="D143" s="73">
        <f t="shared" si="22"/>
        <v>0.99105280000000007</v>
      </c>
      <c r="E143" s="73">
        <f t="shared" si="23"/>
        <v>1.5821056000000002</v>
      </c>
      <c r="F143" s="72">
        <f>G115/1307</f>
        <v>61.110941086457537</v>
      </c>
      <c r="G143" s="74">
        <f>F143/5</f>
        <v>12.222188217291507</v>
      </c>
      <c r="H143" s="75">
        <f t="shared" si="24"/>
        <v>2.9582222222222221</v>
      </c>
    </row>
    <row r="144" spans="2:34" x14ac:dyDescent="0.35">
      <c r="B144" s="47" t="s">
        <v>23</v>
      </c>
      <c r="C144" s="73">
        <f t="shared" si="21"/>
        <v>13.298688</v>
      </c>
      <c r="D144" s="73">
        <f t="shared" si="22"/>
        <v>1.7298688000000002</v>
      </c>
      <c r="E144" s="73">
        <f t="shared" si="23"/>
        <v>3.0597376000000001</v>
      </c>
      <c r="F144" s="72">
        <f>G116/1307</f>
        <v>137.49961744452946</v>
      </c>
      <c r="G144" s="74">
        <f>F144/5</f>
        <v>27.499923488905893</v>
      </c>
      <c r="H144" s="75">
        <f t="shared" si="24"/>
        <v>6.6559999999999997</v>
      </c>
    </row>
    <row r="145" spans="2:8" ht="15" thickBot="1" x14ac:dyDescent="0.4">
      <c r="B145" s="48" t="s">
        <v>24</v>
      </c>
      <c r="C145" s="73">
        <f t="shared" si="21"/>
        <v>11.082239999999999</v>
      </c>
      <c r="D145" s="73">
        <f t="shared" si="22"/>
        <v>1.5082239999999998</v>
      </c>
      <c r="E145" s="73">
        <f t="shared" si="23"/>
        <v>2.6164479999999997</v>
      </c>
      <c r="F145" s="72">
        <f>G117/1307</f>
        <v>114.58301453710789</v>
      </c>
      <c r="G145" s="74">
        <f>F145/5</f>
        <v>22.916602907421577</v>
      </c>
      <c r="H145" s="75">
        <f>G117/27000</f>
        <v>5.5466666666666669</v>
      </c>
    </row>
  </sheetData>
  <mergeCells count="10">
    <mergeCell ref="B10:D10"/>
    <mergeCell ref="B59:G59"/>
    <mergeCell ref="B104:G104"/>
    <mergeCell ref="B13:G13"/>
    <mergeCell ref="B1:G1"/>
    <mergeCell ref="B3:D3"/>
    <mergeCell ref="B4:D4"/>
    <mergeCell ref="B6:D6"/>
    <mergeCell ref="B7:D7"/>
    <mergeCell ref="B9:D9"/>
  </mergeCells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"/>
  <sheetViews>
    <sheetView topLeftCell="A91" zoomScale="62" zoomScaleNormal="85" workbookViewId="0">
      <selection activeCell="O145" sqref="O145:O156"/>
    </sheetView>
  </sheetViews>
  <sheetFormatPr defaultRowHeight="14.5" x14ac:dyDescent="0.35"/>
  <cols>
    <col min="2" max="2" width="15.36328125" customWidth="1"/>
    <col min="3" max="3" width="11.81640625" bestFit="1" customWidth="1"/>
    <col min="4" max="4" width="21.1796875" bestFit="1" customWidth="1"/>
    <col min="5" max="5" width="7.36328125" customWidth="1"/>
    <col min="6" max="6" width="11.81640625" bestFit="1" customWidth="1"/>
    <col min="7" max="7" width="16.26953125" bestFit="1" customWidth="1"/>
    <col min="8" max="8" width="18.36328125" bestFit="1" customWidth="1"/>
    <col min="10" max="10" width="11.81640625" bestFit="1" customWidth="1"/>
    <col min="11" max="11" width="15.6328125" customWidth="1"/>
    <col min="12" max="12" width="18.36328125" bestFit="1" customWidth="1"/>
    <col min="14" max="15" width="11.81640625" bestFit="1" customWidth="1"/>
    <col min="16" max="16" width="18.36328125" bestFit="1" customWidth="1"/>
  </cols>
  <sheetData>
    <row r="1" spans="1:17" ht="23.5" x14ac:dyDescent="0.55000000000000004">
      <c r="A1" s="82" t="s">
        <v>52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3" spans="1:17" ht="15" thickBot="1" x14ac:dyDescent="0.4"/>
    <row r="4" spans="1:17" ht="14.5" customHeight="1" x14ac:dyDescent="0.35">
      <c r="B4" s="49" t="s">
        <v>28</v>
      </c>
      <c r="C4" s="50"/>
      <c r="D4" s="51"/>
      <c r="E4" s="17"/>
      <c r="F4" s="49" t="s">
        <v>29</v>
      </c>
      <c r="G4" s="50"/>
      <c r="H4" s="51"/>
      <c r="J4" s="49" t="s">
        <v>30</v>
      </c>
      <c r="K4" s="50"/>
      <c r="L4" s="51"/>
      <c r="N4" s="49" t="s">
        <v>31</v>
      </c>
      <c r="O4" s="50"/>
      <c r="P4" s="51"/>
    </row>
    <row r="5" spans="1:17" ht="14.5" customHeight="1" x14ac:dyDescent="0.35">
      <c r="B5" s="52"/>
      <c r="C5" s="53"/>
      <c r="D5" s="54"/>
      <c r="E5" s="17"/>
      <c r="F5" s="52"/>
      <c r="G5" s="53"/>
      <c r="H5" s="54"/>
      <c r="J5" s="52"/>
      <c r="K5" s="53"/>
      <c r="L5" s="54"/>
      <c r="N5" s="52"/>
      <c r="O5" s="53"/>
      <c r="P5" s="54"/>
    </row>
    <row r="6" spans="1:17" ht="21" customHeight="1" x14ac:dyDescent="0.35">
      <c r="B6" s="52"/>
      <c r="C6" s="53"/>
      <c r="D6" s="54"/>
      <c r="E6" s="17"/>
      <c r="F6" s="52"/>
      <c r="G6" s="53"/>
      <c r="H6" s="54"/>
      <c r="J6" s="52"/>
      <c r="K6" s="53"/>
      <c r="L6" s="54"/>
      <c r="N6" s="52"/>
      <c r="O6" s="53"/>
      <c r="P6" s="54"/>
    </row>
    <row r="7" spans="1:17" ht="15.5" x14ac:dyDescent="0.35">
      <c r="B7" s="20" t="s">
        <v>25</v>
      </c>
      <c r="C7" s="21" t="s">
        <v>26</v>
      </c>
      <c r="D7" s="22" t="s">
        <v>27</v>
      </c>
      <c r="E7" s="13"/>
      <c r="F7" s="20" t="s">
        <v>25</v>
      </c>
      <c r="G7" s="21" t="s">
        <v>26</v>
      </c>
      <c r="H7" s="22" t="s">
        <v>27</v>
      </c>
      <c r="J7" s="20" t="s">
        <v>25</v>
      </c>
      <c r="K7" s="21" t="s">
        <v>26</v>
      </c>
      <c r="L7" s="22" t="s">
        <v>27</v>
      </c>
      <c r="N7" s="20" t="s">
        <v>25</v>
      </c>
      <c r="O7" s="21" t="s">
        <v>26</v>
      </c>
      <c r="P7" s="22" t="s">
        <v>27</v>
      </c>
    </row>
    <row r="8" spans="1:17" ht="15.5" x14ac:dyDescent="0.35">
      <c r="B8" s="24" t="s">
        <v>13</v>
      </c>
      <c r="C8" s="30">
        <f>('PLANILHA DE CONTROLE DE VENDAS'!C15)</f>
        <v>54834</v>
      </c>
      <c r="D8" s="18">
        <f>PRODUCT(F23,C8)</f>
        <v>16444716.6</v>
      </c>
      <c r="E8" s="6"/>
      <c r="F8" s="24" t="s">
        <v>13</v>
      </c>
      <c r="G8" s="30">
        <f>('PLANILHA DE CONTROLE DE VENDAS'!D15)</f>
        <v>40014</v>
      </c>
      <c r="H8" s="18">
        <f t="shared" ref="H8:H19" si="0">PRODUCT($F$24,G8)</f>
        <v>5998098.6000000006</v>
      </c>
      <c r="J8" s="24" t="s">
        <v>13</v>
      </c>
      <c r="K8" s="30">
        <f>('PLANILHA DE CONTROLE DE VENDAS'!E15)</f>
        <v>29640</v>
      </c>
      <c r="L8" s="18">
        <f t="shared" ref="L8:L19" si="1">PRODUCT($F$25,K8)</f>
        <v>2961036</v>
      </c>
      <c r="N8" s="24" t="s">
        <v>13</v>
      </c>
      <c r="O8" s="30">
        <f>('PLANILHA DE CONTROLE DE VENDAS'!F15)</f>
        <v>23712</v>
      </c>
      <c r="P8" s="18">
        <f>PRODUCT($F$26,O8)</f>
        <v>1420348.8</v>
      </c>
    </row>
    <row r="9" spans="1:17" ht="15.5" x14ac:dyDescent="0.35">
      <c r="B9" s="24" t="s">
        <v>14</v>
      </c>
      <c r="C9" s="30">
        <f>('PLANILHA DE CONTROLE DE VENDAS'!C16)</f>
        <v>65800.800000000003</v>
      </c>
      <c r="D9" s="18">
        <f>PRODUCT(F23,C9)</f>
        <v>19733659.919999998</v>
      </c>
      <c r="E9" s="6"/>
      <c r="F9" s="24" t="s">
        <v>14</v>
      </c>
      <c r="G9" s="30">
        <f>('PLANILHA DE CONTROLE DE VENDAS'!D16)</f>
        <v>48016.799999999996</v>
      </c>
      <c r="H9" s="18">
        <f t="shared" si="0"/>
        <v>7197718.3199999994</v>
      </c>
      <c r="J9" s="24" t="s">
        <v>14</v>
      </c>
      <c r="K9" s="30">
        <f>('PLANILHA DE CONTROLE DE VENDAS'!E16)</f>
        <v>35568</v>
      </c>
      <c r="L9" s="18">
        <f t="shared" si="1"/>
        <v>3553243.2</v>
      </c>
      <c r="N9" s="24" t="s">
        <v>14</v>
      </c>
      <c r="O9" s="30">
        <f>('PLANILHA DE CONTROLE DE VENDAS'!F16)</f>
        <v>28454.399999999998</v>
      </c>
      <c r="P9" s="18">
        <f t="shared" ref="P9:P19" si="2">PRODUCT($F$26,O9)</f>
        <v>1704418.5599999998</v>
      </c>
    </row>
    <row r="10" spans="1:17" ht="15.5" x14ac:dyDescent="0.35">
      <c r="B10" s="24" t="s">
        <v>15</v>
      </c>
      <c r="C10" s="30">
        <f>('PLANILHA DE CONTROLE DE VENDAS'!C17)</f>
        <v>65800.800000000003</v>
      </c>
      <c r="D10" s="18">
        <f>PRODUCT(F23,C10)</f>
        <v>19733659.919999998</v>
      </c>
      <c r="E10" s="14"/>
      <c r="F10" s="24" t="s">
        <v>15</v>
      </c>
      <c r="G10" s="30">
        <f>('PLANILHA DE CONTROLE DE VENDAS'!D17)</f>
        <v>48016.799999999996</v>
      </c>
      <c r="H10" s="18">
        <f t="shared" si="0"/>
        <v>7197718.3199999994</v>
      </c>
      <c r="J10" s="24" t="s">
        <v>15</v>
      </c>
      <c r="K10" s="30">
        <f>('PLANILHA DE CONTROLE DE VENDAS'!E17)</f>
        <v>35568</v>
      </c>
      <c r="L10" s="18">
        <f t="shared" si="1"/>
        <v>3553243.2</v>
      </c>
      <c r="N10" s="24" t="s">
        <v>15</v>
      </c>
      <c r="O10" s="30">
        <f>('PLANILHA DE CONTROLE DE VENDAS'!F17)</f>
        <v>28454.399999999998</v>
      </c>
      <c r="P10" s="18">
        <f t="shared" si="2"/>
        <v>1704418.5599999998</v>
      </c>
    </row>
    <row r="11" spans="1:17" ht="15.5" x14ac:dyDescent="0.35">
      <c r="B11" s="24" t="s">
        <v>16</v>
      </c>
      <c r="C11" s="30">
        <f>('PLANILHA DE CONTROLE DE VENDAS'!C18)</f>
        <v>54834</v>
      </c>
      <c r="D11" s="18">
        <f t="shared" ref="D11:D19" si="3">PRODUCT($F$23,C11)</f>
        <v>16444716.6</v>
      </c>
      <c r="E11" s="6"/>
      <c r="F11" s="24" t="s">
        <v>16</v>
      </c>
      <c r="G11" s="30">
        <f>('PLANILHA DE CONTROLE DE VENDAS'!D18)</f>
        <v>40014</v>
      </c>
      <c r="H11" s="18">
        <f t="shared" si="0"/>
        <v>5998098.6000000006</v>
      </c>
      <c r="J11" s="24" t="s">
        <v>16</v>
      </c>
      <c r="K11" s="30">
        <f>('PLANILHA DE CONTROLE DE VENDAS'!E18)</f>
        <v>29640</v>
      </c>
      <c r="L11" s="18">
        <f t="shared" si="1"/>
        <v>2961036</v>
      </c>
      <c r="N11" s="24" t="s">
        <v>16</v>
      </c>
      <c r="O11" s="30">
        <f>('PLANILHA DE CONTROLE DE VENDAS'!F18)</f>
        <v>23712</v>
      </c>
      <c r="P11" s="18">
        <f t="shared" si="2"/>
        <v>1420348.8</v>
      </c>
    </row>
    <row r="12" spans="1:17" ht="15.5" x14ac:dyDescent="0.35">
      <c r="B12" s="24" t="s">
        <v>17</v>
      </c>
      <c r="C12" s="30">
        <f>('PLANILHA DE CONTROLE DE VENDAS'!C19)</f>
        <v>109668</v>
      </c>
      <c r="D12" s="18">
        <f t="shared" si="3"/>
        <v>32889433.199999999</v>
      </c>
      <c r="E12" s="6"/>
      <c r="F12" s="24" t="s">
        <v>17</v>
      </c>
      <c r="G12" s="30">
        <f>('PLANILHA DE CONTROLE DE VENDAS'!D19)</f>
        <v>80028</v>
      </c>
      <c r="H12" s="18">
        <f t="shared" si="0"/>
        <v>11996197.200000001</v>
      </c>
      <c r="J12" s="24" t="s">
        <v>17</v>
      </c>
      <c r="K12" s="30">
        <f>('PLANILHA DE CONTROLE DE VENDAS'!E19)</f>
        <v>59280</v>
      </c>
      <c r="L12" s="18">
        <f t="shared" si="1"/>
        <v>5922072</v>
      </c>
      <c r="N12" s="24" t="s">
        <v>17</v>
      </c>
      <c r="O12" s="30">
        <f>('PLANILHA DE CONTROLE DE VENDAS'!F19)</f>
        <v>47424</v>
      </c>
      <c r="P12" s="18">
        <f t="shared" si="2"/>
        <v>2840697.6</v>
      </c>
    </row>
    <row r="13" spans="1:17" ht="15.5" x14ac:dyDescent="0.35">
      <c r="B13" s="24" t="s">
        <v>18</v>
      </c>
      <c r="C13" s="30">
        <f>('PLANILHA DE CONTROLE DE VENDAS'!C20)</f>
        <v>87734.400000000009</v>
      </c>
      <c r="D13" s="18">
        <f t="shared" si="3"/>
        <v>26311546.560000002</v>
      </c>
      <c r="E13" s="6"/>
      <c r="F13" s="24" t="s">
        <v>18</v>
      </c>
      <c r="G13" s="30">
        <f>('PLANILHA DE CONTROLE DE VENDAS'!D20)</f>
        <v>64022.400000000001</v>
      </c>
      <c r="H13" s="18">
        <f t="shared" si="0"/>
        <v>9596957.7599999998</v>
      </c>
      <c r="J13" s="24" t="s">
        <v>18</v>
      </c>
      <c r="K13" s="30">
        <f>('PLANILHA DE CONTROLE DE VENDAS'!E20)</f>
        <v>47424</v>
      </c>
      <c r="L13" s="18">
        <f t="shared" si="1"/>
        <v>4737657.6000000006</v>
      </c>
      <c r="N13" s="24" t="s">
        <v>18</v>
      </c>
      <c r="O13" s="30">
        <f>('PLANILHA DE CONTROLE DE VENDAS'!F20)</f>
        <v>37939.200000000004</v>
      </c>
      <c r="P13" s="18">
        <f t="shared" si="2"/>
        <v>2272558.0800000001</v>
      </c>
    </row>
    <row r="14" spans="1:17" ht="15.5" x14ac:dyDescent="0.35">
      <c r="B14" s="24" t="s">
        <v>19</v>
      </c>
      <c r="C14" s="30">
        <f>('PLANILHA DE CONTROLE DE VENDAS'!C21)</f>
        <v>54834</v>
      </c>
      <c r="D14" s="18">
        <f t="shared" si="3"/>
        <v>16444716.6</v>
      </c>
      <c r="E14" s="6"/>
      <c r="F14" s="24" t="s">
        <v>19</v>
      </c>
      <c r="G14" s="30">
        <f>('PLANILHA DE CONTROLE DE VENDAS'!D21)</f>
        <v>40014</v>
      </c>
      <c r="H14" s="18">
        <f t="shared" si="0"/>
        <v>5998098.6000000006</v>
      </c>
      <c r="J14" s="24" t="s">
        <v>19</v>
      </c>
      <c r="K14" s="30">
        <f>('PLANILHA DE CONTROLE DE VENDAS'!E21)</f>
        <v>29640</v>
      </c>
      <c r="L14" s="18">
        <f t="shared" si="1"/>
        <v>2961036</v>
      </c>
      <c r="N14" s="24" t="s">
        <v>19</v>
      </c>
      <c r="O14" s="30">
        <f>('PLANILHA DE CONTROLE DE VENDAS'!F21)</f>
        <v>23712</v>
      </c>
      <c r="P14" s="18">
        <f t="shared" si="2"/>
        <v>1420348.8</v>
      </c>
    </row>
    <row r="15" spans="1:17" ht="14.5" customHeight="1" x14ac:dyDescent="0.35">
      <c r="B15" s="24" t="s">
        <v>20</v>
      </c>
      <c r="C15" s="30">
        <f>('PLANILHA DE CONTROLE DE VENDAS'!C22)</f>
        <v>98701.2</v>
      </c>
      <c r="D15" s="18">
        <f t="shared" si="3"/>
        <v>29600489.879999995</v>
      </c>
      <c r="E15" s="17"/>
      <c r="F15" s="24" t="s">
        <v>20</v>
      </c>
      <c r="G15" s="30">
        <f>('PLANILHA DE CONTROLE DE VENDAS'!D22)</f>
        <v>72025.2</v>
      </c>
      <c r="H15" s="18">
        <f t="shared" si="0"/>
        <v>10796577.48</v>
      </c>
      <c r="J15" s="24" t="s">
        <v>20</v>
      </c>
      <c r="K15" s="30">
        <f>('PLANILHA DE CONTROLE DE VENDAS'!E22)</f>
        <v>53352</v>
      </c>
      <c r="L15" s="18">
        <f t="shared" si="1"/>
        <v>5329864.8000000007</v>
      </c>
      <c r="N15" s="24" t="s">
        <v>20</v>
      </c>
      <c r="O15" s="30">
        <f>('PLANILHA DE CONTROLE DE VENDAS'!F22)</f>
        <v>42681.599999999999</v>
      </c>
      <c r="P15" s="18">
        <f t="shared" si="2"/>
        <v>2556627.84</v>
      </c>
    </row>
    <row r="16" spans="1:17" ht="14.5" customHeight="1" x14ac:dyDescent="0.35">
      <c r="B16" s="24" t="s">
        <v>21</v>
      </c>
      <c r="C16" s="30">
        <f>('PLANILHA DE CONTROLE DE VENDAS'!C23)</f>
        <v>54834</v>
      </c>
      <c r="D16" s="18">
        <f t="shared" si="3"/>
        <v>16444716.6</v>
      </c>
      <c r="E16" s="17"/>
      <c r="F16" s="24" t="s">
        <v>21</v>
      </c>
      <c r="G16" s="30">
        <f>('PLANILHA DE CONTROLE DE VENDAS'!D23)</f>
        <v>40014</v>
      </c>
      <c r="H16" s="18">
        <f t="shared" si="0"/>
        <v>5998098.6000000006</v>
      </c>
      <c r="J16" s="24" t="s">
        <v>21</v>
      </c>
      <c r="K16" s="30">
        <f>('PLANILHA DE CONTROLE DE VENDAS'!E23)</f>
        <v>29640</v>
      </c>
      <c r="L16" s="18">
        <f t="shared" si="1"/>
        <v>2961036</v>
      </c>
      <c r="N16" s="24" t="s">
        <v>21</v>
      </c>
      <c r="O16" s="30">
        <f>('PLANILHA DE CONTROLE DE VENDAS'!F23)</f>
        <v>23712</v>
      </c>
      <c r="P16" s="18">
        <f t="shared" si="2"/>
        <v>1420348.8</v>
      </c>
    </row>
    <row r="17" spans="1:17" ht="14.5" customHeight="1" x14ac:dyDescent="0.35">
      <c r="B17" s="24" t="s">
        <v>22</v>
      </c>
      <c r="C17" s="30">
        <f>('PLANILHA DE CONTROLE DE VENDAS'!C24)</f>
        <v>87734.400000000009</v>
      </c>
      <c r="D17" s="18">
        <f t="shared" si="3"/>
        <v>26311546.560000002</v>
      </c>
      <c r="E17" s="17"/>
      <c r="F17" s="24" t="s">
        <v>22</v>
      </c>
      <c r="G17" s="30">
        <f>('PLANILHA DE CONTROLE DE VENDAS'!D24)</f>
        <v>64022.400000000001</v>
      </c>
      <c r="H17" s="18">
        <f t="shared" si="0"/>
        <v>9596957.7599999998</v>
      </c>
      <c r="J17" s="24" t="s">
        <v>22</v>
      </c>
      <c r="K17" s="30">
        <f>('PLANILHA DE CONTROLE DE VENDAS'!E24)</f>
        <v>47424</v>
      </c>
      <c r="L17" s="18">
        <f t="shared" si="1"/>
        <v>4737657.6000000006</v>
      </c>
      <c r="N17" s="24" t="s">
        <v>22</v>
      </c>
      <c r="O17" s="30">
        <f>('PLANILHA DE CONTROLE DE VENDAS'!F24)</f>
        <v>37939.200000000004</v>
      </c>
      <c r="P17" s="18">
        <f t="shared" si="2"/>
        <v>2272558.0800000001</v>
      </c>
    </row>
    <row r="18" spans="1:17" ht="15.5" x14ac:dyDescent="0.35">
      <c r="B18" s="24" t="s">
        <v>23</v>
      </c>
      <c r="C18" s="30">
        <f>('PLANILHA DE CONTROLE DE VENDAS'!C25)</f>
        <v>197402.4</v>
      </c>
      <c r="D18" s="18">
        <f t="shared" si="3"/>
        <v>59200979.75999999</v>
      </c>
      <c r="E18" s="15"/>
      <c r="F18" s="24" t="s">
        <v>23</v>
      </c>
      <c r="G18" s="30">
        <f>('PLANILHA DE CONTROLE DE VENDAS'!D25)</f>
        <v>144050.4</v>
      </c>
      <c r="H18" s="18">
        <f t="shared" si="0"/>
        <v>21593154.960000001</v>
      </c>
      <c r="J18" s="24" t="s">
        <v>23</v>
      </c>
      <c r="K18" s="30">
        <f>('PLANILHA DE CONTROLE DE VENDAS'!E25)</f>
        <v>106704</v>
      </c>
      <c r="L18" s="18">
        <f t="shared" si="1"/>
        <v>10659729.600000001</v>
      </c>
      <c r="N18" s="24" t="s">
        <v>23</v>
      </c>
      <c r="O18" s="30">
        <f>('PLANILHA DE CONTROLE DE VENDAS'!F25)</f>
        <v>85363.199999999997</v>
      </c>
      <c r="P18" s="18">
        <f t="shared" si="2"/>
        <v>5113255.68</v>
      </c>
    </row>
    <row r="19" spans="1:17" ht="16" thickBot="1" x14ac:dyDescent="0.4">
      <c r="B19" s="25" t="s">
        <v>24</v>
      </c>
      <c r="C19" s="30">
        <f>('PLANILHA DE CONTROLE DE VENDAS'!C26)</f>
        <v>164502</v>
      </c>
      <c r="D19" s="18">
        <f t="shared" si="3"/>
        <v>49334149.799999997</v>
      </c>
      <c r="E19" s="15"/>
      <c r="F19" s="25" t="s">
        <v>24</v>
      </c>
      <c r="G19" s="30">
        <f>('PLANILHA DE CONTROLE DE VENDAS'!D26)</f>
        <v>120042</v>
      </c>
      <c r="H19" s="18">
        <f t="shared" si="0"/>
        <v>17994295.800000001</v>
      </c>
      <c r="J19" s="25" t="s">
        <v>24</v>
      </c>
      <c r="K19" s="30">
        <f>('PLANILHA DE CONTROLE DE VENDAS'!E26)</f>
        <v>88920</v>
      </c>
      <c r="L19" s="18">
        <f t="shared" si="1"/>
        <v>8883108</v>
      </c>
      <c r="N19" s="25" t="s">
        <v>24</v>
      </c>
      <c r="O19" s="30">
        <f>('PLANILHA DE CONTROLE DE VENDAS'!F26)</f>
        <v>71136</v>
      </c>
      <c r="P19" s="18">
        <f t="shared" si="2"/>
        <v>4261046.3999999994</v>
      </c>
    </row>
    <row r="20" spans="1:17" x14ac:dyDescent="0.35">
      <c r="B20" s="2"/>
      <c r="C20" s="15"/>
      <c r="D20" s="23">
        <f>SUM(D8:D19)</f>
        <v>328894332</v>
      </c>
      <c r="E20" s="15"/>
      <c r="F20" s="2"/>
      <c r="G20" s="15"/>
      <c r="H20" s="23">
        <f>SUM(H8:H19)</f>
        <v>119961971.99999999</v>
      </c>
      <c r="J20" s="2"/>
      <c r="K20" s="15"/>
      <c r="L20" s="23">
        <f>SUM(L8:L19)</f>
        <v>59220720</v>
      </c>
      <c r="N20" s="2"/>
      <c r="O20" s="15"/>
      <c r="P20" s="23">
        <f>SUM(P8:P19)</f>
        <v>28406976</v>
      </c>
    </row>
    <row r="21" spans="1:17" ht="15" thickBot="1" x14ac:dyDescent="0.4">
      <c r="B21" s="2"/>
      <c r="C21" s="15"/>
      <c r="D21" s="15"/>
      <c r="E21" s="15"/>
      <c r="F21" s="15"/>
      <c r="G21" s="15"/>
      <c r="H21" s="16"/>
    </row>
    <row r="22" spans="1:17" x14ac:dyDescent="0.35">
      <c r="B22" s="59" t="s">
        <v>11</v>
      </c>
      <c r="C22" s="60"/>
      <c r="D22" s="60"/>
      <c r="E22" s="60"/>
      <c r="F22" s="60"/>
      <c r="G22" s="61"/>
    </row>
    <row r="23" spans="1:17" x14ac:dyDescent="0.35">
      <c r="B23" s="7" t="s">
        <v>8</v>
      </c>
      <c r="C23" s="8"/>
      <c r="D23" s="8"/>
      <c r="E23" s="5"/>
      <c r="F23" s="55">
        <v>299.89999999999998</v>
      </c>
      <c r="G23" s="56"/>
    </row>
    <row r="24" spans="1:17" x14ac:dyDescent="0.35">
      <c r="B24" s="7" t="s">
        <v>7</v>
      </c>
      <c r="C24" s="8"/>
      <c r="D24" s="8"/>
      <c r="E24" s="5"/>
      <c r="F24" s="55">
        <v>149.9</v>
      </c>
      <c r="G24" s="56"/>
    </row>
    <row r="25" spans="1:17" x14ac:dyDescent="0.35">
      <c r="B25" s="7" t="s">
        <v>9</v>
      </c>
      <c r="C25" s="8"/>
      <c r="D25" s="8"/>
      <c r="E25" s="5"/>
      <c r="F25" s="55">
        <v>99.9</v>
      </c>
      <c r="G25" s="56"/>
    </row>
    <row r="26" spans="1:17" ht="15" thickBot="1" x14ac:dyDescent="0.4">
      <c r="B26" s="9" t="s">
        <v>10</v>
      </c>
      <c r="C26" s="10"/>
      <c r="D26" s="10"/>
      <c r="E26" s="11"/>
      <c r="F26" s="57">
        <v>59.9</v>
      </c>
      <c r="G26" s="58"/>
    </row>
    <row r="28" spans="1:17" ht="23.5" x14ac:dyDescent="0.55000000000000004">
      <c r="A28" s="82" t="s">
        <v>61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</row>
    <row r="29" spans="1:17" ht="15" thickBot="1" x14ac:dyDescent="0.4"/>
    <row r="30" spans="1:17" ht="21" x14ac:dyDescent="0.35">
      <c r="B30" s="49" t="s">
        <v>32</v>
      </c>
      <c r="C30" s="50"/>
      <c r="D30" s="51"/>
      <c r="E30" s="17"/>
      <c r="F30" s="49" t="s">
        <v>33</v>
      </c>
      <c r="G30" s="50"/>
      <c r="H30" s="51"/>
      <c r="J30" s="49" t="s">
        <v>34</v>
      </c>
      <c r="K30" s="50"/>
      <c r="L30" s="51"/>
      <c r="N30" s="49" t="s">
        <v>35</v>
      </c>
      <c r="O30" s="50"/>
      <c r="P30" s="51"/>
    </row>
    <row r="31" spans="1:17" ht="21" x14ac:dyDescent="0.35">
      <c r="B31" s="52"/>
      <c r="C31" s="53"/>
      <c r="D31" s="54"/>
      <c r="E31" s="17"/>
      <c r="F31" s="52"/>
      <c r="G31" s="53"/>
      <c r="H31" s="54"/>
      <c r="J31" s="52"/>
      <c r="K31" s="53"/>
      <c r="L31" s="54"/>
      <c r="N31" s="52"/>
      <c r="O31" s="53"/>
      <c r="P31" s="54"/>
    </row>
    <row r="32" spans="1:17" ht="14.5" customHeight="1" x14ac:dyDescent="0.35">
      <c r="B32" s="52"/>
      <c r="C32" s="53"/>
      <c r="D32" s="54"/>
      <c r="E32" s="17"/>
      <c r="F32" s="52"/>
      <c r="G32" s="53"/>
      <c r="H32" s="54"/>
      <c r="J32" s="52"/>
      <c r="K32" s="53"/>
      <c r="L32" s="54"/>
      <c r="N32" s="52"/>
      <c r="O32" s="53"/>
      <c r="P32" s="54"/>
    </row>
    <row r="33" spans="2:16" ht="14.5" customHeight="1" x14ac:dyDescent="0.35">
      <c r="B33" s="20" t="s">
        <v>25</v>
      </c>
      <c r="C33" s="21" t="s">
        <v>26</v>
      </c>
      <c r="D33" s="22" t="s">
        <v>27</v>
      </c>
      <c r="E33" s="13"/>
      <c r="F33" s="20" t="s">
        <v>25</v>
      </c>
      <c r="G33" s="21" t="s">
        <v>26</v>
      </c>
      <c r="H33" s="22" t="s">
        <v>27</v>
      </c>
      <c r="J33" s="20" t="s">
        <v>25</v>
      </c>
      <c r="K33" s="21" t="s">
        <v>26</v>
      </c>
      <c r="L33" s="22" t="s">
        <v>27</v>
      </c>
      <c r="N33" s="20" t="s">
        <v>25</v>
      </c>
      <c r="O33" s="21" t="s">
        <v>26</v>
      </c>
      <c r="P33" s="22" t="s">
        <v>27</v>
      </c>
    </row>
    <row r="34" spans="2:16" ht="15.5" x14ac:dyDescent="0.35">
      <c r="B34" s="24" t="s">
        <v>13</v>
      </c>
      <c r="C34" s="30">
        <f>('PLANILHA DE CONTROLE DE VENDAS'!C15)</f>
        <v>54834</v>
      </c>
      <c r="D34" s="18">
        <f>PRODUCT($F$49,C34)</f>
        <v>767621166</v>
      </c>
      <c r="E34" s="6"/>
      <c r="F34" s="24" t="s">
        <v>13</v>
      </c>
      <c r="G34" s="30">
        <f>('PLANILHA DE CONTROLE DE VENDAS'!D15)</f>
        <v>40014</v>
      </c>
      <c r="H34" s="18">
        <f>PRODUCT($F$50,G34)</f>
        <v>32051214</v>
      </c>
      <c r="J34" s="24" t="s">
        <v>13</v>
      </c>
      <c r="K34" s="30">
        <f>('PLANILHA DE CONTROLE DE VENDAS'!E15)</f>
        <v>29640</v>
      </c>
      <c r="L34" s="18">
        <f>PRODUCT($F$51,K34)</f>
        <v>21963240</v>
      </c>
      <c r="N34" s="24" t="s">
        <v>13</v>
      </c>
      <c r="O34" s="30">
        <f>('PLANILHA DE CONTROLE DE VENDAS'!F15)</f>
        <v>23712</v>
      </c>
      <c r="P34" s="18">
        <f>PRODUCT($F$52,O34)</f>
        <v>8986848</v>
      </c>
    </row>
    <row r="35" spans="2:16" ht="15.5" x14ac:dyDescent="0.35">
      <c r="B35" s="24" t="s">
        <v>14</v>
      </c>
      <c r="C35" s="30">
        <f>('PLANILHA DE CONTROLE DE VENDAS'!C16)</f>
        <v>65800.800000000003</v>
      </c>
      <c r="D35" s="18">
        <f t="shared" ref="D35:D45" si="4">PRODUCT($F$49,C35)</f>
        <v>921145399.20000005</v>
      </c>
      <c r="E35" s="6"/>
      <c r="F35" s="24" t="s">
        <v>14</v>
      </c>
      <c r="G35" s="30">
        <f>('PLANILHA DE CONTROLE DE VENDAS'!D16)</f>
        <v>48016.799999999996</v>
      </c>
      <c r="H35" s="18">
        <f t="shared" ref="H35:H45" si="5">PRODUCT($F$50,G35)</f>
        <v>38461456.799999997</v>
      </c>
      <c r="J35" s="24" t="s">
        <v>14</v>
      </c>
      <c r="K35" s="30">
        <f>('PLANILHA DE CONTROLE DE VENDAS'!E16)</f>
        <v>35568</v>
      </c>
      <c r="L35" s="18">
        <f t="shared" ref="L35:L45" si="6">PRODUCT($F$51,K35)</f>
        <v>26355888</v>
      </c>
      <c r="N35" s="24" t="s">
        <v>14</v>
      </c>
      <c r="O35" s="30">
        <f>('PLANILHA DE CONTROLE DE VENDAS'!F16)</f>
        <v>28454.399999999998</v>
      </c>
      <c r="P35" s="18">
        <f t="shared" ref="P35:P45" si="7">PRODUCT($F$52,O35)</f>
        <v>10784217.6</v>
      </c>
    </row>
    <row r="36" spans="2:16" ht="15.5" x14ac:dyDescent="0.35">
      <c r="B36" s="24" t="s">
        <v>15</v>
      </c>
      <c r="C36" s="30">
        <f>('PLANILHA DE CONTROLE DE VENDAS'!C17)</f>
        <v>65800.800000000003</v>
      </c>
      <c r="D36" s="18">
        <f t="shared" si="4"/>
        <v>921145399.20000005</v>
      </c>
      <c r="E36" s="14"/>
      <c r="F36" s="24" t="s">
        <v>15</v>
      </c>
      <c r="G36" s="30">
        <f>('PLANILHA DE CONTROLE DE VENDAS'!D17)</f>
        <v>48016.799999999996</v>
      </c>
      <c r="H36" s="18">
        <f t="shared" si="5"/>
        <v>38461456.799999997</v>
      </c>
      <c r="J36" s="24" t="s">
        <v>15</v>
      </c>
      <c r="K36" s="30">
        <f>('PLANILHA DE CONTROLE DE VENDAS'!E17)</f>
        <v>35568</v>
      </c>
      <c r="L36" s="18">
        <f t="shared" si="6"/>
        <v>26355888</v>
      </c>
      <c r="N36" s="24" t="s">
        <v>15</v>
      </c>
      <c r="O36" s="30">
        <f>('PLANILHA DE CONTROLE DE VENDAS'!F17)</f>
        <v>28454.399999999998</v>
      </c>
      <c r="P36" s="18">
        <f t="shared" si="7"/>
        <v>10784217.6</v>
      </c>
    </row>
    <row r="37" spans="2:16" ht="15.5" x14ac:dyDescent="0.35">
      <c r="B37" s="24" t="s">
        <v>16</v>
      </c>
      <c r="C37" s="30">
        <f>('PLANILHA DE CONTROLE DE VENDAS'!C18)</f>
        <v>54834</v>
      </c>
      <c r="D37" s="18">
        <f t="shared" si="4"/>
        <v>767621166</v>
      </c>
      <c r="E37" s="6"/>
      <c r="F37" s="24" t="s">
        <v>16</v>
      </c>
      <c r="G37" s="30">
        <f>('PLANILHA DE CONTROLE DE VENDAS'!D18)</f>
        <v>40014</v>
      </c>
      <c r="H37" s="18">
        <f t="shared" si="5"/>
        <v>32051214</v>
      </c>
      <c r="J37" s="24" t="s">
        <v>16</v>
      </c>
      <c r="K37" s="30">
        <f>('PLANILHA DE CONTROLE DE VENDAS'!E18)</f>
        <v>29640</v>
      </c>
      <c r="L37" s="18">
        <f t="shared" si="6"/>
        <v>21963240</v>
      </c>
      <c r="N37" s="24" t="s">
        <v>16</v>
      </c>
      <c r="O37" s="30">
        <f>('PLANILHA DE CONTROLE DE VENDAS'!F18)</f>
        <v>23712</v>
      </c>
      <c r="P37" s="18">
        <f t="shared" si="7"/>
        <v>8986848</v>
      </c>
    </row>
    <row r="38" spans="2:16" ht="15.5" x14ac:dyDescent="0.35">
      <c r="B38" s="24" t="s">
        <v>17</v>
      </c>
      <c r="C38" s="30">
        <f>('PLANILHA DE CONTROLE DE VENDAS'!C19)</f>
        <v>109668</v>
      </c>
      <c r="D38" s="18">
        <f t="shared" si="4"/>
        <v>1535242332</v>
      </c>
      <c r="E38" s="6"/>
      <c r="F38" s="24" t="s">
        <v>17</v>
      </c>
      <c r="G38" s="30">
        <f>('PLANILHA DE CONTROLE DE VENDAS'!D19)</f>
        <v>80028</v>
      </c>
      <c r="H38" s="18">
        <f t="shared" si="5"/>
        <v>64102428</v>
      </c>
      <c r="J38" s="24" t="s">
        <v>17</v>
      </c>
      <c r="K38" s="30">
        <f>('PLANILHA DE CONTROLE DE VENDAS'!E19)</f>
        <v>59280</v>
      </c>
      <c r="L38" s="18">
        <f t="shared" si="6"/>
        <v>43926480</v>
      </c>
      <c r="N38" s="24" t="s">
        <v>17</v>
      </c>
      <c r="O38" s="30">
        <f>('PLANILHA DE CONTROLE DE VENDAS'!F19)</f>
        <v>47424</v>
      </c>
      <c r="P38" s="18">
        <f t="shared" si="7"/>
        <v>17973696</v>
      </c>
    </row>
    <row r="39" spans="2:16" ht="15.5" x14ac:dyDescent="0.35">
      <c r="B39" s="24" t="s">
        <v>18</v>
      </c>
      <c r="C39" s="30">
        <f>('PLANILHA DE CONTROLE DE VENDAS'!C20)</f>
        <v>87734.400000000009</v>
      </c>
      <c r="D39" s="18">
        <f t="shared" si="4"/>
        <v>1228193865.6000001</v>
      </c>
      <c r="E39" s="6"/>
      <c r="F39" s="24" t="s">
        <v>18</v>
      </c>
      <c r="G39" s="30">
        <f>('PLANILHA DE CONTROLE DE VENDAS'!D20)</f>
        <v>64022.400000000001</v>
      </c>
      <c r="H39" s="18">
        <f t="shared" si="5"/>
        <v>51281942.399999999</v>
      </c>
      <c r="J39" s="24" t="s">
        <v>18</v>
      </c>
      <c r="K39" s="30">
        <f>('PLANILHA DE CONTROLE DE VENDAS'!E20)</f>
        <v>47424</v>
      </c>
      <c r="L39" s="18">
        <f t="shared" si="6"/>
        <v>35141184</v>
      </c>
      <c r="N39" s="24" t="s">
        <v>18</v>
      </c>
      <c r="O39" s="30">
        <f>('PLANILHA DE CONTROLE DE VENDAS'!F20)</f>
        <v>37939.200000000004</v>
      </c>
      <c r="P39" s="18">
        <f t="shared" si="7"/>
        <v>14378956.800000001</v>
      </c>
    </row>
    <row r="40" spans="2:16" ht="15.5" x14ac:dyDescent="0.35">
      <c r="B40" s="24" t="s">
        <v>19</v>
      </c>
      <c r="C40" s="30">
        <f>('PLANILHA DE CONTROLE DE VENDAS'!C21)</f>
        <v>54834</v>
      </c>
      <c r="D40" s="18">
        <f t="shared" si="4"/>
        <v>767621166</v>
      </c>
      <c r="E40" s="6"/>
      <c r="F40" s="24" t="s">
        <v>19</v>
      </c>
      <c r="G40" s="30">
        <f>('PLANILHA DE CONTROLE DE VENDAS'!D21)</f>
        <v>40014</v>
      </c>
      <c r="H40" s="18">
        <f t="shared" si="5"/>
        <v>32051214</v>
      </c>
      <c r="J40" s="24" t="s">
        <v>19</v>
      </c>
      <c r="K40" s="30">
        <f>('PLANILHA DE CONTROLE DE VENDAS'!E21)</f>
        <v>29640</v>
      </c>
      <c r="L40" s="18">
        <f t="shared" si="6"/>
        <v>21963240</v>
      </c>
      <c r="N40" s="24" t="s">
        <v>19</v>
      </c>
      <c r="O40" s="30">
        <f>('PLANILHA DE CONTROLE DE VENDAS'!F21)</f>
        <v>23712</v>
      </c>
      <c r="P40" s="18">
        <f t="shared" si="7"/>
        <v>8986848</v>
      </c>
    </row>
    <row r="41" spans="2:16" ht="21" x14ac:dyDescent="0.35">
      <c r="B41" s="24" t="s">
        <v>20</v>
      </c>
      <c r="C41" s="30">
        <f>('PLANILHA DE CONTROLE DE VENDAS'!C22)</f>
        <v>98701.2</v>
      </c>
      <c r="D41" s="18">
        <f t="shared" si="4"/>
        <v>1381718098.8</v>
      </c>
      <c r="E41" s="17"/>
      <c r="F41" s="24" t="s">
        <v>20</v>
      </c>
      <c r="G41" s="30">
        <f>('PLANILHA DE CONTROLE DE VENDAS'!D22)</f>
        <v>72025.2</v>
      </c>
      <c r="H41" s="18">
        <f t="shared" si="5"/>
        <v>57692185.199999996</v>
      </c>
      <c r="J41" s="24" t="s">
        <v>20</v>
      </c>
      <c r="K41" s="30">
        <f>('PLANILHA DE CONTROLE DE VENDAS'!E22)</f>
        <v>53352</v>
      </c>
      <c r="L41" s="18">
        <f t="shared" si="6"/>
        <v>39533832</v>
      </c>
      <c r="N41" s="24" t="s">
        <v>20</v>
      </c>
      <c r="O41" s="30">
        <f>('PLANILHA DE CONTROLE DE VENDAS'!F22)</f>
        <v>42681.599999999999</v>
      </c>
      <c r="P41" s="18">
        <f t="shared" si="7"/>
        <v>16176326.4</v>
      </c>
    </row>
    <row r="42" spans="2:16" ht="21" x14ac:dyDescent="0.35">
      <c r="B42" s="24" t="s">
        <v>21</v>
      </c>
      <c r="C42" s="30">
        <f>('PLANILHA DE CONTROLE DE VENDAS'!C23)</f>
        <v>54834</v>
      </c>
      <c r="D42" s="18">
        <f t="shared" si="4"/>
        <v>767621166</v>
      </c>
      <c r="E42" s="17"/>
      <c r="F42" s="24" t="s">
        <v>21</v>
      </c>
      <c r="G42" s="30">
        <f>('PLANILHA DE CONTROLE DE VENDAS'!D23)</f>
        <v>40014</v>
      </c>
      <c r="H42" s="18">
        <f t="shared" si="5"/>
        <v>32051214</v>
      </c>
      <c r="J42" s="24" t="s">
        <v>21</v>
      </c>
      <c r="K42" s="30">
        <f>('PLANILHA DE CONTROLE DE VENDAS'!E23)</f>
        <v>29640</v>
      </c>
      <c r="L42" s="18">
        <f t="shared" si="6"/>
        <v>21963240</v>
      </c>
      <c r="N42" s="24" t="s">
        <v>21</v>
      </c>
      <c r="O42" s="30">
        <f>('PLANILHA DE CONTROLE DE VENDAS'!F23)</f>
        <v>23712</v>
      </c>
      <c r="P42" s="18">
        <f t="shared" si="7"/>
        <v>8986848</v>
      </c>
    </row>
    <row r="43" spans="2:16" ht="21" x14ac:dyDescent="0.35">
      <c r="B43" s="24" t="s">
        <v>22</v>
      </c>
      <c r="C43" s="30">
        <f>('PLANILHA DE CONTROLE DE VENDAS'!C24)</f>
        <v>87734.400000000009</v>
      </c>
      <c r="D43" s="18">
        <f t="shared" si="4"/>
        <v>1228193865.6000001</v>
      </c>
      <c r="E43" s="17"/>
      <c r="F43" s="24" t="s">
        <v>22</v>
      </c>
      <c r="G43" s="30">
        <f>('PLANILHA DE CONTROLE DE VENDAS'!D24)</f>
        <v>64022.400000000001</v>
      </c>
      <c r="H43" s="18">
        <f t="shared" si="5"/>
        <v>51281942.399999999</v>
      </c>
      <c r="J43" s="24" t="s">
        <v>22</v>
      </c>
      <c r="K43" s="30">
        <f>('PLANILHA DE CONTROLE DE VENDAS'!E24)</f>
        <v>47424</v>
      </c>
      <c r="L43" s="18">
        <f t="shared" si="6"/>
        <v>35141184</v>
      </c>
      <c r="N43" s="24" t="s">
        <v>22</v>
      </c>
      <c r="O43" s="30">
        <f>('PLANILHA DE CONTROLE DE VENDAS'!F24)</f>
        <v>37939.200000000004</v>
      </c>
      <c r="P43" s="18">
        <f t="shared" si="7"/>
        <v>14378956.800000001</v>
      </c>
    </row>
    <row r="44" spans="2:16" ht="15.5" x14ac:dyDescent="0.35">
      <c r="B44" s="24" t="s">
        <v>23</v>
      </c>
      <c r="C44" s="30">
        <f>('PLANILHA DE CONTROLE DE VENDAS'!C25)</f>
        <v>197402.4</v>
      </c>
      <c r="D44" s="18">
        <f t="shared" si="4"/>
        <v>2763436197.5999999</v>
      </c>
      <c r="E44" s="15"/>
      <c r="F44" s="24" t="s">
        <v>23</v>
      </c>
      <c r="G44" s="30">
        <f>('PLANILHA DE CONTROLE DE VENDAS'!D25)</f>
        <v>144050.4</v>
      </c>
      <c r="H44" s="18">
        <f t="shared" si="5"/>
        <v>115384370.39999999</v>
      </c>
      <c r="J44" s="24" t="s">
        <v>23</v>
      </c>
      <c r="K44" s="30">
        <f>('PLANILHA DE CONTROLE DE VENDAS'!E25)</f>
        <v>106704</v>
      </c>
      <c r="L44" s="18">
        <f t="shared" si="6"/>
        <v>79067664</v>
      </c>
      <c r="N44" s="24" t="s">
        <v>23</v>
      </c>
      <c r="O44" s="30">
        <f>('PLANILHA DE CONTROLE DE VENDAS'!F25)</f>
        <v>85363.199999999997</v>
      </c>
      <c r="P44" s="18">
        <f t="shared" si="7"/>
        <v>32352652.800000001</v>
      </c>
    </row>
    <row r="45" spans="2:16" ht="16" thickBot="1" x14ac:dyDescent="0.4">
      <c r="B45" s="25" t="s">
        <v>24</v>
      </c>
      <c r="C45" s="30">
        <f>('PLANILHA DE CONTROLE DE VENDAS'!C26)</f>
        <v>164502</v>
      </c>
      <c r="D45" s="18">
        <f t="shared" si="4"/>
        <v>2302863498</v>
      </c>
      <c r="E45" s="15"/>
      <c r="F45" s="25" t="s">
        <v>24</v>
      </c>
      <c r="G45" s="30">
        <f>('PLANILHA DE CONTROLE DE VENDAS'!D26)</f>
        <v>120042</v>
      </c>
      <c r="H45" s="18">
        <f t="shared" si="5"/>
        <v>96153642</v>
      </c>
      <c r="J45" s="25" t="s">
        <v>24</v>
      </c>
      <c r="K45" s="30">
        <f>('PLANILHA DE CONTROLE DE VENDAS'!E26)</f>
        <v>88920</v>
      </c>
      <c r="L45" s="18">
        <f t="shared" si="6"/>
        <v>65889720</v>
      </c>
      <c r="N45" s="25" t="s">
        <v>24</v>
      </c>
      <c r="O45" s="30">
        <f>('PLANILHA DE CONTROLE DE VENDAS'!F26)</f>
        <v>71136</v>
      </c>
      <c r="P45" s="18">
        <f t="shared" si="7"/>
        <v>26960544</v>
      </c>
    </row>
    <row r="46" spans="2:16" x14ac:dyDescent="0.35">
      <c r="B46" s="2"/>
      <c r="C46" s="15"/>
      <c r="D46" s="23">
        <f>SUM(D34:D45)</f>
        <v>15352423320</v>
      </c>
      <c r="E46" s="15"/>
      <c r="F46" s="2"/>
      <c r="G46" s="15"/>
      <c r="H46" s="23">
        <f>SUM(H34:H45)</f>
        <v>641024280</v>
      </c>
      <c r="J46" s="2"/>
      <c r="K46" s="15"/>
      <c r="L46" s="23">
        <f>SUM(L34:L45)</f>
        <v>439264800</v>
      </c>
      <c r="N46" s="2"/>
      <c r="O46" s="15"/>
      <c r="P46" s="23">
        <f>SUM(P34:P45)</f>
        <v>179736960</v>
      </c>
    </row>
    <row r="47" spans="2:16" ht="15" thickBot="1" x14ac:dyDescent="0.4">
      <c r="B47" s="2"/>
      <c r="C47" s="15"/>
      <c r="D47" s="19"/>
      <c r="E47" s="15"/>
      <c r="F47" s="2"/>
      <c r="G47" s="15"/>
      <c r="H47" s="19"/>
      <c r="J47" s="2"/>
      <c r="K47" s="15"/>
      <c r="L47" s="19"/>
      <c r="N47" s="2"/>
      <c r="O47" s="15"/>
      <c r="P47" s="19"/>
    </row>
    <row r="48" spans="2:16" x14ac:dyDescent="0.35">
      <c r="B48" s="59" t="s">
        <v>12</v>
      </c>
      <c r="C48" s="60"/>
      <c r="D48" s="60"/>
      <c r="E48" s="60"/>
      <c r="F48" s="60"/>
      <c r="G48" s="61"/>
    </row>
    <row r="49" spans="1:17" x14ac:dyDescent="0.35">
      <c r="B49" s="7" t="s">
        <v>8</v>
      </c>
      <c r="C49" s="8"/>
      <c r="D49" s="8"/>
      <c r="E49" s="5"/>
      <c r="F49" s="55">
        <v>13999</v>
      </c>
      <c r="G49" s="56"/>
    </row>
    <row r="50" spans="1:17" x14ac:dyDescent="0.35">
      <c r="B50" s="7" t="s">
        <v>7</v>
      </c>
      <c r="C50" s="8"/>
      <c r="D50" s="8"/>
      <c r="E50" s="5"/>
      <c r="F50" s="62">
        <v>801</v>
      </c>
      <c r="G50" s="56"/>
    </row>
    <row r="51" spans="1:17" x14ac:dyDescent="0.35">
      <c r="B51" s="7" t="s">
        <v>9</v>
      </c>
      <c r="C51" s="8"/>
      <c r="D51" s="8"/>
      <c r="E51" s="5"/>
      <c r="F51" s="62">
        <v>741</v>
      </c>
      <c r="G51" s="56"/>
    </row>
    <row r="52" spans="1:17" ht="15" thickBot="1" x14ac:dyDescent="0.4">
      <c r="B52" s="9" t="s">
        <v>10</v>
      </c>
      <c r="C52" s="10"/>
      <c r="D52" s="10"/>
      <c r="E52" s="11"/>
      <c r="F52" s="57">
        <v>379</v>
      </c>
      <c r="G52" s="58"/>
    </row>
    <row r="57" spans="1:17" ht="23.5" x14ac:dyDescent="0.55000000000000004">
      <c r="A57" s="83" t="s">
        <v>62</v>
      </c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</row>
    <row r="59" spans="1:17" ht="15" thickBot="1" x14ac:dyDescent="0.4"/>
    <row r="60" spans="1:17" ht="14.5" customHeight="1" x14ac:dyDescent="0.35">
      <c r="B60" s="49" t="s">
        <v>28</v>
      </c>
      <c r="C60" s="50"/>
      <c r="D60" s="51"/>
      <c r="E60" s="17"/>
      <c r="F60" s="49" t="s">
        <v>29</v>
      </c>
      <c r="G60" s="50"/>
      <c r="H60" s="51"/>
      <c r="J60" s="49" t="s">
        <v>30</v>
      </c>
      <c r="K60" s="50"/>
      <c r="L60" s="51"/>
      <c r="N60" s="49" t="s">
        <v>31</v>
      </c>
      <c r="O60" s="50"/>
      <c r="P60" s="51"/>
    </row>
    <row r="61" spans="1:17" ht="14.5" customHeight="1" x14ac:dyDescent="0.35">
      <c r="B61" s="52"/>
      <c r="C61" s="53"/>
      <c r="D61" s="54"/>
      <c r="E61" s="17"/>
      <c r="F61" s="52"/>
      <c r="G61" s="53"/>
      <c r="H61" s="54"/>
      <c r="J61" s="52"/>
      <c r="K61" s="53"/>
      <c r="L61" s="54"/>
      <c r="N61" s="52"/>
      <c r="O61" s="53"/>
      <c r="P61" s="54"/>
    </row>
    <row r="62" spans="1:17" ht="21" customHeight="1" x14ac:dyDescent="0.35">
      <c r="B62" s="52"/>
      <c r="C62" s="53"/>
      <c r="D62" s="54"/>
      <c r="E62" s="17"/>
      <c r="F62" s="52"/>
      <c r="G62" s="53"/>
      <c r="H62" s="54"/>
      <c r="J62" s="52"/>
      <c r="K62" s="53"/>
      <c r="L62" s="54"/>
      <c r="N62" s="52"/>
      <c r="O62" s="53"/>
      <c r="P62" s="54"/>
    </row>
    <row r="63" spans="1:17" ht="15.5" x14ac:dyDescent="0.35">
      <c r="B63" s="20" t="s">
        <v>25</v>
      </c>
      <c r="C63" s="21" t="s">
        <v>26</v>
      </c>
      <c r="D63" s="22" t="s">
        <v>27</v>
      </c>
      <c r="E63" s="13"/>
      <c r="F63" s="20" t="s">
        <v>25</v>
      </c>
      <c r="G63" s="21" t="s">
        <v>26</v>
      </c>
      <c r="H63" s="22" t="s">
        <v>27</v>
      </c>
      <c r="J63" s="20" t="s">
        <v>25</v>
      </c>
      <c r="K63" s="21" t="s">
        <v>26</v>
      </c>
      <c r="L63" s="22" t="s">
        <v>27</v>
      </c>
      <c r="N63" s="20" t="s">
        <v>25</v>
      </c>
      <c r="O63" s="21" t="s">
        <v>26</v>
      </c>
      <c r="P63" s="22" t="s">
        <v>27</v>
      </c>
    </row>
    <row r="64" spans="1:17" ht="15.5" x14ac:dyDescent="0.35">
      <c r="B64" s="24" t="s">
        <v>13</v>
      </c>
      <c r="C64" s="30">
        <f>'PLANILHA DE CONTROLE DE VENDAS'!C61</f>
        <v>25974</v>
      </c>
      <c r="D64" s="18">
        <f>PRODUCT(F79,C64)</f>
        <v>7789602.5999999996</v>
      </c>
      <c r="E64" s="6"/>
      <c r="F64" s="24" t="s">
        <v>13</v>
      </c>
      <c r="G64" s="30">
        <f>'PLANILHA DE CONTROLE DE VENDAS'!D61</f>
        <v>18954</v>
      </c>
      <c r="H64" s="18">
        <f t="shared" ref="H64:H75" si="8">PRODUCT($F$24,G64)</f>
        <v>2841204.6</v>
      </c>
      <c r="J64" s="24" t="s">
        <v>13</v>
      </c>
      <c r="K64" s="30">
        <f>('PLANILHA DE CONTROLE DE VENDAS'!E61)</f>
        <v>14040</v>
      </c>
      <c r="L64" s="18">
        <f t="shared" ref="L64:L75" si="9">PRODUCT($F$25,K64)</f>
        <v>1402596</v>
      </c>
      <c r="N64" s="24" t="s">
        <v>13</v>
      </c>
      <c r="O64" s="30">
        <f>('PLANILHA DE CONTROLE DE VENDAS'!F61)</f>
        <v>11232</v>
      </c>
      <c r="P64" s="18">
        <f>PRODUCT($F$26,O64)</f>
        <v>672796.79999999993</v>
      </c>
    </row>
    <row r="65" spans="2:16" ht="15.5" x14ac:dyDescent="0.35">
      <c r="B65" s="24" t="s">
        <v>14</v>
      </c>
      <c r="C65" s="30">
        <f>'PLANILHA DE CONTROLE DE VENDAS'!C62</f>
        <v>31168.799999999999</v>
      </c>
      <c r="D65" s="18">
        <f>PRODUCT(F79,C65)</f>
        <v>9347523.1199999992</v>
      </c>
      <c r="E65" s="6"/>
      <c r="F65" s="24" t="s">
        <v>14</v>
      </c>
      <c r="G65" s="30">
        <f>'PLANILHA DE CONTROLE DE VENDAS'!D62</f>
        <v>22744.799999999999</v>
      </c>
      <c r="H65" s="18">
        <f t="shared" si="8"/>
        <v>3409445.52</v>
      </c>
      <c r="J65" s="24" t="s">
        <v>14</v>
      </c>
      <c r="K65" s="30">
        <f>('PLANILHA DE CONTROLE DE VENDAS'!E62)</f>
        <v>16848</v>
      </c>
      <c r="L65" s="18">
        <f t="shared" si="9"/>
        <v>1683115.2000000002</v>
      </c>
      <c r="N65" s="24" t="s">
        <v>14</v>
      </c>
      <c r="O65" s="30">
        <f>('PLANILHA DE CONTROLE DE VENDAS'!F62)</f>
        <v>13478.4</v>
      </c>
      <c r="P65" s="18">
        <f t="shared" ref="P65:P75" si="10">PRODUCT($F$26,O65)</f>
        <v>807356.15999999992</v>
      </c>
    </row>
    <row r="66" spans="2:16" ht="15.5" x14ac:dyDescent="0.35">
      <c r="B66" s="24" t="s">
        <v>15</v>
      </c>
      <c r="C66" s="30">
        <f>'PLANILHA DE CONTROLE DE VENDAS'!C63</f>
        <v>31168.799999999999</v>
      </c>
      <c r="D66" s="18">
        <f>PRODUCT(F79,C66)</f>
        <v>9347523.1199999992</v>
      </c>
      <c r="E66" s="14"/>
      <c r="F66" s="24" t="s">
        <v>15</v>
      </c>
      <c r="G66" s="30">
        <f>'PLANILHA DE CONTROLE DE VENDAS'!D63</f>
        <v>22744.799999999999</v>
      </c>
      <c r="H66" s="18">
        <f t="shared" si="8"/>
        <v>3409445.52</v>
      </c>
      <c r="J66" s="24" t="s">
        <v>15</v>
      </c>
      <c r="K66" s="30">
        <f>('PLANILHA DE CONTROLE DE VENDAS'!E63)</f>
        <v>16848</v>
      </c>
      <c r="L66" s="18">
        <f t="shared" si="9"/>
        <v>1683115.2000000002</v>
      </c>
      <c r="N66" s="24" t="s">
        <v>15</v>
      </c>
      <c r="O66" s="30">
        <f>('PLANILHA DE CONTROLE DE VENDAS'!F63)</f>
        <v>13478.4</v>
      </c>
      <c r="P66" s="18">
        <f t="shared" si="10"/>
        <v>807356.15999999992</v>
      </c>
    </row>
    <row r="67" spans="2:16" ht="15.5" x14ac:dyDescent="0.35">
      <c r="B67" s="24" t="s">
        <v>16</v>
      </c>
      <c r="C67" s="30">
        <f>'PLANILHA DE CONTROLE DE VENDAS'!C64</f>
        <v>25974</v>
      </c>
      <c r="D67" s="18">
        <f t="shared" ref="D67:D75" si="11">PRODUCT($F$23,C67)</f>
        <v>7789602.5999999996</v>
      </c>
      <c r="E67" s="6"/>
      <c r="F67" s="24" t="s">
        <v>16</v>
      </c>
      <c r="G67" s="30">
        <f>'PLANILHA DE CONTROLE DE VENDAS'!D64</f>
        <v>18954</v>
      </c>
      <c r="H67" s="18">
        <f t="shared" si="8"/>
        <v>2841204.6</v>
      </c>
      <c r="J67" s="24" t="s">
        <v>16</v>
      </c>
      <c r="K67" s="30">
        <f>('PLANILHA DE CONTROLE DE VENDAS'!E64)</f>
        <v>14040</v>
      </c>
      <c r="L67" s="18">
        <f t="shared" si="9"/>
        <v>1402596</v>
      </c>
      <c r="N67" s="24" t="s">
        <v>16</v>
      </c>
      <c r="O67" s="30">
        <f>('PLANILHA DE CONTROLE DE VENDAS'!F64)</f>
        <v>11232</v>
      </c>
      <c r="P67" s="18">
        <f t="shared" si="10"/>
        <v>672796.79999999993</v>
      </c>
    </row>
    <row r="68" spans="2:16" ht="15.5" x14ac:dyDescent="0.35">
      <c r="B68" s="24" t="s">
        <v>17</v>
      </c>
      <c r="C68" s="30">
        <f>'PLANILHA DE CONTROLE DE VENDAS'!C65</f>
        <v>51948</v>
      </c>
      <c r="D68" s="18">
        <f t="shared" si="11"/>
        <v>15579205.199999999</v>
      </c>
      <c r="E68" s="6"/>
      <c r="F68" s="24" t="s">
        <v>17</v>
      </c>
      <c r="G68" s="30">
        <f>'PLANILHA DE CONTROLE DE VENDAS'!D65</f>
        <v>37908</v>
      </c>
      <c r="H68" s="18">
        <f t="shared" si="8"/>
        <v>5682409.2000000002</v>
      </c>
      <c r="J68" s="24" t="s">
        <v>17</v>
      </c>
      <c r="K68" s="30">
        <f>('PLANILHA DE CONTROLE DE VENDAS'!E65)</f>
        <v>28080</v>
      </c>
      <c r="L68" s="18">
        <f t="shared" si="9"/>
        <v>2805192</v>
      </c>
      <c r="N68" s="24" t="s">
        <v>17</v>
      </c>
      <c r="O68" s="30">
        <f>('PLANILHA DE CONTROLE DE VENDAS'!F65)</f>
        <v>22464</v>
      </c>
      <c r="P68" s="18">
        <f t="shared" si="10"/>
        <v>1345593.5999999999</v>
      </c>
    </row>
    <row r="69" spans="2:16" ht="15.5" x14ac:dyDescent="0.35">
      <c r="B69" s="24" t="s">
        <v>18</v>
      </c>
      <c r="C69" s="30">
        <f>'PLANILHA DE CONTROLE DE VENDAS'!C66</f>
        <v>41558.400000000001</v>
      </c>
      <c r="D69" s="18">
        <f t="shared" si="11"/>
        <v>12463364.16</v>
      </c>
      <c r="E69" s="6"/>
      <c r="F69" s="24" t="s">
        <v>18</v>
      </c>
      <c r="G69" s="30">
        <f>'PLANILHA DE CONTROLE DE VENDAS'!D66</f>
        <v>30326.400000000001</v>
      </c>
      <c r="H69" s="18">
        <f t="shared" si="8"/>
        <v>4545927.3600000003</v>
      </c>
      <c r="J69" s="24" t="s">
        <v>18</v>
      </c>
      <c r="K69" s="30">
        <f>('PLANILHA DE CONTROLE DE VENDAS'!E66)</f>
        <v>22464</v>
      </c>
      <c r="L69" s="18">
        <f t="shared" si="9"/>
        <v>2244153.6</v>
      </c>
      <c r="N69" s="24" t="s">
        <v>18</v>
      </c>
      <c r="O69" s="30">
        <f>('PLANILHA DE CONTROLE DE VENDAS'!F66)</f>
        <v>17971.2</v>
      </c>
      <c r="P69" s="18">
        <f t="shared" si="10"/>
        <v>1076474.8800000001</v>
      </c>
    </row>
    <row r="70" spans="2:16" ht="15.5" x14ac:dyDescent="0.35">
      <c r="B70" s="24" t="s">
        <v>19</v>
      </c>
      <c r="C70" s="30">
        <f>'PLANILHA DE CONTROLE DE VENDAS'!C67</f>
        <v>25974</v>
      </c>
      <c r="D70" s="18">
        <f t="shared" si="11"/>
        <v>7789602.5999999996</v>
      </c>
      <c r="E70" s="6"/>
      <c r="F70" s="24" t="s">
        <v>19</v>
      </c>
      <c r="G70" s="30">
        <f>'PLANILHA DE CONTROLE DE VENDAS'!D67</f>
        <v>18954</v>
      </c>
      <c r="H70" s="18">
        <f t="shared" si="8"/>
        <v>2841204.6</v>
      </c>
      <c r="J70" s="24" t="s">
        <v>19</v>
      </c>
      <c r="K70" s="30">
        <f>('PLANILHA DE CONTROLE DE VENDAS'!E67)</f>
        <v>14040</v>
      </c>
      <c r="L70" s="18">
        <f t="shared" si="9"/>
        <v>1402596</v>
      </c>
      <c r="N70" s="24" t="s">
        <v>19</v>
      </c>
      <c r="O70" s="30">
        <f>('PLANILHA DE CONTROLE DE VENDAS'!F67)</f>
        <v>11232</v>
      </c>
      <c r="P70" s="18">
        <f t="shared" si="10"/>
        <v>672796.79999999993</v>
      </c>
    </row>
    <row r="71" spans="2:16" ht="14.5" customHeight="1" x14ac:dyDescent="0.35">
      <c r="B71" s="24" t="s">
        <v>20</v>
      </c>
      <c r="C71" s="30">
        <f>'PLANILHA DE CONTROLE DE VENDAS'!C68</f>
        <v>46753.2</v>
      </c>
      <c r="D71" s="18">
        <f t="shared" si="11"/>
        <v>14021284.679999998</v>
      </c>
      <c r="E71" s="17"/>
      <c r="F71" s="24" t="s">
        <v>20</v>
      </c>
      <c r="G71" s="30">
        <f>'PLANILHA DE CONTROLE DE VENDAS'!D68</f>
        <v>34117.199999999997</v>
      </c>
      <c r="H71" s="18">
        <f t="shared" si="8"/>
        <v>5114168.2799999993</v>
      </c>
      <c r="J71" s="24" t="s">
        <v>20</v>
      </c>
      <c r="K71" s="30">
        <f>('PLANILHA DE CONTROLE DE VENDAS'!E68)</f>
        <v>25272</v>
      </c>
      <c r="L71" s="18">
        <f t="shared" si="9"/>
        <v>2524672.8000000003</v>
      </c>
      <c r="N71" s="24" t="s">
        <v>20</v>
      </c>
      <c r="O71" s="30">
        <f>('PLANILHA DE CONTROLE DE VENDAS'!F68)</f>
        <v>20217.599999999999</v>
      </c>
      <c r="P71" s="18">
        <f t="shared" si="10"/>
        <v>1211034.24</v>
      </c>
    </row>
    <row r="72" spans="2:16" ht="14.5" customHeight="1" x14ac:dyDescent="0.35">
      <c r="B72" s="24" t="s">
        <v>21</v>
      </c>
      <c r="C72" s="30">
        <f>'PLANILHA DE CONTROLE DE VENDAS'!C69</f>
        <v>25974</v>
      </c>
      <c r="D72" s="18">
        <f t="shared" si="11"/>
        <v>7789602.5999999996</v>
      </c>
      <c r="E72" s="17"/>
      <c r="F72" s="24" t="s">
        <v>21</v>
      </c>
      <c r="G72" s="30">
        <f>'PLANILHA DE CONTROLE DE VENDAS'!D69</f>
        <v>18954</v>
      </c>
      <c r="H72" s="18">
        <f t="shared" si="8"/>
        <v>2841204.6</v>
      </c>
      <c r="J72" s="24" t="s">
        <v>21</v>
      </c>
      <c r="K72" s="30">
        <f>('PLANILHA DE CONTROLE DE VENDAS'!E69)</f>
        <v>14040</v>
      </c>
      <c r="L72" s="18">
        <f t="shared" si="9"/>
        <v>1402596</v>
      </c>
      <c r="N72" s="24" t="s">
        <v>21</v>
      </c>
      <c r="O72" s="30">
        <f>('PLANILHA DE CONTROLE DE VENDAS'!F69)</f>
        <v>11232</v>
      </c>
      <c r="P72" s="18">
        <f t="shared" si="10"/>
        <v>672796.79999999993</v>
      </c>
    </row>
    <row r="73" spans="2:16" ht="14.5" customHeight="1" x14ac:dyDescent="0.35">
      <c r="B73" s="24" t="s">
        <v>22</v>
      </c>
      <c r="C73" s="30">
        <f>'PLANILHA DE CONTROLE DE VENDAS'!C70</f>
        <v>41558.400000000001</v>
      </c>
      <c r="D73" s="18">
        <f t="shared" si="11"/>
        <v>12463364.16</v>
      </c>
      <c r="E73" s="17"/>
      <c r="F73" s="24" t="s">
        <v>22</v>
      </c>
      <c r="G73" s="30">
        <f>'PLANILHA DE CONTROLE DE VENDAS'!D70</f>
        <v>30326.400000000001</v>
      </c>
      <c r="H73" s="18">
        <f t="shared" si="8"/>
        <v>4545927.3600000003</v>
      </c>
      <c r="J73" s="24" t="s">
        <v>22</v>
      </c>
      <c r="K73" s="30">
        <f>('PLANILHA DE CONTROLE DE VENDAS'!E70)</f>
        <v>22464</v>
      </c>
      <c r="L73" s="18">
        <f t="shared" si="9"/>
        <v>2244153.6</v>
      </c>
      <c r="N73" s="24" t="s">
        <v>22</v>
      </c>
      <c r="O73" s="30">
        <f>('PLANILHA DE CONTROLE DE VENDAS'!F70)</f>
        <v>17971.2</v>
      </c>
      <c r="P73" s="18">
        <f t="shared" si="10"/>
        <v>1076474.8800000001</v>
      </c>
    </row>
    <row r="74" spans="2:16" ht="15.5" x14ac:dyDescent="0.35">
      <c r="B74" s="24" t="s">
        <v>23</v>
      </c>
      <c r="C74" s="30">
        <f>'PLANILHA DE CONTROLE DE VENDAS'!C71</f>
        <v>93506.4</v>
      </c>
      <c r="D74" s="18">
        <f t="shared" si="11"/>
        <v>28042569.359999996</v>
      </c>
      <c r="E74" s="15"/>
      <c r="F74" s="24" t="s">
        <v>23</v>
      </c>
      <c r="G74" s="30">
        <f>'PLANILHA DE CONTROLE DE VENDAS'!D71</f>
        <v>68234.399999999994</v>
      </c>
      <c r="H74" s="18">
        <f t="shared" si="8"/>
        <v>10228336.559999999</v>
      </c>
      <c r="J74" s="24" t="s">
        <v>23</v>
      </c>
      <c r="K74" s="30">
        <f>('PLANILHA DE CONTROLE DE VENDAS'!E71)</f>
        <v>50544</v>
      </c>
      <c r="L74" s="18">
        <f t="shared" si="9"/>
        <v>5049345.6000000006</v>
      </c>
      <c r="N74" s="24" t="s">
        <v>23</v>
      </c>
      <c r="O74" s="30">
        <f>('PLANILHA DE CONTROLE DE VENDAS'!F71)</f>
        <v>40435.199999999997</v>
      </c>
      <c r="P74" s="18">
        <f t="shared" si="10"/>
        <v>2422068.48</v>
      </c>
    </row>
    <row r="75" spans="2:16" ht="16" thickBot="1" x14ac:dyDescent="0.4">
      <c r="B75" s="25" t="s">
        <v>24</v>
      </c>
      <c r="C75" s="30">
        <f>'PLANILHA DE CONTROLE DE VENDAS'!C72</f>
        <v>77922</v>
      </c>
      <c r="D75" s="18">
        <f t="shared" si="11"/>
        <v>23368807.799999997</v>
      </c>
      <c r="E75" s="15"/>
      <c r="F75" s="25" t="s">
        <v>24</v>
      </c>
      <c r="G75" s="30">
        <f>'PLANILHA DE CONTROLE DE VENDAS'!D72</f>
        <v>56862</v>
      </c>
      <c r="H75" s="18">
        <f t="shared" si="8"/>
        <v>8523613.8000000007</v>
      </c>
      <c r="J75" s="25" t="s">
        <v>24</v>
      </c>
      <c r="K75" s="30">
        <f>('PLANILHA DE CONTROLE DE VENDAS'!E72)</f>
        <v>42120</v>
      </c>
      <c r="L75" s="18">
        <f t="shared" si="9"/>
        <v>4207788</v>
      </c>
      <c r="N75" s="25" t="s">
        <v>24</v>
      </c>
      <c r="O75" s="30">
        <f>('PLANILHA DE CONTROLE DE VENDAS'!F72)</f>
        <v>33696</v>
      </c>
      <c r="P75" s="18">
        <f t="shared" si="10"/>
        <v>2018390.4</v>
      </c>
    </row>
    <row r="76" spans="2:16" x14ac:dyDescent="0.35">
      <c r="B76" s="2"/>
      <c r="C76" s="15"/>
      <c r="D76" s="23">
        <f>SUM(D64:D75)</f>
        <v>155792051.99999997</v>
      </c>
      <c r="E76" s="15"/>
      <c r="F76" s="2"/>
      <c r="G76" s="15"/>
      <c r="H76" s="23">
        <f>SUM(H64:H75)</f>
        <v>56824092</v>
      </c>
      <c r="J76" s="2"/>
      <c r="K76" s="15"/>
      <c r="L76" s="23">
        <f>SUM(L64:L75)</f>
        <v>28051920.000000004</v>
      </c>
      <c r="N76" s="2"/>
      <c r="O76" s="15"/>
      <c r="P76" s="23">
        <f>SUM(P64:P75)</f>
        <v>13455936</v>
      </c>
    </row>
    <row r="77" spans="2:16" ht="15" thickBot="1" x14ac:dyDescent="0.4">
      <c r="B77" s="2"/>
      <c r="C77" s="15"/>
      <c r="D77" s="15"/>
      <c r="E77" s="15"/>
      <c r="F77" s="15"/>
      <c r="G77" s="15"/>
      <c r="H77" s="16"/>
    </row>
    <row r="78" spans="2:16" x14ac:dyDescent="0.35">
      <c r="B78" s="59" t="s">
        <v>11</v>
      </c>
      <c r="C78" s="60"/>
      <c r="D78" s="60"/>
      <c r="E78" s="60"/>
      <c r="F78" s="60"/>
      <c r="G78" s="61"/>
    </row>
    <row r="79" spans="2:16" x14ac:dyDescent="0.35">
      <c r="B79" s="7" t="s">
        <v>8</v>
      </c>
      <c r="C79" s="8"/>
      <c r="D79" s="8"/>
      <c r="E79" s="5"/>
      <c r="F79" s="55">
        <v>299.89999999999998</v>
      </c>
      <c r="G79" s="56"/>
    </row>
    <row r="80" spans="2:16" x14ac:dyDescent="0.35">
      <c r="B80" s="7" t="s">
        <v>7</v>
      </c>
      <c r="C80" s="8"/>
      <c r="D80" s="8"/>
      <c r="E80" s="5"/>
      <c r="F80" s="55">
        <v>149.9</v>
      </c>
      <c r="G80" s="56"/>
    </row>
    <row r="81" spans="1:17" x14ac:dyDescent="0.35">
      <c r="B81" s="7" t="s">
        <v>9</v>
      </c>
      <c r="C81" s="8"/>
      <c r="D81" s="8"/>
      <c r="E81" s="5"/>
      <c r="F81" s="55">
        <v>99.9</v>
      </c>
      <c r="G81" s="56"/>
    </row>
    <row r="82" spans="1:17" ht="15" thickBot="1" x14ac:dyDescent="0.4">
      <c r="B82" s="9" t="s">
        <v>10</v>
      </c>
      <c r="C82" s="10"/>
      <c r="D82" s="10"/>
      <c r="E82" s="11"/>
      <c r="F82" s="57">
        <v>59.9</v>
      </c>
      <c r="G82" s="58"/>
    </row>
    <row r="84" spans="1:17" ht="23.5" x14ac:dyDescent="0.55000000000000004">
      <c r="A84" s="83" t="s">
        <v>63</v>
      </c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</row>
    <row r="85" spans="1:17" ht="15" thickBot="1" x14ac:dyDescent="0.4"/>
    <row r="86" spans="1:17" ht="21" x14ac:dyDescent="0.35">
      <c r="B86" s="49" t="s">
        <v>32</v>
      </c>
      <c r="C86" s="50"/>
      <c r="D86" s="51"/>
      <c r="E86" s="17"/>
      <c r="F86" s="49" t="s">
        <v>33</v>
      </c>
      <c r="G86" s="50"/>
      <c r="H86" s="51"/>
      <c r="J86" s="49" t="s">
        <v>34</v>
      </c>
      <c r="K86" s="50"/>
      <c r="L86" s="51"/>
      <c r="N86" s="49" t="s">
        <v>35</v>
      </c>
      <c r="O86" s="50"/>
      <c r="P86" s="51"/>
    </row>
    <row r="87" spans="1:17" ht="21" x14ac:dyDescent="0.35">
      <c r="B87" s="52"/>
      <c r="C87" s="53"/>
      <c r="D87" s="54"/>
      <c r="E87" s="17"/>
      <c r="F87" s="52"/>
      <c r="G87" s="53"/>
      <c r="H87" s="54"/>
      <c r="J87" s="52"/>
      <c r="K87" s="53"/>
      <c r="L87" s="54"/>
      <c r="N87" s="52"/>
      <c r="O87" s="53"/>
      <c r="P87" s="54"/>
    </row>
    <row r="88" spans="1:17" ht="14.5" customHeight="1" x14ac:dyDescent="0.35">
      <c r="B88" s="52"/>
      <c r="C88" s="53"/>
      <c r="D88" s="54"/>
      <c r="E88" s="17"/>
      <c r="F88" s="52"/>
      <c r="G88" s="53"/>
      <c r="H88" s="54"/>
      <c r="J88" s="52"/>
      <c r="K88" s="53"/>
      <c r="L88" s="54"/>
      <c r="N88" s="52"/>
      <c r="O88" s="53"/>
      <c r="P88" s="54"/>
    </row>
    <row r="89" spans="1:17" ht="14.5" customHeight="1" x14ac:dyDescent="0.35">
      <c r="B89" s="20" t="s">
        <v>25</v>
      </c>
      <c r="C89" s="21" t="s">
        <v>26</v>
      </c>
      <c r="D89" s="22" t="s">
        <v>27</v>
      </c>
      <c r="E89" s="13"/>
      <c r="F89" s="20" t="s">
        <v>25</v>
      </c>
      <c r="G89" s="21" t="s">
        <v>26</v>
      </c>
      <c r="H89" s="22" t="s">
        <v>27</v>
      </c>
      <c r="J89" s="20" t="s">
        <v>25</v>
      </c>
      <c r="K89" s="21" t="s">
        <v>26</v>
      </c>
      <c r="L89" s="22" t="s">
        <v>27</v>
      </c>
      <c r="N89" s="20" t="s">
        <v>25</v>
      </c>
      <c r="O89" s="21" t="s">
        <v>26</v>
      </c>
      <c r="P89" s="22" t="s">
        <v>27</v>
      </c>
    </row>
    <row r="90" spans="1:17" ht="15.5" x14ac:dyDescent="0.35">
      <c r="B90" s="24" t="s">
        <v>13</v>
      </c>
      <c r="C90" s="30">
        <f>('PLANILHA DE CONTROLE DE VENDAS'!C61)</f>
        <v>25974</v>
      </c>
      <c r="D90" s="18">
        <f>PRODUCT($F$49,C90)</f>
        <v>363610026</v>
      </c>
      <c r="E90" s="6"/>
      <c r="F90" s="24" t="s">
        <v>13</v>
      </c>
      <c r="G90" s="30">
        <f>('PLANILHA DE CONTROLE DE VENDAS'!D61)</f>
        <v>18954</v>
      </c>
      <c r="H90" s="18">
        <f>PRODUCT($F$50,G90)</f>
        <v>15182154</v>
      </c>
      <c r="J90" s="24" t="s">
        <v>13</v>
      </c>
      <c r="K90" s="30">
        <f>+('PLANILHA DE CONTROLE DE VENDAS'!E61)</f>
        <v>14040</v>
      </c>
      <c r="L90" s="18">
        <f>PRODUCT($F$51,K90)</f>
        <v>10403640</v>
      </c>
      <c r="N90" s="24" t="s">
        <v>13</v>
      </c>
      <c r="O90" s="30">
        <f>('PLANILHA DE CONTROLE DE VENDAS'!F61)</f>
        <v>11232</v>
      </c>
      <c r="P90" s="18">
        <f>PRODUCT($F$52,O90)</f>
        <v>4256928</v>
      </c>
    </row>
    <row r="91" spans="1:17" ht="15.5" x14ac:dyDescent="0.35">
      <c r="B91" s="24" t="s">
        <v>14</v>
      </c>
      <c r="C91" s="30">
        <f>('PLANILHA DE CONTROLE DE VENDAS'!C62)</f>
        <v>31168.799999999999</v>
      </c>
      <c r="D91" s="18">
        <f t="shared" ref="D91:D101" si="12">PRODUCT($F$49,C91)</f>
        <v>436332031.19999999</v>
      </c>
      <c r="E91" s="6"/>
      <c r="F91" s="24" t="s">
        <v>14</v>
      </c>
      <c r="G91" s="30">
        <f>('PLANILHA DE CONTROLE DE VENDAS'!D62)</f>
        <v>22744.799999999999</v>
      </c>
      <c r="H91" s="18">
        <f t="shared" ref="H91:H101" si="13">PRODUCT($F$50,G91)</f>
        <v>18218584.800000001</v>
      </c>
      <c r="J91" s="24" t="s">
        <v>14</v>
      </c>
      <c r="K91" s="30">
        <f>+('PLANILHA DE CONTROLE DE VENDAS'!E62)</f>
        <v>16848</v>
      </c>
      <c r="L91" s="18">
        <f t="shared" ref="L91:L101" si="14">PRODUCT($F$51,K91)</f>
        <v>12484368</v>
      </c>
      <c r="N91" s="24" t="s">
        <v>14</v>
      </c>
      <c r="O91" s="30">
        <f>('PLANILHA DE CONTROLE DE VENDAS'!F62)</f>
        <v>13478.4</v>
      </c>
      <c r="P91" s="18">
        <f t="shared" ref="P91:P101" si="15">PRODUCT($F$52,O91)</f>
        <v>5108313.5999999996</v>
      </c>
    </row>
    <row r="92" spans="1:17" ht="15.5" x14ac:dyDescent="0.35">
      <c r="B92" s="24" t="s">
        <v>15</v>
      </c>
      <c r="C92" s="30">
        <f>('PLANILHA DE CONTROLE DE VENDAS'!C63)</f>
        <v>31168.799999999999</v>
      </c>
      <c r="D92" s="18">
        <f t="shared" si="12"/>
        <v>436332031.19999999</v>
      </c>
      <c r="E92" s="14"/>
      <c r="F92" s="24" t="s">
        <v>15</v>
      </c>
      <c r="G92" s="30">
        <f>('PLANILHA DE CONTROLE DE VENDAS'!D63)</f>
        <v>22744.799999999999</v>
      </c>
      <c r="H92" s="18">
        <f t="shared" si="13"/>
        <v>18218584.800000001</v>
      </c>
      <c r="J92" s="24" t="s">
        <v>15</v>
      </c>
      <c r="K92" s="30">
        <f>+('PLANILHA DE CONTROLE DE VENDAS'!E63)</f>
        <v>16848</v>
      </c>
      <c r="L92" s="18">
        <f t="shared" si="14"/>
        <v>12484368</v>
      </c>
      <c r="N92" s="24" t="s">
        <v>15</v>
      </c>
      <c r="O92" s="30">
        <f>('PLANILHA DE CONTROLE DE VENDAS'!F63)</f>
        <v>13478.4</v>
      </c>
      <c r="P92" s="18">
        <f t="shared" si="15"/>
        <v>5108313.5999999996</v>
      </c>
    </row>
    <row r="93" spans="1:17" ht="15.5" x14ac:dyDescent="0.35">
      <c r="B93" s="24" t="s">
        <v>16</v>
      </c>
      <c r="C93" s="30">
        <f>('PLANILHA DE CONTROLE DE VENDAS'!C64)</f>
        <v>25974</v>
      </c>
      <c r="D93" s="18">
        <f t="shared" si="12"/>
        <v>363610026</v>
      </c>
      <c r="E93" s="6"/>
      <c r="F93" s="24" t="s">
        <v>16</v>
      </c>
      <c r="G93" s="30">
        <f>('PLANILHA DE CONTROLE DE VENDAS'!D64)</f>
        <v>18954</v>
      </c>
      <c r="H93" s="18">
        <f t="shared" si="13"/>
        <v>15182154</v>
      </c>
      <c r="J93" s="24" t="s">
        <v>16</v>
      </c>
      <c r="K93" s="30">
        <f>+('PLANILHA DE CONTROLE DE VENDAS'!E64)</f>
        <v>14040</v>
      </c>
      <c r="L93" s="18">
        <f t="shared" si="14"/>
        <v>10403640</v>
      </c>
      <c r="N93" s="24" t="s">
        <v>16</v>
      </c>
      <c r="O93" s="30">
        <f>('PLANILHA DE CONTROLE DE VENDAS'!F64)</f>
        <v>11232</v>
      </c>
      <c r="P93" s="18">
        <f t="shared" si="15"/>
        <v>4256928</v>
      </c>
    </row>
    <row r="94" spans="1:17" ht="15.5" x14ac:dyDescent="0.35">
      <c r="B94" s="24" t="s">
        <v>17</v>
      </c>
      <c r="C94" s="30">
        <f>('PLANILHA DE CONTROLE DE VENDAS'!C65)</f>
        <v>51948</v>
      </c>
      <c r="D94" s="18">
        <f t="shared" si="12"/>
        <v>727220052</v>
      </c>
      <c r="E94" s="6"/>
      <c r="F94" s="24" t="s">
        <v>17</v>
      </c>
      <c r="G94" s="30">
        <f>('PLANILHA DE CONTROLE DE VENDAS'!D65)</f>
        <v>37908</v>
      </c>
      <c r="H94" s="18">
        <f t="shared" si="13"/>
        <v>30364308</v>
      </c>
      <c r="J94" s="24" t="s">
        <v>17</v>
      </c>
      <c r="K94" s="30">
        <f>+('PLANILHA DE CONTROLE DE VENDAS'!E65)</f>
        <v>28080</v>
      </c>
      <c r="L94" s="18">
        <f t="shared" si="14"/>
        <v>20807280</v>
      </c>
      <c r="N94" s="24" t="s">
        <v>17</v>
      </c>
      <c r="O94" s="30">
        <f>('PLANILHA DE CONTROLE DE VENDAS'!F65)</f>
        <v>22464</v>
      </c>
      <c r="P94" s="18">
        <f t="shared" si="15"/>
        <v>8513856</v>
      </c>
    </row>
    <row r="95" spans="1:17" ht="15.5" x14ac:dyDescent="0.35">
      <c r="B95" s="24" t="s">
        <v>18</v>
      </c>
      <c r="C95" s="30">
        <f>('PLANILHA DE CONTROLE DE VENDAS'!C66)</f>
        <v>41558.400000000001</v>
      </c>
      <c r="D95" s="18">
        <f t="shared" si="12"/>
        <v>581776041.60000002</v>
      </c>
      <c r="E95" s="6"/>
      <c r="F95" s="24" t="s">
        <v>18</v>
      </c>
      <c r="G95" s="30">
        <f>('PLANILHA DE CONTROLE DE VENDAS'!D66)</f>
        <v>30326.400000000001</v>
      </c>
      <c r="H95" s="18">
        <f t="shared" si="13"/>
        <v>24291446.400000002</v>
      </c>
      <c r="J95" s="24" t="s">
        <v>18</v>
      </c>
      <c r="K95" s="30">
        <f>+('PLANILHA DE CONTROLE DE VENDAS'!E66)</f>
        <v>22464</v>
      </c>
      <c r="L95" s="18">
        <f t="shared" si="14"/>
        <v>16645824</v>
      </c>
      <c r="N95" s="24" t="s">
        <v>18</v>
      </c>
      <c r="O95" s="30">
        <f>('PLANILHA DE CONTROLE DE VENDAS'!F66)</f>
        <v>17971.2</v>
      </c>
      <c r="P95" s="18">
        <f t="shared" si="15"/>
        <v>6811084.7999999998</v>
      </c>
    </row>
    <row r="96" spans="1:17" ht="15.5" x14ac:dyDescent="0.35">
      <c r="B96" s="24" t="s">
        <v>19</v>
      </c>
      <c r="C96" s="30">
        <f>('PLANILHA DE CONTROLE DE VENDAS'!C67)</f>
        <v>25974</v>
      </c>
      <c r="D96" s="18">
        <f t="shared" si="12"/>
        <v>363610026</v>
      </c>
      <c r="E96" s="6"/>
      <c r="F96" s="24" t="s">
        <v>19</v>
      </c>
      <c r="G96" s="30">
        <f>('PLANILHA DE CONTROLE DE VENDAS'!D67)</f>
        <v>18954</v>
      </c>
      <c r="H96" s="18">
        <f t="shared" si="13"/>
        <v>15182154</v>
      </c>
      <c r="J96" s="24" t="s">
        <v>19</v>
      </c>
      <c r="K96" s="30">
        <f>+('PLANILHA DE CONTROLE DE VENDAS'!E67)</f>
        <v>14040</v>
      </c>
      <c r="L96" s="18">
        <f t="shared" si="14"/>
        <v>10403640</v>
      </c>
      <c r="N96" s="24" t="s">
        <v>19</v>
      </c>
      <c r="O96" s="30">
        <f>('PLANILHA DE CONTROLE DE VENDAS'!F67)</f>
        <v>11232</v>
      </c>
      <c r="P96" s="18">
        <f t="shared" si="15"/>
        <v>4256928</v>
      </c>
    </row>
    <row r="97" spans="1:17" ht="21" x14ac:dyDescent="0.35">
      <c r="B97" s="24" t="s">
        <v>20</v>
      </c>
      <c r="C97" s="30">
        <f>('PLANILHA DE CONTROLE DE VENDAS'!C68)</f>
        <v>46753.2</v>
      </c>
      <c r="D97" s="18">
        <f t="shared" si="12"/>
        <v>654498046.79999995</v>
      </c>
      <c r="E97" s="17"/>
      <c r="F97" s="24" t="s">
        <v>20</v>
      </c>
      <c r="G97" s="30">
        <f>('PLANILHA DE CONTROLE DE VENDAS'!D68)</f>
        <v>34117.199999999997</v>
      </c>
      <c r="H97" s="18">
        <f t="shared" si="13"/>
        <v>27327877.199999999</v>
      </c>
      <c r="J97" s="24" t="s">
        <v>20</v>
      </c>
      <c r="K97" s="30">
        <f>+('PLANILHA DE CONTROLE DE VENDAS'!E68)</f>
        <v>25272</v>
      </c>
      <c r="L97" s="18">
        <f t="shared" si="14"/>
        <v>18726552</v>
      </c>
      <c r="N97" s="24" t="s">
        <v>20</v>
      </c>
      <c r="O97" s="30">
        <f>('PLANILHA DE CONTROLE DE VENDAS'!F68)</f>
        <v>20217.599999999999</v>
      </c>
      <c r="P97" s="18">
        <f t="shared" si="15"/>
        <v>7662470.3999999994</v>
      </c>
    </row>
    <row r="98" spans="1:17" ht="21" x14ac:dyDescent="0.35">
      <c r="B98" s="24" t="s">
        <v>21</v>
      </c>
      <c r="C98" s="30">
        <f>('PLANILHA DE CONTROLE DE VENDAS'!C69)</f>
        <v>25974</v>
      </c>
      <c r="D98" s="18">
        <f t="shared" si="12"/>
        <v>363610026</v>
      </c>
      <c r="E98" s="17"/>
      <c r="F98" s="24" t="s">
        <v>21</v>
      </c>
      <c r="G98" s="30">
        <f>('PLANILHA DE CONTROLE DE VENDAS'!D69)</f>
        <v>18954</v>
      </c>
      <c r="H98" s="18">
        <f t="shared" si="13"/>
        <v>15182154</v>
      </c>
      <c r="J98" s="24" t="s">
        <v>21</v>
      </c>
      <c r="K98" s="30">
        <f>+('PLANILHA DE CONTROLE DE VENDAS'!E69)</f>
        <v>14040</v>
      </c>
      <c r="L98" s="18">
        <f t="shared" si="14"/>
        <v>10403640</v>
      </c>
      <c r="N98" s="24" t="s">
        <v>21</v>
      </c>
      <c r="O98" s="30">
        <f>('PLANILHA DE CONTROLE DE VENDAS'!F69)</f>
        <v>11232</v>
      </c>
      <c r="P98" s="18">
        <f t="shared" si="15"/>
        <v>4256928</v>
      </c>
    </row>
    <row r="99" spans="1:17" ht="21" x14ac:dyDescent="0.35">
      <c r="B99" s="24" t="s">
        <v>22</v>
      </c>
      <c r="C99" s="30">
        <f>('PLANILHA DE CONTROLE DE VENDAS'!C70)</f>
        <v>41558.400000000001</v>
      </c>
      <c r="D99" s="18">
        <f t="shared" si="12"/>
        <v>581776041.60000002</v>
      </c>
      <c r="E99" s="17"/>
      <c r="F99" s="24" t="s">
        <v>22</v>
      </c>
      <c r="G99" s="30">
        <f>('PLANILHA DE CONTROLE DE VENDAS'!D70)</f>
        <v>30326.400000000001</v>
      </c>
      <c r="H99" s="18">
        <f t="shared" si="13"/>
        <v>24291446.400000002</v>
      </c>
      <c r="J99" s="24" t="s">
        <v>22</v>
      </c>
      <c r="K99" s="30">
        <f>+('PLANILHA DE CONTROLE DE VENDAS'!E70)</f>
        <v>22464</v>
      </c>
      <c r="L99" s="18">
        <f t="shared" si="14"/>
        <v>16645824</v>
      </c>
      <c r="N99" s="24" t="s">
        <v>22</v>
      </c>
      <c r="O99" s="30">
        <f>('PLANILHA DE CONTROLE DE VENDAS'!F70)</f>
        <v>17971.2</v>
      </c>
      <c r="P99" s="18">
        <f t="shared" si="15"/>
        <v>6811084.7999999998</v>
      </c>
    </row>
    <row r="100" spans="1:17" ht="15.5" x14ac:dyDescent="0.35">
      <c r="B100" s="24" t="s">
        <v>23</v>
      </c>
      <c r="C100" s="30">
        <f>('PLANILHA DE CONTROLE DE VENDAS'!C71)</f>
        <v>93506.4</v>
      </c>
      <c r="D100" s="18">
        <f t="shared" si="12"/>
        <v>1308996093.5999999</v>
      </c>
      <c r="E100" s="15"/>
      <c r="F100" s="24" t="s">
        <v>23</v>
      </c>
      <c r="G100" s="30">
        <f>('PLANILHA DE CONTROLE DE VENDAS'!D71)</f>
        <v>68234.399999999994</v>
      </c>
      <c r="H100" s="18">
        <f t="shared" si="13"/>
        <v>54655754.399999999</v>
      </c>
      <c r="J100" s="24" t="s">
        <v>23</v>
      </c>
      <c r="K100" s="30">
        <f>+('PLANILHA DE CONTROLE DE VENDAS'!E71)</f>
        <v>50544</v>
      </c>
      <c r="L100" s="18">
        <f t="shared" si="14"/>
        <v>37453104</v>
      </c>
      <c r="N100" s="24" t="s">
        <v>23</v>
      </c>
      <c r="O100" s="30">
        <f>('PLANILHA DE CONTROLE DE VENDAS'!F71)</f>
        <v>40435.199999999997</v>
      </c>
      <c r="P100" s="18">
        <f t="shared" si="15"/>
        <v>15324940.799999999</v>
      </c>
    </row>
    <row r="101" spans="1:17" ht="16" thickBot="1" x14ac:dyDescent="0.4">
      <c r="B101" s="25" t="s">
        <v>24</v>
      </c>
      <c r="C101" s="30">
        <f>('PLANILHA DE CONTROLE DE VENDAS'!C72)</f>
        <v>77922</v>
      </c>
      <c r="D101" s="18">
        <f t="shared" si="12"/>
        <v>1090830078</v>
      </c>
      <c r="E101" s="15"/>
      <c r="F101" s="25" t="s">
        <v>24</v>
      </c>
      <c r="G101" s="30">
        <f>('PLANILHA DE CONTROLE DE VENDAS'!D72)</f>
        <v>56862</v>
      </c>
      <c r="H101" s="18">
        <f t="shared" si="13"/>
        <v>45546462</v>
      </c>
      <c r="J101" s="25" t="s">
        <v>24</v>
      </c>
      <c r="K101" s="30">
        <f>+('PLANILHA DE CONTROLE DE VENDAS'!E72)</f>
        <v>42120</v>
      </c>
      <c r="L101" s="18">
        <f t="shared" si="14"/>
        <v>31210920</v>
      </c>
      <c r="N101" s="25" t="s">
        <v>24</v>
      </c>
      <c r="O101" s="30">
        <f>('PLANILHA DE CONTROLE DE VENDAS'!F72)</f>
        <v>33696</v>
      </c>
      <c r="P101" s="18">
        <f t="shared" si="15"/>
        <v>12770784</v>
      </c>
    </row>
    <row r="102" spans="1:17" x14ac:dyDescent="0.35">
      <c r="B102" s="2"/>
      <c r="C102" s="15"/>
      <c r="D102" s="23">
        <f>SUM(D90:D101)</f>
        <v>7272200520</v>
      </c>
      <c r="E102" s="15"/>
      <c r="F102" s="2"/>
      <c r="G102" s="15"/>
      <c r="H102" s="23">
        <f>SUM(H90:H101)</f>
        <v>303643080</v>
      </c>
      <c r="J102" s="2"/>
      <c r="K102" s="15"/>
      <c r="L102" s="23">
        <f>SUM(L90:L101)</f>
        <v>208072800</v>
      </c>
      <c r="N102" s="2"/>
      <c r="O102" s="15"/>
      <c r="P102" s="23">
        <f>SUM(P90:P101)</f>
        <v>85138560</v>
      </c>
    </row>
    <row r="103" spans="1:17" ht="15" thickBot="1" x14ac:dyDescent="0.4">
      <c r="B103" s="2"/>
      <c r="C103" s="15"/>
      <c r="D103" s="19"/>
      <c r="E103" s="15"/>
      <c r="F103" s="2"/>
      <c r="G103" s="15"/>
      <c r="H103" s="19"/>
      <c r="J103" s="2"/>
      <c r="K103" s="15"/>
      <c r="L103" s="19"/>
      <c r="N103" s="2"/>
      <c r="O103" s="15"/>
      <c r="P103" s="19"/>
    </row>
    <row r="104" spans="1:17" x14ac:dyDescent="0.35">
      <c r="B104" s="59" t="s">
        <v>12</v>
      </c>
      <c r="C104" s="60"/>
      <c r="D104" s="60"/>
      <c r="E104" s="60"/>
      <c r="F104" s="60"/>
      <c r="G104" s="61"/>
    </row>
    <row r="105" spans="1:17" x14ac:dyDescent="0.35">
      <c r="B105" s="7" t="s">
        <v>8</v>
      </c>
      <c r="C105" s="8"/>
      <c r="D105" s="8"/>
      <c r="E105" s="5"/>
      <c r="F105" s="55">
        <v>13999</v>
      </c>
      <c r="G105" s="56"/>
    </row>
    <row r="106" spans="1:17" x14ac:dyDescent="0.35">
      <c r="B106" s="7" t="s">
        <v>7</v>
      </c>
      <c r="C106" s="8"/>
      <c r="D106" s="8"/>
      <c r="E106" s="5"/>
      <c r="F106" s="62">
        <v>801</v>
      </c>
      <c r="G106" s="56"/>
    </row>
    <row r="107" spans="1:17" x14ac:dyDescent="0.35">
      <c r="B107" s="7" t="s">
        <v>9</v>
      </c>
      <c r="C107" s="8"/>
      <c r="D107" s="8"/>
      <c r="E107" s="5"/>
      <c r="F107" s="62">
        <v>741</v>
      </c>
      <c r="G107" s="56"/>
    </row>
    <row r="108" spans="1:17" ht="15" thickBot="1" x14ac:dyDescent="0.4">
      <c r="B108" s="9" t="s">
        <v>10</v>
      </c>
      <c r="C108" s="10"/>
      <c r="D108" s="10"/>
      <c r="E108" s="11"/>
      <c r="F108" s="57">
        <v>379</v>
      </c>
      <c r="G108" s="58"/>
    </row>
    <row r="112" spans="1:17" ht="23.5" x14ac:dyDescent="0.55000000000000004">
      <c r="A112" s="84" t="s">
        <v>64</v>
      </c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</row>
    <row r="114" spans="2:16" ht="15" thickBot="1" x14ac:dyDescent="0.4"/>
    <row r="115" spans="2:16" ht="14.5" customHeight="1" x14ac:dyDescent="0.35">
      <c r="B115" s="49" t="s">
        <v>28</v>
      </c>
      <c r="C115" s="50"/>
      <c r="D115" s="51"/>
      <c r="E115" s="17"/>
      <c r="F115" s="49" t="s">
        <v>29</v>
      </c>
      <c r="G115" s="50"/>
      <c r="H115" s="51"/>
      <c r="J115" s="49" t="s">
        <v>30</v>
      </c>
      <c r="K115" s="50"/>
      <c r="L115" s="51"/>
      <c r="N115" s="49" t="s">
        <v>31</v>
      </c>
      <c r="O115" s="50"/>
      <c r="P115" s="51"/>
    </row>
    <row r="116" spans="2:16" ht="14.5" customHeight="1" x14ac:dyDescent="0.35">
      <c r="B116" s="52"/>
      <c r="C116" s="53"/>
      <c r="D116" s="54"/>
      <c r="E116" s="17"/>
      <c r="F116" s="52"/>
      <c r="G116" s="53"/>
      <c r="H116" s="54"/>
      <c r="J116" s="52"/>
      <c r="K116" s="53"/>
      <c r="L116" s="54"/>
      <c r="N116" s="52"/>
      <c r="O116" s="53"/>
      <c r="P116" s="54"/>
    </row>
    <row r="117" spans="2:16" ht="21" customHeight="1" x14ac:dyDescent="0.35">
      <c r="B117" s="52"/>
      <c r="C117" s="53"/>
      <c r="D117" s="54"/>
      <c r="E117" s="17"/>
      <c r="F117" s="52"/>
      <c r="G117" s="53"/>
      <c r="H117" s="54"/>
      <c r="J117" s="52"/>
      <c r="K117" s="53"/>
      <c r="L117" s="54"/>
      <c r="N117" s="52"/>
      <c r="O117" s="53"/>
      <c r="P117" s="54"/>
    </row>
    <row r="118" spans="2:16" ht="15.5" x14ac:dyDescent="0.35">
      <c r="B118" s="20" t="s">
        <v>25</v>
      </c>
      <c r="C118" s="21" t="s">
        <v>26</v>
      </c>
      <c r="D118" s="22" t="s">
        <v>27</v>
      </c>
      <c r="E118" s="13"/>
      <c r="F118" s="20" t="s">
        <v>25</v>
      </c>
      <c r="G118" s="21" t="s">
        <v>26</v>
      </c>
      <c r="H118" s="22" t="s">
        <v>27</v>
      </c>
      <c r="J118" s="20" t="s">
        <v>25</v>
      </c>
      <c r="K118" s="21" t="s">
        <v>26</v>
      </c>
      <c r="L118" s="22" t="s">
        <v>27</v>
      </c>
      <c r="N118" s="20" t="s">
        <v>25</v>
      </c>
      <c r="O118" s="21" t="s">
        <v>26</v>
      </c>
      <c r="P118" s="22" t="s">
        <v>27</v>
      </c>
    </row>
    <row r="119" spans="2:16" ht="15.5" x14ac:dyDescent="0.35">
      <c r="B119" s="24" t="s">
        <v>13</v>
      </c>
      <c r="C119" s="30">
        <f>('PLANILHA DE CONTROLE DE VENDAS'!C106)</f>
        <v>18470.400000000001</v>
      </c>
      <c r="D119" s="18">
        <f>PRODUCT(F134,C119)</f>
        <v>5539272.96</v>
      </c>
      <c r="E119" s="6"/>
      <c r="F119" s="24" t="s">
        <v>13</v>
      </c>
      <c r="G119" s="30">
        <f>('PLANILHA DE CONTROLE DE VENDAS'!D106)</f>
        <v>13478.400000000001</v>
      </c>
      <c r="H119" s="18">
        <f t="shared" ref="H119:H130" si="16">PRODUCT($F$24,G119)</f>
        <v>2020412.1600000004</v>
      </c>
      <c r="J119" s="24" t="s">
        <v>13</v>
      </c>
      <c r="K119" s="30">
        <f>('PLANILHA DE CONTROLE DE VENDAS'!E106)</f>
        <v>9984</v>
      </c>
      <c r="L119" s="18">
        <f t="shared" ref="L119:L130" si="17">PRODUCT($F$25,K119)</f>
        <v>997401.60000000009</v>
      </c>
      <c r="N119" s="24" t="s">
        <v>13</v>
      </c>
      <c r="O119" s="30">
        <f>('PLANILHA DE CONTROLE DE VENDAS'!F106)</f>
        <v>7987.2000000000007</v>
      </c>
      <c r="P119" s="18">
        <f>PRODUCT($F$26,O119)</f>
        <v>478433.28000000003</v>
      </c>
    </row>
    <row r="120" spans="2:16" ht="15.5" x14ac:dyDescent="0.35">
      <c r="B120" s="24" t="s">
        <v>14</v>
      </c>
      <c r="C120" s="30">
        <f>('PLANILHA DE CONTROLE DE VENDAS'!C107)</f>
        <v>22164.48</v>
      </c>
      <c r="D120" s="18">
        <f>PRODUCT(F134,C120)</f>
        <v>6647127.5519999992</v>
      </c>
      <c r="E120" s="6"/>
      <c r="F120" s="24" t="s">
        <v>14</v>
      </c>
      <c r="G120" s="30">
        <f>('PLANILHA DE CONTROLE DE VENDAS'!D107)</f>
        <v>16174.08</v>
      </c>
      <c r="H120" s="18">
        <f t="shared" si="16"/>
        <v>2424494.5920000002</v>
      </c>
      <c r="J120" s="24" t="s">
        <v>14</v>
      </c>
      <c r="K120" s="30">
        <f>('PLANILHA DE CONTROLE DE VENDAS'!E107)</f>
        <v>11980.8</v>
      </c>
      <c r="L120" s="18">
        <f t="shared" si="17"/>
        <v>1196881.9199999999</v>
      </c>
      <c r="N120" s="24" t="s">
        <v>14</v>
      </c>
      <c r="O120" s="30">
        <f>('PLANILHA DE CONTROLE DE VENDAS'!F107)</f>
        <v>9584.64</v>
      </c>
      <c r="P120" s="18">
        <f t="shared" ref="P120:P130" si="18">PRODUCT($F$26,O120)</f>
        <v>574119.93599999999</v>
      </c>
    </row>
    <row r="121" spans="2:16" ht="15.5" x14ac:dyDescent="0.35">
      <c r="B121" s="24" t="s">
        <v>15</v>
      </c>
      <c r="C121" s="30">
        <f>('PLANILHA DE CONTROLE DE VENDAS'!C108)</f>
        <v>22164.48</v>
      </c>
      <c r="D121" s="18">
        <f>PRODUCT(F134,C121)</f>
        <v>6647127.5519999992</v>
      </c>
      <c r="E121" s="14"/>
      <c r="F121" s="24" t="s">
        <v>15</v>
      </c>
      <c r="G121" s="30">
        <f>('PLANILHA DE CONTROLE DE VENDAS'!D108)</f>
        <v>16174.08</v>
      </c>
      <c r="H121" s="18">
        <f t="shared" si="16"/>
        <v>2424494.5920000002</v>
      </c>
      <c r="J121" s="24" t="s">
        <v>15</v>
      </c>
      <c r="K121" s="30">
        <f>('PLANILHA DE CONTROLE DE VENDAS'!E108)</f>
        <v>11980.8</v>
      </c>
      <c r="L121" s="18">
        <f t="shared" si="17"/>
        <v>1196881.9199999999</v>
      </c>
      <c r="N121" s="24" t="s">
        <v>15</v>
      </c>
      <c r="O121" s="30">
        <f>('PLANILHA DE CONTROLE DE VENDAS'!F108)</f>
        <v>9584.64</v>
      </c>
      <c r="P121" s="18">
        <f t="shared" si="18"/>
        <v>574119.93599999999</v>
      </c>
    </row>
    <row r="122" spans="2:16" ht="15.5" x14ac:dyDescent="0.35">
      <c r="B122" s="24" t="s">
        <v>16</v>
      </c>
      <c r="C122" s="30">
        <f>('PLANILHA DE CONTROLE DE VENDAS'!C109)</f>
        <v>18470.400000000001</v>
      </c>
      <c r="D122" s="18">
        <f t="shared" ref="D122:D130" si="19">PRODUCT($F$23,C122)</f>
        <v>5539272.96</v>
      </c>
      <c r="E122" s="6"/>
      <c r="F122" s="24" t="s">
        <v>16</v>
      </c>
      <c r="G122" s="30">
        <f>('PLANILHA DE CONTROLE DE VENDAS'!D109)</f>
        <v>13478.400000000001</v>
      </c>
      <c r="H122" s="18">
        <f t="shared" si="16"/>
        <v>2020412.1600000004</v>
      </c>
      <c r="J122" s="24" t="s">
        <v>16</v>
      </c>
      <c r="K122" s="30">
        <f>('PLANILHA DE CONTROLE DE VENDAS'!E109)</f>
        <v>9984</v>
      </c>
      <c r="L122" s="18">
        <f t="shared" si="17"/>
        <v>997401.60000000009</v>
      </c>
      <c r="N122" s="24" t="s">
        <v>16</v>
      </c>
      <c r="O122" s="30">
        <f>('PLANILHA DE CONTROLE DE VENDAS'!F109)</f>
        <v>7987.2000000000007</v>
      </c>
      <c r="P122" s="18">
        <f t="shared" si="18"/>
        <v>478433.28000000003</v>
      </c>
    </row>
    <row r="123" spans="2:16" ht="15.5" x14ac:dyDescent="0.35">
      <c r="B123" s="24" t="s">
        <v>17</v>
      </c>
      <c r="C123" s="30">
        <f>('PLANILHA DE CONTROLE DE VENDAS'!C110)</f>
        <v>36940.800000000003</v>
      </c>
      <c r="D123" s="18">
        <f t="shared" si="19"/>
        <v>11078545.92</v>
      </c>
      <c r="E123" s="6"/>
      <c r="F123" s="24" t="s">
        <v>17</v>
      </c>
      <c r="G123" s="30">
        <f>('PLANILHA DE CONTROLE DE VENDAS'!D110)</f>
        <v>26956.800000000003</v>
      </c>
      <c r="H123" s="18">
        <f t="shared" si="16"/>
        <v>4040824.3200000008</v>
      </c>
      <c r="J123" s="24" t="s">
        <v>17</v>
      </c>
      <c r="K123" s="30">
        <f>('PLANILHA DE CONTROLE DE VENDAS'!E110)</f>
        <v>19968</v>
      </c>
      <c r="L123" s="18">
        <f t="shared" si="17"/>
        <v>1994803.2000000002</v>
      </c>
      <c r="N123" s="24" t="s">
        <v>17</v>
      </c>
      <c r="O123" s="30">
        <f>('PLANILHA DE CONTROLE DE VENDAS'!F110)</f>
        <v>15974.400000000001</v>
      </c>
      <c r="P123" s="18">
        <f t="shared" si="18"/>
        <v>956866.56000000006</v>
      </c>
    </row>
    <row r="124" spans="2:16" ht="15.5" x14ac:dyDescent="0.35">
      <c r="B124" s="24" t="s">
        <v>18</v>
      </c>
      <c r="C124" s="30">
        <f>('PLANILHA DE CONTROLE DE VENDAS'!C111)</f>
        <v>29552.639999999999</v>
      </c>
      <c r="D124" s="18">
        <f t="shared" si="19"/>
        <v>8862836.7359999996</v>
      </c>
      <c r="E124" s="6"/>
      <c r="F124" s="24" t="s">
        <v>18</v>
      </c>
      <c r="G124" s="30">
        <f>('PLANILHA DE CONTROLE DE VENDAS'!D111)</f>
        <v>21565.439999999999</v>
      </c>
      <c r="H124" s="18">
        <f t="shared" si="16"/>
        <v>3232659.4559999998</v>
      </c>
      <c r="J124" s="24" t="s">
        <v>18</v>
      </c>
      <c r="K124" s="30">
        <f>('PLANILHA DE CONTROLE DE VENDAS'!E111)</f>
        <v>15974.4</v>
      </c>
      <c r="L124" s="18">
        <f t="shared" si="17"/>
        <v>1595842.5600000001</v>
      </c>
      <c r="N124" s="24" t="s">
        <v>18</v>
      </c>
      <c r="O124" s="30">
        <f>('PLANILHA DE CONTROLE DE VENDAS'!F111)</f>
        <v>12779.52</v>
      </c>
      <c r="P124" s="18">
        <f t="shared" si="18"/>
        <v>765493.24800000002</v>
      </c>
    </row>
    <row r="125" spans="2:16" ht="15.5" x14ac:dyDescent="0.35">
      <c r="B125" s="24" t="s">
        <v>19</v>
      </c>
      <c r="C125" s="30">
        <f>('PLANILHA DE CONTROLE DE VENDAS'!C112)</f>
        <v>18470.400000000001</v>
      </c>
      <c r="D125" s="18">
        <f t="shared" si="19"/>
        <v>5539272.96</v>
      </c>
      <c r="E125" s="6"/>
      <c r="F125" s="24" t="s">
        <v>19</v>
      </c>
      <c r="G125" s="30">
        <f>('PLANILHA DE CONTROLE DE VENDAS'!D112)</f>
        <v>13478.400000000001</v>
      </c>
      <c r="H125" s="18">
        <f t="shared" si="16"/>
        <v>2020412.1600000004</v>
      </c>
      <c r="J125" s="24" t="s">
        <v>19</v>
      </c>
      <c r="K125" s="30">
        <f>('PLANILHA DE CONTROLE DE VENDAS'!E112)</f>
        <v>9984</v>
      </c>
      <c r="L125" s="18">
        <f t="shared" si="17"/>
        <v>997401.60000000009</v>
      </c>
      <c r="N125" s="24" t="s">
        <v>19</v>
      </c>
      <c r="O125" s="30">
        <f>('PLANILHA DE CONTROLE DE VENDAS'!F112)</f>
        <v>7987.2000000000007</v>
      </c>
      <c r="P125" s="18">
        <f t="shared" si="18"/>
        <v>478433.28000000003</v>
      </c>
    </row>
    <row r="126" spans="2:16" ht="14.5" customHeight="1" x14ac:dyDescent="0.35">
      <c r="B126" s="24" t="s">
        <v>20</v>
      </c>
      <c r="C126" s="30">
        <f>('PLANILHA DE CONTROLE DE VENDAS'!C113)</f>
        <v>33246.720000000001</v>
      </c>
      <c r="D126" s="18">
        <f t="shared" si="19"/>
        <v>9970691.3279999997</v>
      </c>
      <c r="E126" s="17"/>
      <c r="F126" s="24" t="s">
        <v>20</v>
      </c>
      <c r="G126" s="30">
        <f>('PLANILHA DE CONTROLE DE VENDAS'!D113)</f>
        <v>24261.119999999999</v>
      </c>
      <c r="H126" s="18">
        <f t="shared" si="16"/>
        <v>3636741.8879999998</v>
      </c>
      <c r="J126" s="24" t="s">
        <v>20</v>
      </c>
      <c r="K126" s="30">
        <f>('PLANILHA DE CONTROLE DE VENDAS'!E113)</f>
        <v>17971.2</v>
      </c>
      <c r="L126" s="18">
        <f t="shared" si="17"/>
        <v>1795322.8800000001</v>
      </c>
      <c r="N126" s="24" t="s">
        <v>20</v>
      </c>
      <c r="O126" s="30">
        <f>('PLANILHA DE CONTROLE DE VENDAS'!F113)</f>
        <v>14376.96</v>
      </c>
      <c r="P126" s="18">
        <f t="shared" si="18"/>
        <v>861179.90399999998</v>
      </c>
    </row>
    <row r="127" spans="2:16" ht="14.5" customHeight="1" x14ac:dyDescent="0.35">
      <c r="B127" s="24" t="s">
        <v>21</v>
      </c>
      <c r="C127" s="30">
        <f>('PLANILHA DE CONTROLE DE VENDAS'!C114)</f>
        <v>18470.400000000001</v>
      </c>
      <c r="D127" s="18">
        <f t="shared" si="19"/>
        <v>5539272.96</v>
      </c>
      <c r="E127" s="17"/>
      <c r="F127" s="24" t="s">
        <v>21</v>
      </c>
      <c r="G127" s="30">
        <f>('PLANILHA DE CONTROLE DE VENDAS'!D114)</f>
        <v>13478.400000000001</v>
      </c>
      <c r="H127" s="18">
        <f t="shared" si="16"/>
        <v>2020412.1600000004</v>
      </c>
      <c r="J127" s="24" t="s">
        <v>21</v>
      </c>
      <c r="K127" s="30">
        <f>('PLANILHA DE CONTROLE DE VENDAS'!E114)</f>
        <v>9984</v>
      </c>
      <c r="L127" s="18">
        <f t="shared" si="17"/>
        <v>997401.60000000009</v>
      </c>
      <c r="N127" s="24" t="s">
        <v>21</v>
      </c>
      <c r="O127" s="30">
        <f>('PLANILHA DE CONTROLE DE VENDAS'!F114)</f>
        <v>7987.2000000000007</v>
      </c>
      <c r="P127" s="18">
        <f t="shared" si="18"/>
        <v>478433.28000000003</v>
      </c>
    </row>
    <row r="128" spans="2:16" ht="14.5" customHeight="1" x14ac:dyDescent="0.35">
      <c r="B128" s="24" t="s">
        <v>22</v>
      </c>
      <c r="C128" s="30">
        <f>('PLANILHA DE CONTROLE DE VENDAS'!C115)</f>
        <v>29552.639999999999</v>
      </c>
      <c r="D128" s="18">
        <f t="shared" si="19"/>
        <v>8862836.7359999996</v>
      </c>
      <c r="E128" s="17"/>
      <c r="F128" s="24" t="s">
        <v>22</v>
      </c>
      <c r="G128" s="30">
        <f>('PLANILHA DE CONTROLE DE VENDAS'!D115)</f>
        <v>21565.439999999999</v>
      </c>
      <c r="H128" s="18">
        <f t="shared" si="16"/>
        <v>3232659.4559999998</v>
      </c>
      <c r="J128" s="24" t="s">
        <v>22</v>
      </c>
      <c r="K128" s="30">
        <f>('PLANILHA DE CONTROLE DE VENDAS'!E115)</f>
        <v>15974.4</v>
      </c>
      <c r="L128" s="18">
        <f t="shared" si="17"/>
        <v>1595842.5600000001</v>
      </c>
      <c r="N128" s="24" t="s">
        <v>22</v>
      </c>
      <c r="O128" s="30">
        <f>('PLANILHA DE CONTROLE DE VENDAS'!F115)</f>
        <v>12779.52</v>
      </c>
      <c r="P128" s="18">
        <f t="shared" si="18"/>
        <v>765493.24800000002</v>
      </c>
    </row>
    <row r="129" spans="1:17" ht="15.5" x14ac:dyDescent="0.35">
      <c r="B129" s="24" t="s">
        <v>23</v>
      </c>
      <c r="C129" s="30">
        <f>('PLANILHA DE CONTROLE DE VENDAS'!C116)</f>
        <v>66493.440000000002</v>
      </c>
      <c r="D129" s="18">
        <f t="shared" si="19"/>
        <v>19941382.655999999</v>
      </c>
      <c r="E129" s="15"/>
      <c r="F129" s="24" t="s">
        <v>23</v>
      </c>
      <c r="G129" s="30">
        <f>('PLANILHA DE CONTROLE DE VENDAS'!D116)</f>
        <v>48522.239999999998</v>
      </c>
      <c r="H129" s="18">
        <f t="shared" si="16"/>
        <v>7273483.7759999996</v>
      </c>
      <c r="J129" s="24" t="s">
        <v>23</v>
      </c>
      <c r="K129" s="30">
        <f>('PLANILHA DE CONTROLE DE VENDAS'!E116)</f>
        <v>35942.400000000001</v>
      </c>
      <c r="L129" s="18">
        <f t="shared" si="17"/>
        <v>3590645.7600000002</v>
      </c>
      <c r="N129" s="24" t="s">
        <v>23</v>
      </c>
      <c r="O129" s="30">
        <f>('PLANILHA DE CONTROLE DE VENDAS'!F116)</f>
        <v>28753.919999999998</v>
      </c>
      <c r="P129" s="18">
        <f t="shared" si="18"/>
        <v>1722359.808</v>
      </c>
    </row>
    <row r="130" spans="1:17" ht="16" thickBot="1" x14ac:dyDescent="0.4">
      <c r="B130" s="25" t="s">
        <v>24</v>
      </c>
      <c r="C130" s="30">
        <f>('PLANILHA DE CONTROLE DE VENDAS'!C117)</f>
        <v>55411.199999999997</v>
      </c>
      <c r="D130" s="18">
        <f t="shared" si="19"/>
        <v>16617818.879999997</v>
      </c>
      <c r="E130" s="15"/>
      <c r="F130" s="25" t="s">
        <v>24</v>
      </c>
      <c r="G130" s="30">
        <f>('PLANILHA DE CONTROLE DE VENDAS'!D117)</f>
        <v>40435.199999999997</v>
      </c>
      <c r="H130" s="18">
        <f t="shared" si="16"/>
        <v>6061236.4799999995</v>
      </c>
      <c r="J130" s="25" t="s">
        <v>24</v>
      </c>
      <c r="K130" s="30">
        <f>('PLANILHA DE CONTROLE DE VENDAS'!E117)</f>
        <v>29952</v>
      </c>
      <c r="L130" s="18">
        <f t="shared" si="17"/>
        <v>2992204.8000000003</v>
      </c>
      <c r="N130" s="25" t="s">
        <v>24</v>
      </c>
      <c r="O130" s="30">
        <f>('PLANILHA DE CONTROLE DE VENDAS'!F117)</f>
        <v>23961.599999999999</v>
      </c>
      <c r="P130" s="18">
        <f t="shared" si="18"/>
        <v>1435299.8399999999</v>
      </c>
    </row>
    <row r="131" spans="1:17" x14ac:dyDescent="0.35">
      <c r="B131" s="2"/>
      <c r="C131" s="15"/>
      <c r="D131" s="23">
        <f>SUM(D119:D130)</f>
        <v>110785459.2</v>
      </c>
      <c r="E131" s="15"/>
      <c r="F131" s="2"/>
      <c r="G131" s="15"/>
      <c r="H131" s="23">
        <f>SUM(H119:H130)</f>
        <v>40408243.199999996</v>
      </c>
      <c r="J131" s="2"/>
      <c r="K131" s="15"/>
      <c r="L131" s="23">
        <f>SUM(L119:L130)</f>
        <v>19948032.000000004</v>
      </c>
      <c r="N131" s="2"/>
      <c r="O131" s="15"/>
      <c r="P131" s="23">
        <f>SUM(P119:P130)</f>
        <v>9568665.6000000015</v>
      </c>
    </row>
    <row r="132" spans="1:17" ht="15" thickBot="1" x14ac:dyDescent="0.4">
      <c r="B132" s="2"/>
      <c r="C132" s="15"/>
      <c r="D132" s="15"/>
      <c r="E132" s="15"/>
      <c r="F132" s="15"/>
      <c r="G132" s="15"/>
      <c r="H132" s="16"/>
    </row>
    <row r="133" spans="1:17" x14ac:dyDescent="0.35">
      <c r="B133" s="59" t="s">
        <v>11</v>
      </c>
      <c r="C133" s="60"/>
      <c r="D133" s="60"/>
      <c r="E133" s="60"/>
      <c r="F133" s="60"/>
      <c r="G133" s="61"/>
    </row>
    <row r="134" spans="1:17" x14ac:dyDescent="0.35">
      <c r="B134" s="7" t="s">
        <v>8</v>
      </c>
      <c r="C134" s="8"/>
      <c r="D134" s="8"/>
      <c r="E134" s="5"/>
      <c r="F134" s="55">
        <v>299.89999999999998</v>
      </c>
      <c r="G134" s="56"/>
    </row>
    <row r="135" spans="1:17" x14ac:dyDescent="0.35">
      <c r="B135" s="7" t="s">
        <v>7</v>
      </c>
      <c r="C135" s="8"/>
      <c r="D135" s="8"/>
      <c r="E135" s="5"/>
      <c r="F135" s="55">
        <v>149.9</v>
      </c>
      <c r="G135" s="56"/>
    </row>
    <row r="136" spans="1:17" x14ac:dyDescent="0.35">
      <c r="B136" s="7" t="s">
        <v>9</v>
      </c>
      <c r="C136" s="8"/>
      <c r="D136" s="8"/>
      <c r="E136" s="5"/>
      <c r="F136" s="55">
        <v>99.9</v>
      </c>
      <c r="G136" s="56"/>
    </row>
    <row r="137" spans="1:17" ht="15" thickBot="1" x14ac:dyDescent="0.4">
      <c r="B137" s="9" t="s">
        <v>10</v>
      </c>
      <c r="C137" s="10"/>
      <c r="D137" s="10"/>
      <c r="E137" s="11"/>
      <c r="F137" s="57">
        <v>59.9</v>
      </c>
      <c r="G137" s="58"/>
    </row>
    <row r="139" spans="1:17" ht="23.5" x14ac:dyDescent="0.55000000000000004">
      <c r="A139" s="84" t="s">
        <v>65</v>
      </c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</row>
    <row r="140" spans="1:17" ht="15" thickBot="1" x14ac:dyDescent="0.4"/>
    <row r="141" spans="1:17" ht="21" x14ac:dyDescent="0.35">
      <c r="B141" s="49" t="s">
        <v>32</v>
      </c>
      <c r="C141" s="50"/>
      <c r="D141" s="51"/>
      <c r="E141" s="17"/>
      <c r="F141" s="49" t="s">
        <v>33</v>
      </c>
      <c r="G141" s="50"/>
      <c r="H141" s="51"/>
      <c r="J141" s="49" t="s">
        <v>34</v>
      </c>
      <c r="K141" s="50"/>
      <c r="L141" s="51"/>
      <c r="N141" s="49" t="s">
        <v>35</v>
      </c>
      <c r="O141" s="50"/>
      <c r="P141" s="51"/>
    </row>
    <row r="142" spans="1:17" ht="21" x14ac:dyDescent="0.35">
      <c r="B142" s="52"/>
      <c r="C142" s="53"/>
      <c r="D142" s="54"/>
      <c r="E142" s="17"/>
      <c r="F142" s="52"/>
      <c r="G142" s="53"/>
      <c r="H142" s="54"/>
      <c r="J142" s="52"/>
      <c r="K142" s="53"/>
      <c r="L142" s="54"/>
      <c r="N142" s="52"/>
      <c r="O142" s="53"/>
      <c r="P142" s="54"/>
    </row>
    <row r="143" spans="1:17" ht="14.5" customHeight="1" x14ac:dyDescent="0.35">
      <c r="B143" s="52"/>
      <c r="C143" s="53"/>
      <c r="D143" s="54"/>
      <c r="E143" s="17"/>
      <c r="F143" s="52"/>
      <c r="G143" s="53"/>
      <c r="H143" s="54"/>
      <c r="J143" s="52"/>
      <c r="K143" s="53"/>
      <c r="L143" s="54"/>
      <c r="N143" s="52"/>
      <c r="O143" s="53"/>
      <c r="P143" s="54"/>
    </row>
    <row r="144" spans="1:17" ht="14.5" customHeight="1" x14ac:dyDescent="0.35">
      <c r="B144" s="20" t="s">
        <v>25</v>
      </c>
      <c r="C144" s="21" t="s">
        <v>26</v>
      </c>
      <c r="D144" s="22" t="s">
        <v>27</v>
      </c>
      <c r="E144" s="13"/>
      <c r="F144" s="20" t="s">
        <v>25</v>
      </c>
      <c r="G144" s="21" t="s">
        <v>26</v>
      </c>
      <c r="H144" s="22" t="s">
        <v>27</v>
      </c>
      <c r="J144" s="20" t="s">
        <v>25</v>
      </c>
      <c r="K144" s="21" t="s">
        <v>26</v>
      </c>
      <c r="L144" s="22" t="s">
        <v>27</v>
      </c>
      <c r="N144" s="20" t="s">
        <v>25</v>
      </c>
      <c r="O144" s="21" t="s">
        <v>26</v>
      </c>
      <c r="P144" s="22" t="s">
        <v>27</v>
      </c>
    </row>
    <row r="145" spans="2:16" ht="15.5" x14ac:dyDescent="0.35">
      <c r="B145" s="24" t="s">
        <v>13</v>
      </c>
      <c r="C145" s="30">
        <f>('PLANILHA DE CONTROLE DE VENDAS'!C106)</f>
        <v>18470.400000000001</v>
      </c>
      <c r="D145" s="18">
        <f>PRODUCT($F$49,C145)</f>
        <v>258567129.60000002</v>
      </c>
      <c r="E145" s="6"/>
      <c r="F145" s="24" t="s">
        <v>13</v>
      </c>
      <c r="G145" s="30">
        <f>('PLANILHA DE CONTROLE DE VENDAS'!D106)</f>
        <v>13478.400000000001</v>
      </c>
      <c r="H145" s="18">
        <f>PRODUCT($F$50,G145)</f>
        <v>10796198.4</v>
      </c>
      <c r="J145" s="24" t="s">
        <v>13</v>
      </c>
      <c r="K145" s="30">
        <f>('PLANILHA DE CONTROLE DE VENDAS'!E106)</f>
        <v>9984</v>
      </c>
      <c r="L145" s="18">
        <f>PRODUCT($F$51,K145)</f>
        <v>7398144</v>
      </c>
      <c r="N145" s="24" t="s">
        <v>13</v>
      </c>
      <c r="O145" s="30">
        <f>('PLANILHA DE CONTROLE DE VENDAS'!F106)</f>
        <v>7987.2000000000007</v>
      </c>
      <c r="P145" s="18">
        <f>PRODUCT($F$52,O145)</f>
        <v>3027148.8000000003</v>
      </c>
    </row>
    <row r="146" spans="2:16" ht="15.5" x14ac:dyDescent="0.35">
      <c r="B146" s="24" t="s">
        <v>14</v>
      </c>
      <c r="C146" s="30">
        <f>('PLANILHA DE CONTROLE DE VENDAS'!C107)</f>
        <v>22164.48</v>
      </c>
      <c r="D146" s="18">
        <f t="shared" ref="D146:D156" si="20">PRODUCT($F$49,C146)</f>
        <v>310280555.51999998</v>
      </c>
      <c r="E146" s="6"/>
      <c r="F146" s="24" t="s">
        <v>14</v>
      </c>
      <c r="G146" s="30">
        <f>('PLANILHA DE CONTROLE DE VENDAS'!D107)</f>
        <v>16174.08</v>
      </c>
      <c r="H146" s="18">
        <f t="shared" ref="H146:H156" si="21">PRODUCT($F$50,G146)</f>
        <v>12955438.08</v>
      </c>
      <c r="J146" s="24" t="s">
        <v>14</v>
      </c>
      <c r="K146" s="30">
        <f>('PLANILHA DE CONTROLE DE VENDAS'!E107)</f>
        <v>11980.8</v>
      </c>
      <c r="L146" s="18">
        <f t="shared" ref="L146:L156" si="22">PRODUCT($F$51,K146)</f>
        <v>8877772.7999999989</v>
      </c>
      <c r="N146" s="24" t="s">
        <v>14</v>
      </c>
      <c r="O146" s="30">
        <f>('PLANILHA DE CONTROLE DE VENDAS'!F107)</f>
        <v>9584.64</v>
      </c>
      <c r="P146" s="18">
        <f t="shared" ref="P146:P156" si="23">PRODUCT($F$52,O146)</f>
        <v>3632578.5599999996</v>
      </c>
    </row>
    <row r="147" spans="2:16" ht="15.5" x14ac:dyDescent="0.35">
      <c r="B147" s="24" t="s">
        <v>15</v>
      </c>
      <c r="C147" s="30">
        <f>('PLANILHA DE CONTROLE DE VENDAS'!C108)</f>
        <v>22164.48</v>
      </c>
      <c r="D147" s="18">
        <f t="shared" si="20"/>
        <v>310280555.51999998</v>
      </c>
      <c r="E147" s="14"/>
      <c r="F147" s="24" t="s">
        <v>15</v>
      </c>
      <c r="G147" s="30">
        <f>('PLANILHA DE CONTROLE DE VENDAS'!D108)</f>
        <v>16174.08</v>
      </c>
      <c r="H147" s="18">
        <f t="shared" si="21"/>
        <v>12955438.08</v>
      </c>
      <c r="J147" s="24" t="s">
        <v>15</v>
      </c>
      <c r="K147" s="30">
        <f>('PLANILHA DE CONTROLE DE VENDAS'!E108)</f>
        <v>11980.8</v>
      </c>
      <c r="L147" s="18">
        <f t="shared" si="22"/>
        <v>8877772.7999999989</v>
      </c>
      <c r="N147" s="24" t="s">
        <v>15</v>
      </c>
      <c r="O147" s="30">
        <f>('PLANILHA DE CONTROLE DE VENDAS'!F108)</f>
        <v>9584.64</v>
      </c>
      <c r="P147" s="18">
        <f t="shared" si="23"/>
        <v>3632578.5599999996</v>
      </c>
    </row>
    <row r="148" spans="2:16" ht="15.5" x14ac:dyDescent="0.35">
      <c r="B148" s="24" t="s">
        <v>16</v>
      </c>
      <c r="C148" s="30">
        <f>('PLANILHA DE CONTROLE DE VENDAS'!C109)</f>
        <v>18470.400000000001</v>
      </c>
      <c r="D148" s="18">
        <f t="shared" si="20"/>
        <v>258567129.60000002</v>
      </c>
      <c r="E148" s="6"/>
      <c r="F148" s="24" t="s">
        <v>16</v>
      </c>
      <c r="G148" s="30">
        <f>('PLANILHA DE CONTROLE DE VENDAS'!D109)</f>
        <v>13478.400000000001</v>
      </c>
      <c r="H148" s="18">
        <f t="shared" si="21"/>
        <v>10796198.4</v>
      </c>
      <c r="J148" s="24" t="s">
        <v>16</v>
      </c>
      <c r="K148" s="30">
        <f>('PLANILHA DE CONTROLE DE VENDAS'!E109)</f>
        <v>9984</v>
      </c>
      <c r="L148" s="18">
        <f t="shared" si="22"/>
        <v>7398144</v>
      </c>
      <c r="N148" s="24" t="s">
        <v>16</v>
      </c>
      <c r="O148" s="30">
        <f>('PLANILHA DE CONTROLE DE VENDAS'!F109)</f>
        <v>7987.2000000000007</v>
      </c>
      <c r="P148" s="18">
        <f t="shared" si="23"/>
        <v>3027148.8000000003</v>
      </c>
    </row>
    <row r="149" spans="2:16" ht="15.5" x14ac:dyDescent="0.35">
      <c r="B149" s="24" t="s">
        <v>17</v>
      </c>
      <c r="C149" s="30">
        <f>('PLANILHA DE CONTROLE DE VENDAS'!C110)</f>
        <v>36940.800000000003</v>
      </c>
      <c r="D149" s="18">
        <f t="shared" si="20"/>
        <v>517134259.20000005</v>
      </c>
      <c r="E149" s="6"/>
      <c r="F149" s="24" t="s">
        <v>17</v>
      </c>
      <c r="G149" s="30">
        <f>('PLANILHA DE CONTROLE DE VENDAS'!D110)</f>
        <v>26956.800000000003</v>
      </c>
      <c r="H149" s="18">
        <f t="shared" si="21"/>
        <v>21592396.800000001</v>
      </c>
      <c r="J149" s="24" t="s">
        <v>17</v>
      </c>
      <c r="K149" s="30">
        <f>('PLANILHA DE CONTROLE DE VENDAS'!E110)</f>
        <v>19968</v>
      </c>
      <c r="L149" s="18">
        <f t="shared" si="22"/>
        <v>14796288</v>
      </c>
      <c r="N149" s="24" t="s">
        <v>17</v>
      </c>
      <c r="O149" s="30">
        <f>('PLANILHA DE CONTROLE DE VENDAS'!F110)</f>
        <v>15974.400000000001</v>
      </c>
      <c r="P149" s="18">
        <f t="shared" si="23"/>
        <v>6054297.6000000006</v>
      </c>
    </row>
    <row r="150" spans="2:16" ht="15.5" x14ac:dyDescent="0.35">
      <c r="B150" s="24" t="s">
        <v>18</v>
      </c>
      <c r="C150" s="30">
        <f>('PLANILHA DE CONTROLE DE VENDAS'!C111)</f>
        <v>29552.639999999999</v>
      </c>
      <c r="D150" s="18">
        <f t="shared" si="20"/>
        <v>413707407.36000001</v>
      </c>
      <c r="E150" s="6"/>
      <c r="F150" s="24" t="s">
        <v>18</v>
      </c>
      <c r="G150" s="30">
        <f>('PLANILHA DE CONTROLE DE VENDAS'!D111)</f>
        <v>21565.439999999999</v>
      </c>
      <c r="H150" s="18">
        <f t="shared" si="21"/>
        <v>17273917.439999998</v>
      </c>
      <c r="J150" s="24" t="s">
        <v>18</v>
      </c>
      <c r="K150" s="30">
        <f>('PLANILHA DE CONTROLE DE VENDAS'!E111)</f>
        <v>15974.4</v>
      </c>
      <c r="L150" s="18">
        <f t="shared" si="22"/>
        <v>11837030.4</v>
      </c>
      <c r="N150" s="24" t="s">
        <v>18</v>
      </c>
      <c r="O150" s="30">
        <f>('PLANILHA DE CONTROLE DE VENDAS'!F111)</f>
        <v>12779.52</v>
      </c>
      <c r="P150" s="18">
        <f t="shared" si="23"/>
        <v>4843438.0800000001</v>
      </c>
    </row>
    <row r="151" spans="2:16" ht="15.5" x14ac:dyDescent="0.35">
      <c r="B151" s="24" t="s">
        <v>19</v>
      </c>
      <c r="C151" s="30">
        <f>('PLANILHA DE CONTROLE DE VENDAS'!C112)</f>
        <v>18470.400000000001</v>
      </c>
      <c r="D151" s="18">
        <f t="shared" si="20"/>
        <v>258567129.60000002</v>
      </c>
      <c r="E151" s="6"/>
      <c r="F151" s="24" t="s">
        <v>19</v>
      </c>
      <c r="G151" s="30">
        <f>('PLANILHA DE CONTROLE DE VENDAS'!D112)</f>
        <v>13478.400000000001</v>
      </c>
      <c r="H151" s="18">
        <f t="shared" si="21"/>
        <v>10796198.4</v>
      </c>
      <c r="J151" s="24" t="s">
        <v>19</v>
      </c>
      <c r="K151" s="30">
        <f>('PLANILHA DE CONTROLE DE VENDAS'!E112)</f>
        <v>9984</v>
      </c>
      <c r="L151" s="18">
        <f t="shared" si="22"/>
        <v>7398144</v>
      </c>
      <c r="N151" s="24" t="s">
        <v>19</v>
      </c>
      <c r="O151" s="30">
        <f>('PLANILHA DE CONTROLE DE VENDAS'!F112)</f>
        <v>7987.2000000000007</v>
      </c>
      <c r="P151" s="18">
        <f t="shared" si="23"/>
        <v>3027148.8000000003</v>
      </c>
    </row>
    <row r="152" spans="2:16" ht="21" x14ac:dyDescent="0.35">
      <c r="B152" s="24" t="s">
        <v>20</v>
      </c>
      <c r="C152" s="30">
        <f>('PLANILHA DE CONTROLE DE VENDAS'!C113)</f>
        <v>33246.720000000001</v>
      </c>
      <c r="D152" s="18">
        <f t="shared" si="20"/>
        <v>465420833.28000003</v>
      </c>
      <c r="E152" s="17"/>
      <c r="F152" s="24" t="s">
        <v>20</v>
      </c>
      <c r="G152" s="30">
        <f>('PLANILHA DE CONTROLE DE VENDAS'!D113)</f>
        <v>24261.119999999999</v>
      </c>
      <c r="H152" s="18">
        <f t="shared" si="21"/>
        <v>19433157.120000001</v>
      </c>
      <c r="J152" s="24" t="s">
        <v>20</v>
      </c>
      <c r="K152" s="30">
        <f>('PLANILHA DE CONTROLE DE VENDAS'!E113)</f>
        <v>17971.2</v>
      </c>
      <c r="L152" s="18">
        <f t="shared" si="22"/>
        <v>13316659.200000001</v>
      </c>
      <c r="N152" s="24" t="s">
        <v>20</v>
      </c>
      <c r="O152" s="30">
        <f>('PLANILHA DE CONTROLE DE VENDAS'!F113)</f>
        <v>14376.96</v>
      </c>
      <c r="P152" s="18">
        <f t="shared" si="23"/>
        <v>5448867.8399999999</v>
      </c>
    </row>
    <row r="153" spans="2:16" ht="21" x14ac:dyDescent="0.35">
      <c r="B153" s="24" t="s">
        <v>21</v>
      </c>
      <c r="C153" s="30">
        <f>('PLANILHA DE CONTROLE DE VENDAS'!C114)</f>
        <v>18470.400000000001</v>
      </c>
      <c r="D153" s="18">
        <f t="shared" si="20"/>
        <v>258567129.60000002</v>
      </c>
      <c r="E153" s="17"/>
      <c r="F153" s="24" t="s">
        <v>21</v>
      </c>
      <c r="G153" s="30">
        <f>('PLANILHA DE CONTROLE DE VENDAS'!D114)</f>
        <v>13478.400000000001</v>
      </c>
      <c r="H153" s="18">
        <f t="shared" si="21"/>
        <v>10796198.4</v>
      </c>
      <c r="J153" s="24" t="s">
        <v>21</v>
      </c>
      <c r="K153" s="30">
        <f>('PLANILHA DE CONTROLE DE VENDAS'!E114)</f>
        <v>9984</v>
      </c>
      <c r="L153" s="18">
        <f t="shared" si="22"/>
        <v>7398144</v>
      </c>
      <c r="N153" s="24" t="s">
        <v>21</v>
      </c>
      <c r="O153" s="30">
        <f>('PLANILHA DE CONTROLE DE VENDAS'!F114)</f>
        <v>7987.2000000000007</v>
      </c>
      <c r="P153" s="18">
        <f t="shared" si="23"/>
        <v>3027148.8000000003</v>
      </c>
    </row>
    <row r="154" spans="2:16" ht="21" x14ac:dyDescent="0.35">
      <c r="B154" s="24" t="s">
        <v>22</v>
      </c>
      <c r="C154" s="30">
        <f>('PLANILHA DE CONTROLE DE VENDAS'!C115)</f>
        <v>29552.639999999999</v>
      </c>
      <c r="D154" s="18">
        <f t="shared" si="20"/>
        <v>413707407.36000001</v>
      </c>
      <c r="E154" s="17"/>
      <c r="F154" s="24" t="s">
        <v>22</v>
      </c>
      <c r="G154" s="30">
        <f>('PLANILHA DE CONTROLE DE VENDAS'!D115)</f>
        <v>21565.439999999999</v>
      </c>
      <c r="H154" s="18">
        <f t="shared" si="21"/>
        <v>17273917.439999998</v>
      </c>
      <c r="J154" s="24" t="s">
        <v>22</v>
      </c>
      <c r="K154" s="30">
        <f>('PLANILHA DE CONTROLE DE VENDAS'!E115)</f>
        <v>15974.4</v>
      </c>
      <c r="L154" s="18">
        <f t="shared" si="22"/>
        <v>11837030.4</v>
      </c>
      <c r="N154" s="24" t="s">
        <v>22</v>
      </c>
      <c r="O154" s="30">
        <f>('PLANILHA DE CONTROLE DE VENDAS'!F115)</f>
        <v>12779.52</v>
      </c>
      <c r="P154" s="18">
        <f t="shared" si="23"/>
        <v>4843438.0800000001</v>
      </c>
    </row>
    <row r="155" spans="2:16" ht="15.5" x14ac:dyDescent="0.35">
      <c r="B155" s="24" t="s">
        <v>23</v>
      </c>
      <c r="C155" s="30">
        <f>('PLANILHA DE CONTROLE DE VENDAS'!C116)</f>
        <v>66493.440000000002</v>
      </c>
      <c r="D155" s="18">
        <f t="shared" si="20"/>
        <v>930841666.56000006</v>
      </c>
      <c r="E155" s="15"/>
      <c r="F155" s="24" t="s">
        <v>23</v>
      </c>
      <c r="G155" s="30">
        <f>('PLANILHA DE CONTROLE DE VENDAS'!D116)</f>
        <v>48522.239999999998</v>
      </c>
      <c r="H155" s="18">
        <f t="shared" si="21"/>
        <v>38866314.240000002</v>
      </c>
      <c r="J155" s="24" t="s">
        <v>23</v>
      </c>
      <c r="K155" s="30">
        <f>('PLANILHA DE CONTROLE DE VENDAS'!E116)</f>
        <v>35942.400000000001</v>
      </c>
      <c r="L155" s="18">
        <f t="shared" si="22"/>
        <v>26633318.400000002</v>
      </c>
      <c r="N155" s="24" t="s">
        <v>23</v>
      </c>
      <c r="O155" s="30">
        <f>('PLANILHA DE CONTROLE DE VENDAS'!F116)</f>
        <v>28753.919999999998</v>
      </c>
      <c r="P155" s="18">
        <f t="shared" si="23"/>
        <v>10897735.68</v>
      </c>
    </row>
    <row r="156" spans="2:16" ht="16" thickBot="1" x14ac:dyDescent="0.4">
      <c r="B156" s="25" t="s">
        <v>24</v>
      </c>
      <c r="C156" s="30">
        <f>('PLANILHA DE CONTROLE DE VENDAS'!C117)</f>
        <v>55411.199999999997</v>
      </c>
      <c r="D156" s="18">
        <f t="shared" si="20"/>
        <v>775701388.79999995</v>
      </c>
      <c r="E156" s="15"/>
      <c r="F156" s="25" t="s">
        <v>24</v>
      </c>
      <c r="G156" s="30">
        <f>('PLANILHA DE CONTROLE DE VENDAS'!D117)</f>
        <v>40435.199999999997</v>
      </c>
      <c r="H156" s="18">
        <f t="shared" si="21"/>
        <v>32388595.199999999</v>
      </c>
      <c r="J156" s="25" t="s">
        <v>24</v>
      </c>
      <c r="K156" s="30">
        <f>('PLANILHA DE CONTROLE DE VENDAS'!E117)</f>
        <v>29952</v>
      </c>
      <c r="L156" s="18">
        <f t="shared" si="22"/>
        <v>22194432</v>
      </c>
      <c r="N156" s="25" t="s">
        <v>24</v>
      </c>
      <c r="O156" s="30">
        <f>('PLANILHA DE CONTROLE DE VENDAS'!F117)</f>
        <v>23961.599999999999</v>
      </c>
      <c r="P156" s="18">
        <f t="shared" si="23"/>
        <v>9081446.4000000004</v>
      </c>
    </row>
    <row r="157" spans="2:16" x14ac:dyDescent="0.35">
      <c r="B157" s="2"/>
      <c r="C157" s="15"/>
      <c r="D157" s="23">
        <f>SUM(D145:D156)</f>
        <v>5171342592.000001</v>
      </c>
      <c r="E157" s="15"/>
      <c r="F157" s="2"/>
      <c r="G157" s="15"/>
      <c r="H157" s="23">
        <f>SUM(H145:H156)</f>
        <v>215923968</v>
      </c>
      <c r="J157" s="2"/>
      <c r="K157" s="15"/>
      <c r="L157" s="23">
        <f>SUM(L145:L156)</f>
        <v>147962880</v>
      </c>
      <c r="N157" s="2"/>
      <c r="O157" s="15"/>
      <c r="P157" s="23">
        <f>SUM(P145:P156)</f>
        <v>60542975.999999993</v>
      </c>
    </row>
    <row r="158" spans="2:16" ht="15" thickBot="1" x14ac:dyDescent="0.4">
      <c r="B158" s="2"/>
      <c r="C158" s="15"/>
      <c r="D158" s="19"/>
      <c r="E158" s="15"/>
      <c r="F158" s="2"/>
      <c r="G158" s="15"/>
      <c r="H158" s="19"/>
      <c r="J158" s="2"/>
      <c r="K158" s="15"/>
      <c r="L158" s="19"/>
      <c r="N158" s="2"/>
      <c r="O158" s="15"/>
      <c r="P158" s="19"/>
    </row>
    <row r="159" spans="2:16" x14ac:dyDescent="0.35">
      <c r="B159" s="59" t="s">
        <v>12</v>
      </c>
      <c r="C159" s="60"/>
      <c r="D159" s="60"/>
      <c r="E159" s="60"/>
      <c r="F159" s="60"/>
      <c r="G159" s="61"/>
    </row>
    <row r="160" spans="2:16" x14ac:dyDescent="0.35">
      <c r="B160" s="7" t="s">
        <v>8</v>
      </c>
      <c r="C160" s="8"/>
      <c r="D160" s="8"/>
      <c r="E160" s="5"/>
      <c r="F160" s="55">
        <v>13999</v>
      </c>
      <c r="G160" s="56"/>
    </row>
    <row r="161" spans="2:7" x14ac:dyDescent="0.35">
      <c r="B161" s="7" t="s">
        <v>7</v>
      </c>
      <c r="C161" s="8"/>
      <c r="D161" s="8"/>
      <c r="E161" s="5"/>
      <c r="F161" s="62">
        <v>801</v>
      </c>
      <c r="G161" s="56"/>
    </row>
    <row r="162" spans="2:7" x14ac:dyDescent="0.35">
      <c r="B162" s="7" t="s">
        <v>9</v>
      </c>
      <c r="C162" s="8"/>
      <c r="D162" s="8"/>
      <c r="E162" s="5"/>
      <c r="F162" s="62">
        <v>741</v>
      </c>
      <c r="G162" s="56"/>
    </row>
    <row r="163" spans="2:7" ht="15" thickBot="1" x14ac:dyDescent="0.4">
      <c r="B163" s="9" t="s">
        <v>10</v>
      </c>
      <c r="C163" s="10"/>
      <c r="D163" s="10"/>
      <c r="E163" s="11"/>
      <c r="F163" s="57">
        <v>379</v>
      </c>
      <c r="G163" s="58"/>
    </row>
  </sheetData>
  <mergeCells count="60">
    <mergeCell ref="B159:G159"/>
    <mergeCell ref="F160:G160"/>
    <mergeCell ref="F161:G161"/>
    <mergeCell ref="F162:G162"/>
    <mergeCell ref="F163:G163"/>
    <mergeCell ref="A139:Q139"/>
    <mergeCell ref="B141:D143"/>
    <mergeCell ref="F141:H143"/>
    <mergeCell ref="J141:L143"/>
    <mergeCell ref="N141:P143"/>
    <mergeCell ref="B133:G133"/>
    <mergeCell ref="F134:G134"/>
    <mergeCell ref="F135:G135"/>
    <mergeCell ref="F136:G136"/>
    <mergeCell ref="F137:G137"/>
    <mergeCell ref="A112:Q112"/>
    <mergeCell ref="B115:D117"/>
    <mergeCell ref="F115:H117"/>
    <mergeCell ref="J115:L117"/>
    <mergeCell ref="N115:P117"/>
    <mergeCell ref="B104:G104"/>
    <mergeCell ref="F105:G105"/>
    <mergeCell ref="F106:G106"/>
    <mergeCell ref="F107:G107"/>
    <mergeCell ref="F108:G108"/>
    <mergeCell ref="A84:Q84"/>
    <mergeCell ref="B86:D88"/>
    <mergeCell ref="F86:H88"/>
    <mergeCell ref="J86:L88"/>
    <mergeCell ref="N86:P88"/>
    <mergeCell ref="B78:G78"/>
    <mergeCell ref="F79:G79"/>
    <mergeCell ref="F80:G80"/>
    <mergeCell ref="F81:G81"/>
    <mergeCell ref="F82:G82"/>
    <mergeCell ref="A1:Q1"/>
    <mergeCell ref="A28:Q28"/>
    <mergeCell ref="A57:Q57"/>
    <mergeCell ref="B60:D62"/>
    <mergeCell ref="F60:H62"/>
    <mergeCell ref="J60:L62"/>
    <mergeCell ref="N60:P62"/>
    <mergeCell ref="F52:G52"/>
    <mergeCell ref="B22:G22"/>
    <mergeCell ref="F4:H6"/>
    <mergeCell ref="B4:D6"/>
    <mergeCell ref="B48:G48"/>
    <mergeCell ref="F49:G49"/>
    <mergeCell ref="F50:G50"/>
    <mergeCell ref="F51:G51"/>
    <mergeCell ref="J4:L6"/>
    <mergeCell ref="N4:P6"/>
    <mergeCell ref="B30:D32"/>
    <mergeCell ref="F30:H32"/>
    <mergeCell ref="J30:L32"/>
    <mergeCell ref="N30:P32"/>
    <mergeCell ref="F23:G23"/>
    <mergeCell ref="F24:G24"/>
    <mergeCell ref="F25:G25"/>
    <mergeCell ref="F26:G2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A472BFF3E20C4AB8A625222984170C" ma:contentTypeVersion="3" ma:contentTypeDescription="Crie um novo documento." ma:contentTypeScope="" ma:versionID="44e1c4e6576b4b0b7352f2a20d82beb7">
  <xsd:schema xmlns:xsd="http://www.w3.org/2001/XMLSchema" xmlns:xs="http://www.w3.org/2001/XMLSchema" xmlns:p="http://schemas.microsoft.com/office/2006/metadata/properties" xmlns:ns2="441426c0-b22c-4c51-856d-e5c2769b1e23" targetNamespace="http://schemas.microsoft.com/office/2006/metadata/properties" ma:root="true" ma:fieldsID="d1b440d5fa710121634db0e71f728036" ns2:_="">
    <xsd:import namespace="441426c0-b22c-4c51-856d-e5c2769b1e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1426c0-b22c-4c51-856d-e5c2769b1e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04BD37-64A9-413D-8124-EE1C8001B5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1426c0-b22c-4c51-856d-e5c2769b1e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4F2017-8FA0-4A70-8D94-49F753267DF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0DDA71-310F-488E-BC23-579F027D69A1}">
  <ds:schemaRefs>
    <ds:schemaRef ds:uri="441426c0-b22c-4c51-856d-e5c2769b1e23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DE CONTROLE DE VENDAS</vt:lpstr>
      <vt:lpstr>PLANILHA RELATÓRIO FINANCEIRO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Excel Solução - excelsolucao.com.br</dc:creator>
  <cp:keywords/>
  <dc:description/>
  <cp:lastModifiedBy>Lenovo Ideapad-flex5i</cp:lastModifiedBy>
  <cp:revision/>
  <cp:lastPrinted>2025-05-08T00:54:34Z</cp:lastPrinted>
  <dcterms:created xsi:type="dcterms:W3CDTF">2017-03-25T14:14:55Z</dcterms:created>
  <dcterms:modified xsi:type="dcterms:W3CDTF">2025-05-08T01:20:20Z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0x01010049A472BFF3E20C4AB8A625222984170C</vt:lpwstr>
  </property>
  <property fmtid="{D5CDD505-2E9C-101B-9397-08002B2CF9AE}" pid="3" name="WorkbookGuid">
    <vt:lpwstr>bb4ea9bd-5391-44c1-98e1-e529ffee02cb</vt:lpwstr>
  </property>
</Properties>
</file>