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_rels/chart1.xml.rels" ContentType="application/vnd.openxmlformats-package.relationships+xml"/>
  <Override PartName="/xl/charts/_rels/chart3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 &amp; L" sheetId="1" state="visible" r:id="rId3"/>
    <sheet name="Planilha2" sheetId="2" state="visible" r:id="rId4"/>
    <sheet name="Planilha1" sheetId="3" state="visible" r:id="rId5"/>
    <sheet name="Planilha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12" authorId="0">
      <text>
        <r>
          <rPr>
            <sz val="10"/>
            <rFont val="Arial"/>
            <family val="2"/>
          </rPr>
          <t xml:space="preserve">iran:
</t>
        </r>
        <r>
          <rPr>
            <sz val="9"/>
            <color rgb="FF000000"/>
            <rFont val="Segoe UI"/>
            <family val="2"/>
            <charset val="1"/>
          </rPr>
          <t xml:space="preserve">valor de aquisição e ampliação</t>
        </r>
      </text>
    </comment>
    <comment ref="H15" authorId="0">
      <text>
        <r>
          <rPr>
            <sz val="10"/>
            <rFont val="Arial"/>
            <family val="2"/>
          </rPr>
          <t xml:space="preserve">iran: </t>
        </r>
        <r>
          <rPr>
            <sz val="9"/>
            <color rgb="FF000000"/>
            <rFont val="Segoe UI"/>
            <family val="2"/>
            <charset val="1"/>
          </rPr>
          <t xml:space="preserve">custo para contratar equipe, pago no primeiro mês (janeiro) junto com salário.</t>
        </r>
      </text>
    </comment>
  </commentList>
</comments>
</file>

<file path=xl/sharedStrings.xml><?xml version="1.0" encoding="utf-8"?>
<sst xmlns="http://schemas.openxmlformats.org/spreadsheetml/2006/main" count="369" uniqueCount="166">
  <si>
    <t xml:space="preserve">Planilha de Lucros e Perdas</t>
  </si>
  <si>
    <t xml:space="preserve">Descrição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</si>
  <si>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</si>
  <si>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</si>
  <si>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</si>
  <si>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</si>
  <si>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</si>
  <si>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</si>
  <si>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</si>
  <si>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</si>
  <si>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</si>
  <si>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</si>
  <si>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</si>
  <si>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</si>
  <si>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saldo inicial</t>
  </si>
  <si>
    <t xml:space="preserve">Receita Liquida</t>
  </si>
  <si>
    <t xml:space="preserve">serviços</t>
  </si>
  <si>
    <t xml:space="preserve">vendas</t>
  </si>
  <si>
    <t xml:space="preserve">CMV</t>
  </si>
  <si>
    <t xml:space="preserve">celulares</t>
  </si>
  <si>
    <t xml:space="preserve">Lucro Bruto</t>
  </si>
  <si>
    <t xml:space="preserve">Despesas Administrativas e Comerciais</t>
  </si>
  <si>
    <t xml:space="preserve">Despesas Administrativas</t>
  </si>
  <si>
    <t xml:space="preserve">Franquia</t>
  </si>
  <si>
    <t xml:space="preserve">armazem</t>
  </si>
  <si>
    <t xml:space="preserve">equipe logistica</t>
  </si>
  <si>
    <t xml:space="preserve">equipe comercial</t>
  </si>
  <si>
    <t xml:space="preserve">equipe infraestrutura</t>
  </si>
  <si>
    <t xml:space="preserve">Despesas Operacionais</t>
  </si>
  <si>
    <t xml:space="preserve">posto de atendimento</t>
  </si>
  <si>
    <t xml:space="preserve">estação de radio base</t>
  </si>
  <si>
    <t xml:space="preserve">Outras despesas / receitas</t>
  </si>
  <si>
    <t xml:space="preserve">outros impostos</t>
  </si>
  <si>
    <t xml:space="preserve">Lucro Liquido</t>
  </si>
  <si>
    <t xml:space="preserve"> </t>
  </si>
  <si>
    <t xml:space="preserve">saldo final acumulado</t>
  </si>
  <si>
    <t xml:space="preserve">Tabela de controle</t>
  </si>
  <si>
    <t xml:space="preserve">Tabela de entradas $</t>
  </si>
  <si>
    <t xml:space="preserve">Tabela estoque</t>
  </si>
  <si>
    <t xml:space="preserve">sul/sudeste</t>
  </si>
  <si>
    <t xml:space="preserve">VALOR DOS PACOTES DE SERVIÇO</t>
  </si>
  <si>
    <t xml:space="preserve">IMPORTADO + </t>
  </si>
  <si>
    <t xml:space="preserve">NACIONAL +</t>
  </si>
  <si>
    <t xml:space="preserve">IMPORTADO -</t>
  </si>
  <si>
    <t xml:space="preserve">NACIONAL -</t>
  </si>
  <si>
    <t xml:space="preserve">nordeste</t>
  </si>
  <si>
    <t xml:space="preserve">lotes</t>
  </si>
  <si>
    <t xml:space="preserve">logistica</t>
  </si>
  <si>
    <t xml:space="preserve">comercial</t>
  </si>
  <si>
    <t xml:space="preserve">infraestrutura</t>
  </si>
  <si>
    <t xml:space="preserve">valor venda</t>
  </si>
  <si>
    <t xml:space="preserve">erbs</t>
  </si>
  <si>
    <t xml:space="preserve">valor planos</t>
  </si>
  <si>
    <t xml:space="preserve">PA's</t>
  </si>
  <si>
    <t xml:space="preserve">norte/centro oeste</t>
  </si>
  <si>
    <t xml:space="preserve">total</t>
  </si>
  <si>
    <t xml:space="preserve">franquia de atuação</t>
  </si>
  <si>
    <t xml:space="preserve">Tabela de gastos</t>
  </si>
  <si>
    <t xml:space="preserve">franquia armazem</t>
  </si>
  <si>
    <t xml:space="preserve">imposto</t>
  </si>
  <si>
    <t xml:space="preserve">importado</t>
  </si>
  <si>
    <t xml:space="preserve">nacional</t>
  </si>
  <si>
    <t xml:space="preserve">PREÇO DE COMPRA</t>
  </si>
  <si>
    <t xml:space="preserve">Aparelho</t>
  </si>
  <si>
    <t xml:space="preserve">Preço de Compra</t>
  </si>
  <si>
    <t xml:space="preserve">PA</t>
  </si>
  <si>
    <t xml:space="preserve">ERB</t>
  </si>
  <si>
    <t xml:space="preserve">CUSTO EQUIPES FUNCIONÁRIOS</t>
  </si>
  <si>
    <t xml:space="preserve">CONTRATAÇÃO</t>
  </si>
  <si>
    <t xml:space="preserve">TREINAMENTO</t>
  </si>
  <si>
    <t xml:space="preserve">SALÁRIO MENSAL</t>
  </si>
  <si>
    <t xml:space="preserve">LOGÍSTICA</t>
  </si>
  <si>
    <t xml:space="preserve">COMERCIAL</t>
  </si>
  <si>
    <t xml:space="preserve">INFRAESTRUTURA</t>
  </si>
  <si>
    <t xml:space="preserve">VALOR DA FRANQUIA PARA ATUAÇÃO NAS REGIÕES DO BRASIL</t>
  </si>
  <si>
    <t xml:space="preserve">DEMANDA ANUAL NACIONAL - PESQUISA DE CADA EMPRESA</t>
  </si>
  <si>
    <t xml:space="preserve">REGIÃO</t>
  </si>
  <si>
    <t xml:space="preserve">VALOR </t>
  </si>
  <si>
    <t xml:space="preserve">APÓS A PESQUISA DE DEMANDA SERÁ DEFINIDA A DEMANDA MÉDIA NACIONAL. A DEMANDA REGIONAL E POR APARELHOS SERÁ DEFINIDA POR CADA EMPRESA.</t>
  </si>
  <si>
    <t xml:space="preserve">SUL/SUDESTE</t>
  </si>
  <si>
    <t xml:space="preserve">NORDESTE</t>
  </si>
  <si>
    <t xml:space="preserve">PREÇOS DOS CELULARES - PESQUISA DE CADA EMPRESA.</t>
  </si>
  <si>
    <t xml:space="preserve">NORTE/C.OESTE</t>
  </si>
  <si>
    <t xml:space="preserve">APÓS A PESQUISA DE PREÇOS DOS CELULARES, SERÁ DEFINIDO O PREÇO ÚNICO DE COMPRA NACIONAL PARA CADA UM DOS 4 APARELHOS. O PREÇO DE VENDA REGIONAL SERÁ DEFINIDO POR CADA EMPRESA.</t>
  </si>
  <si>
    <t xml:space="preserve">CUSTO ARMAZÉM</t>
  </si>
  <si>
    <t xml:space="preserve">1 LOTE = 5000 CELULARES</t>
  </si>
  <si>
    <t xml:space="preserve">CÂMBIO E INFLAÇÃO PODEM SER UTILIZADOS OS VALORES E PROJEÇÕES DESTE ANO DE 2022</t>
  </si>
  <si>
    <t xml:space="preserve">CAPACIDADE ARMAZÉM Nº LOTES</t>
  </si>
  <si>
    <t xml:space="preserve">AQUISIÇÃO </t>
  </si>
  <si>
    <t xml:space="preserve">MANUTENÇÃO MENSAL</t>
  </si>
  <si>
    <t xml:space="preserve">1 EQUIPE = 10 FUNCIONÁRIOS</t>
  </si>
  <si>
    <t xml:space="preserve">Norte / Centro Oeste</t>
  </si>
  <si>
    <t xml:space="preserve">Qtde</t>
  </si>
  <si>
    <t xml:space="preserve">1 EQUIPE LOGÍSTICA MOVIMENTA 10 LOTES</t>
  </si>
  <si>
    <t xml:space="preserve">1 EQUIPE COMERCIAL VENDE 5 LOTES</t>
  </si>
  <si>
    <t xml:space="preserve">1 EQUIPE INFRAESTRUTURA INSTALA E MANTÉM 5 ERBs/MÊS</t>
  </si>
  <si>
    <t xml:space="preserve">POSTO DE ATENDIMENTO (PA)</t>
  </si>
  <si>
    <t xml:space="preserve">1 PA = 10 ATENDENTES</t>
  </si>
  <si>
    <t xml:space="preserve">NÍVEL DE SERVIÇO PAs</t>
  </si>
  <si>
    <t xml:space="preserve">NÍVEL DE OCUPAÇÃO</t>
  </si>
  <si>
    <t xml:space="preserve">MODELO CELULAR</t>
  </si>
  <si>
    <t xml:space="preserve">VALOR</t>
  </si>
  <si>
    <t xml:space="preserve">NÍVEL 5</t>
  </si>
  <si>
    <t xml:space="preserve">&lt; 49%</t>
  </si>
  <si>
    <t xml:space="preserve">IMPORTADO + CARO</t>
  </si>
  <si>
    <t xml:space="preserve">CUSTO MÊS 1 PA</t>
  </si>
  <si>
    <t xml:space="preserve">NÍVEL 4</t>
  </si>
  <si>
    <t xml:space="preserve">ENTRE 50 E 64%</t>
  </si>
  <si>
    <t xml:space="preserve">NACIONAL + CARO</t>
  </si>
  <si>
    <t xml:space="preserve">1 PA ATENDE 27.000 CLIENTES</t>
  </si>
  <si>
    <t xml:space="preserve">NÍVEL 3</t>
  </si>
  <si>
    <t xml:space="preserve">ENTRE 65 E 74%</t>
  </si>
  <si>
    <t xml:space="preserve">IMPORTADO + BARATO</t>
  </si>
  <si>
    <t xml:space="preserve">NÍVEL 2</t>
  </si>
  <si>
    <t xml:space="preserve">ENTRE 75 A 89%</t>
  </si>
  <si>
    <t xml:space="preserve">NÍVEL DE SERVIÇO GERAL É A MÉDIA GERAL ENTRE OS DOIS NÍVEIS DE SERVIÇO</t>
  </si>
  <si>
    <t xml:space="preserve">NACIONAL + BARATO</t>
  </si>
  <si>
    <t xml:space="preserve">NÍVEL 1</t>
  </si>
  <si>
    <t xml:space="preserve">&gt; 90%</t>
  </si>
  <si>
    <t xml:space="preserve">ERB (ESTAÇÃO RÁDIO BASE)</t>
  </si>
  <si>
    <t xml:space="preserve">CUSTO DE INSTALAÇÃO 1 ERB</t>
  </si>
  <si>
    <t xml:space="preserve">NÍVEL DE SERVIÇO ERBs</t>
  </si>
  <si>
    <t xml:space="preserve">EXCELENTE</t>
  </si>
  <si>
    <t xml:space="preserve">VARIAÇÃO PREÇO DE VENDA</t>
  </si>
  <si>
    <t xml:space="preserve">&lt; 50%</t>
  </si>
  <si>
    <t xml:space="preserve">BOM</t>
  </si>
  <si>
    <t xml:space="preserve">Máximo</t>
  </si>
  <si>
    <t xml:space="preserve">até 30% maior do que o preço médio</t>
  </si>
  <si>
    <t xml:space="preserve">QTDE DE CLIENTES SUPORTADOS POR UMA ERB POR REGIÃO</t>
  </si>
  <si>
    <t xml:space="preserve">ENTRE 50,01 E 60%</t>
  </si>
  <si>
    <t xml:space="preserve">REGULAR</t>
  </si>
  <si>
    <t xml:space="preserve">Minímo</t>
  </si>
  <si>
    <t xml:space="preserve">até 10% menor do que o preço médio</t>
  </si>
  <si>
    <t xml:space="preserve">QTD CELULARES</t>
  </si>
  <si>
    <t xml:space="preserve">ENTRE 60,01 E 75%</t>
  </si>
  <si>
    <t xml:space="preserve">RUIM</t>
  </si>
  <si>
    <t xml:space="preserve">SUL / SUDESTE</t>
  </si>
  <si>
    <t xml:space="preserve">ENTRE 75,01 A 85%</t>
  </si>
  <si>
    <t xml:space="preserve">PÉSSIMO</t>
  </si>
  <si>
    <t xml:space="preserve">Valor de impostos:</t>
  </si>
  <si>
    <t xml:space="preserve">30% do preço de compra nacional</t>
  </si>
  <si>
    <t xml:space="preserve">&gt; 85,01%</t>
  </si>
  <si>
    <t xml:space="preserve">40% do preço de compra importado</t>
  </si>
  <si>
    <t xml:space="preserve">CENTRO-OESTE / NORTE</t>
  </si>
  <si>
    <t xml:space="preserve">PROPORÇÃO ENTRE PREÇO DE COMPRA E VENDA</t>
  </si>
  <si>
    <t xml:space="preserve">Preço de Venda Médio</t>
  </si>
  <si>
    <t xml:space="preserve">Nacional mais barato</t>
  </si>
  <si>
    <t xml:space="preserve">Nacional mais caro</t>
  </si>
  <si>
    <t xml:space="preserve">Importado mais barato</t>
  </si>
  <si>
    <t xml:space="preserve">Importado mais caro</t>
  </si>
  <si>
    <t xml:space="preserve">su</t>
  </si>
  <si>
    <t xml:space="preserve">deste</t>
  </si>
  <si>
    <t xml:space="preserve">centro</t>
  </si>
  <si>
    <t xml:space="preserve">im+</t>
  </si>
  <si>
    <t xml:space="preserve">na+</t>
  </si>
  <si>
    <t xml:space="preserve">im-</t>
  </si>
  <si>
    <t xml:space="preserve">na-</t>
  </si>
  <si>
    <t xml:space="preserve">imposto nacional</t>
  </si>
  <si>
    <t xml:space="preserve">Nacional +</t>
  </si>
  <si>
    <t xml:space="preserve">Nacional -</t>
  </si>
  <si>
    <t xml:space="preserve">imposto importado</t>
  </si>
  <si>
    <t xml:space="preserve">Importadp -</t>
  </si>
  <si>
    <t xml:space="preserve">Importado +</t>
  </si>
  <si>
    <t xml:space="preserve">TOTAL</t>
  </si>
  <si>
    <t xml:space="preserve">ERB's</t>
  </si>
  <si>
    <t xml:space="preserve">aluguel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</si>
</sst>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&quot;R$ &quot;* #,##0.00_-;&quot;-R$ &quot;* #,##0.00_-;_-&quot;R$ &quot;* \-??_-;_-@_-"/>
    <numFmt numFmtId="166" formatCode="&quot;R$ &quot;#,##0.00"/>
    <numFmt numFmtId="167" formatCode="&quot;R$ &quot;#,##0.00;[RED]&quot;-R$ &quot;#,##0.00"/>
    <numFmt numFmtId="168" formatCode="_(&quot;R$&quot;* #,##0.00_);_(&quot;R$&quot;* \(#,##0.00\);_(&quot;R$&quot;* \-??_);_(@_)"/>
    <numFmt numFmtId="169" formatCode="&quot;R$&quot;#,##0.00_);[RED]&quot;(R$&quot;#,##0.00\)"/>
    <numFmt numFmtId="170" formatCode="#,##0"/>
    <numFmt numFmtId="171" formatCode="_-[$R$-416]\ * #,##0.00_-;\-[$R$-416]\ * #,##0.00_-;_-[$R$-416]\ * \-??_-;_-@_-"/>
    <numFmt numFmtId="172" formatCode="&quot;R$&quot;#,##0.00"/>
    <numFmt numFmtId="173" formatCode="#,##0.00"/>
    <numFmt numFmtId="174" formatCode="0.000"/>
    <numFmt numFmtId="175" formatCode="0"/>
    <numFmt numFmtId="176" formatCode="_-&quot;R$ &quot;* #,##0_-;&quot;-R$ &quot;* #,##0_-;_-&quot;R$ &quot;* \-??_-;_-@_-"/>
  </numFmts>
  <fonts count="2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6"/>
      <name val="Times New Roman"/>
      <family val="1"/>
    </font>
    <font>
      <b val="true"/>
      <sz val="18"/>
      <color rgb="FF595959"/>
      <name val="Calibri"/>
      <family val="2"/>
    </font>
    <font>
      <sz val="9"/>
      <color rgb="FF595959"/>
      <name val="Calibri"/>
      <family val="2"/>
    </font>
    <font>
      <b val="true"/>
      <sz val="1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  <font>
      <sz val="16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C0C0"/>
        <bgColor rgb="FFC9C9C9"/>
      </patternFill>
    </fill>
    <fill>
      <patternFill patternType="solid">
        <fgColor rgb="FFFFFF99"/>
        <bgColor rgb="FFFCD5B5"/>
      </patternFill>
    </fill>
    <fill>
      <patternFill patternType="solid">
        <fgColor rgb="FFFFD966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99"/>
      </patternFill>
    </fill>
    <fill>
      <patternFill patternType="solid">
        <fgColor rgb="FFD9D9D9"/>
        <bgColor rgb="FFC9C9C9"/>
      </patternFill>
    </fill>
    <fill>
      <patternFill patternType="solid">
        <fgColor rgb="FFC6E0B4"/>
        <bgColor rgb="FFC3D69B"/>
      </patternFill>
    </fill>
    <fill>
      <patternFill patternType="solid">
        <fgColor rgb="FFBDD7EE"/>
        <bgColor rgb="FFB9CDE5"/>
      </patternFill>
    </fill>
    <fill>
      <patternFill patternType="solid">
        <fgColor rgb="FFF4B084"/>
        <bgColor rgb="FFE6B9B8"/>
      </patternFill>
    </fill>
    <fill>
      <patternFill patternType="solid">
        <fgColor rgb="FFC9C9C9"/>
        <bgColor rgb="FFCCC1DA"/>
      </patternFill>
    </fill>
    <fill>
      <patternFill patternType="solid">
        <fgColor theme="7" tint="0.5999"/>
        <bgColor rgb="FFC9C9C9"/>
      </patternFill>
    </fill>
    <fill>
      <patternFill patternType="solid">
        <fgColor theme="9" tint="0.5999"/>
        <bgColor rgb="FFD9D9D9"/>
      </patternFill>
    </fill>
    <fill>
      <patternFill patternType="solid">
        <fgColor theme="5" tint="0.5999"/>
        <bgColor rgb="FFCCC1DA"/>
      </patternFill>
    </fill>
    <fill>
      <patternFill patternType="solid">
        <fgColor theme="6" tint="0.3999"/>
        <bgColor rgb="FFC6E0B4"/>
      </patternFill>
    </fill>
    <fill>
      <patternFill patternType="solid">
        <fgColor theme="2" tint="-0.25"/>
        <bgColor rgb="FFC0C0C0"/>
      </patternFill>
    </fill>
    <fill>
      <patternFill patternType="solid">
        <fgColor theme="7" tint="0.3999"/>
        <bgColor rgb="FF8EA5CA"/>
      </patternFill>
    </fill>
    <fill>
      <patternFill patternType="solid">
        <fgColor theme="4" tint="0.5999"/>
        <bgColor rgb="FFBDD7EE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17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45" wrapText="false" indent="0" shrinkToFit="false"/>
      <protection locked="true" hidden="false"/>
    </xf>
    <xf numFmtId="164" fontId="1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1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6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0" fillId="12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3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12" borderId="1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0" fillId="12" borderId="1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3" borderId="16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4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1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15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5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4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15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1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18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6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7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8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7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1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right" vertical="bottom" textRotation="0" wrapText="false" indent="4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70" fontId="0" fillId="1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5" borderId="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5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5" fillId="5" borderId="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5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5" borderId="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5" fillId="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25" fillId="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26" fillId="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7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4BD97"/>
      <rgbColor rgb="FF800080"/>
      <rgbColor rgb="FF4F81BD"/>
      <rgbColor rgb="FFC0C0C0"/>
      <rgbColor rgb="FF878787"/>
      <rgbColor rgb="FF8EA5CA"/>
      <rgbColor rgb="FFC0504D"/>
      <rgbColor rgb="FFC3D69B"/>
      <rgbColor rgb="FFD9D9D9"/>
      <rgbColor rgb="FF660066"/>
      <rgbColor rgb="FFDB8238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C9C9"/>
      <rgbColor rgb="FFC6E0B4"/>
      <rgbColor rgb="FFFFFF99"/>
      <rgbColor rgb="FFB9CDE5"/>
      <rgbColor rgb="FFE6B9B8"/>
      <rgbColor rgb="FFB3A2C7"/>
      <rgbColor rgb="FFFCD5B5"/>
      <rgbColor rgb="FF4A7EBB"/>
      <rgbColor rgb="FFCCC1DA"/>
      <rgbColor rgb="FF9BBB59"/>
      <rgbColor rgb="FFFFD966"/>
      <rgbColor rgb="FFF4B084"/>
      <rgbColor rgb="FFFF6600"/>
      <rgbColor rgb="FF6F568D"/>
      <rgbColor rgb="FF87A44B"/>
      <rgbColor rgb="FF003366"/>
      <rgbColor rgb="FF3D97AF"/>
      <rgbColor rgb="FF003300"/>
      <rgbColor rgb="FF333300"/>
      <rgbColor rgb="FF993300"/>
      <rgbColor rgb="FF7D5FA0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3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pt-BR" sz="1800" strike="noStrike" u="none">
                <a:solidFill>
                  <a:srgbClr val="000000"/>
                </a:solidFill>
                <a:uFillTx/>
                <a:latin typeface="Calibri"/>
              </a:rPr>
              <a:t>Custo das</a:t>
            </a:r>
            <a:r>
              <a:rPr b="1" lang="pt-BR" sz="1800" strike="noStrike" u="none">
                <a:solidFill>
                  <a:srgbClr val="000000"/>
                </a:solidFill>
                <a:uFillTx/>
                <a:latin typeface="Calibri"/>
              </a:rPr>
              <a:t> Mercadorias Vendidas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'P &amp; L'!$C$16</c:f>
              <c:strCache>
                <c:ptCount val="1"/>
                <c:pt idx="0">
                  <c:v>celulares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L'!$D$16:$I$16</c:f>
              <c:numCache>
                <c:formatCode>_-"R$ "* #,##0.00_-;"-R$ "* #,##0.00_-;_-"R$ "* \-??_-;_-@_-</c:formatCode>
                <c:ptCount val="6"/>
                <c:pt idx="0">
                  <c:v>306107200</c:v>
                </c:pt>
                <c:pt idx="1">
                  <c:v>306107200</c:v>
                </c:pt>
                <c:pt idx="2">
                  <c:v>307724300</c:v>
                </c:pt>
                <c:pt idx="3">
                  <c:v>466747200</c:v>
                </c:pt>
                <c:pt idx="4">
                  <c:v>430839350</c:v>
                </c:pt>
                <c:pt idx="5">
                  <c:v>659371700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8610921"/>
        <c:axId val="36766645"/>
      </c:lineChart>
      <c:catAx>
        <c:axId val="386109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6766645"/>
        <c:crosses val="autoZero"/>
        <c:auto val="1"/>
        <c:lblAlgn val="ctr"/>
        <c:lblOffset val="100"/>
        <c:noMultiLvlLbl val="0"/>
      </c:catAx>
      <c:valAx>
        <c:axId val="3676664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sz="1000" strike="noStrike" u="none">
                    <a:solidFill>
                      <a:srgbClr val="000000"/>
                    </a:solidFill>
                    <a:uFillTx/>
                    <a:latin typeface="Calibri"/>
                  </a:rPr>
                  <a:t>Título do eixo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_(&quot;R$&quot;* #,##0.00_);_(&quot;R$&quot;* \(#,##0.00\);_(&quot;R$&quot;* \-??_);_(@_)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861092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pt-BR" sz="1800" strike="noStrike" u="none">
                <a:solidFill>
                  <a:srgbClr val="000000"/>
                </a:solidFill>
                <a:uFillTx/>
                <a:latin typeface="Calibri"/>
              </a:rPr>
              <a:t>Lucro Bruto</a:t>
            </a:r>
          </a:p>
        </c:rich>
      </c:tx>
      <c:layout>
        <c:manualLayout>
          <c:xMode val="edge"/>
          <c:yMode val="edge"/>
          <c:x val="0.436344269279932"/>
          <c:y val="0.0277098614506927"/>
        </c:manualLayout>
      </c:layout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'P &amp; L'!$C$18</c:f>
              <c:strCache>
                <c:ptCount val="1"/>
                <c:pt idx="0">
                  <c:v>Lucro Bruto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diamond"/>
            <c:size val="5"/>
            <c:spPr>
              <a:solidFill>
                <a:srgbClr val="4a7ebb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L'!$D$18:$I$18</c:f>
              <c:numCache>
                <c:formatCode>_-"R$ "* #,##0.00_-;"-R$ "* #,##0.00_-;_-"R$ "* \-??_-;_-@_-</c:formatCode>
                <c:ptCount val="6"/>
                <c:pt idx="0">
                  <c:v>306733450</c:v>
                </c:pt>
                <c:pt idx="1">
                  <c:v>259377150</c:v>
                </c:pt>
                <c:pt idx="2">
                  <c:v>573101350</c:v>
                </c:pt>
                <c:pt idx="3">
                  <c:v>610060600</c:v>
                </c:pt>
                <c:pt idx="4">
                  <c:v>767548700</c:v>
                </c:pt>
                <c:pt idx="5">
                  <c:v>1382291350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7983472"/>
        <c:axId val="1459919"/>
      </c:lineChart>
      <c:catAx>
        <c:axId val="47983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1459919"/>
        <c:crosses val="autoZero"/>
        <c:auto val="1"/>
        <c:lblAlgn val="ctr"/>
        <c:lblOffset val="100"/>
        <c:noMultiLvlLbl val="0"/>
      </c:catAx>
      <c:valAx>
        <c:axId val="145991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sz="1000" strike="noStrike" u="none">
                    <a:solidFill>
                      <a:srgbClr val="000000"/>
                    </a:solidFill>
                    <a:uFillTx/>
                    <a:latin typeface="Calibri"/>
                  </a:rPr>
                  <a:t>Título do eixo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_(&quot;R$&quot;* #,##0.00_);_(&quot;R$&quot;* \(#,##0.00\);_(&quot;R$&quot;* \-??_);_(@_)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4798347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5231012522973"/>
          <c:y val="0.114037743465536"/>
          <c:w val="0.837799717912553"/>
          <c:h val="0.700373397921082"/>
        </c:manualLayout>
      </c:layout>
      <c:lineChart>
        <c:grouping val="standard"/>
        <c:varyColors val="0"/>
        <c:ser>
          <c:idx val="0"/>
          <c:order val="0"/>
          <c:tx>
            <c:strRef>
              <c:f>'P &amp; L'!$C$18</c:f>
              <c:strCache>
                <c:ptCount val="1"/>
                <c:pt idx="0">
                  <c:v>Lucro Bruto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L'!$D$18:$I$18</c:f>
              <c:numCache>
                <c:formatCode>_-"R$ "* #,##0.00_-;"-R$ "* #,##0.00_-;_-"R$ "* \-??_-;_-@_-</c:formatCode>
                <c:ptCount val="6"/>
                <c:pt idx="0">
                  <c:v>306733450</c:v>
                </c:pt>
                <c:pt idx="1">
                  <c:v>259377150</c:v>
                </c:pt>
                <c:pt idx="2">
                  <c:v>573101350</c:v>
                </c:pt>
                <c:pt idx="3">
                  <c:v>610060600</c:v>
                </c:pt>
                <c:pt idx="4">
                  <c:v>767548700</c:v>
                </c:pt>
                <c:pt idx="5">
                  <c:v>1382291350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 &amp; L'!$C$22</c:f>
              <c:strCache>
                <c:ptCount val="1"/>
                <c:pt idx="0">
                  <c:v>Despesas Administrativas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L'!$D$22:$I$22</c:f>
              <c:numCache>
                <c:formatCode>_-"R$ "* #,##0.00_-;"-R$ "* #,##0.00_-;_-"R$ "* \-??_-;_-@_-</c:formatCode>
                <c:ptCount val="6"/>
                <c:pt idx="0">
                  <c:v>278990878.849275</c:v>
                </c:pt>
                <c:pt idx="1">
                  <c:v>3005533.42318841</c:v>
                </c:pt>
                <c:pt idx="2">
                  <c:v>4298130.47348679</c:v>
                </c:pt>
                <c:pt idx="3">
                  <c:v>7593341.39045184</c:v>
                </c:pt>
                <c:pt idx="4">
                  <c:v>9796586.8453538</c:v>
                </c:pt>
                <c:pt idx="5">
                  <c:v>11068353.9036658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 &amp; L'!$C$29</c:f>
              <c:strCache>
                <c:ptCount val="1"/>
                <c:pt idx="0">
                  <c:v>Despesas Operacionais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L'!$D$29:$I$29</c:f>
              <c:numCache>
                <c:formatCode>_-"R$ "* #,##0.00_-;"-R$ "* #,##0.00_-;_-"R$ "* \-??_-;_-@_-</c:formatCode>
                <c:ptCount val="6"/>
                <c:pt idx="0">
                  <c:v>50091610.3059581</c:v>
                </c:pt>
                <c:pt idx="1">
                  <c:v>49874202.8985507</c:v>
                </c:pt>
                <c:pt idx="2">
                  <c:v>235925.925925926</c:v>
                </c:pt>
                <c:pt idx="3">
                  <c:v>439629.62962963</c:v>
                </c:pt>
                <c:pt idx="4">
                  <c:v>402592.592592593</c:v>
                </c:pt>
                <c:pt idx="5">
                  <c:v>513703.703703704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 &amp; L'!$C$33</c:f>
              <c:strCache>
                <c:ptCount val="1"/>
                <c:pt idx="0">
                  <c:v>Outras despesas / receitas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L'!$D$33:$I$33</c:f>
              <c:numCache>
                <c:formatCode>_-"R$ "* #,##0.00_-;"-R$ "* #,##0.00_-;_-"R$ "* \-??_-;_-@_-</c:formatCode>
                <c:ptCount val="6"/>
                <c:pt idx="0">
                  <c:v>-109440225</c:v>
                </c:pt>
                <c:pt idx="1">
                  <c:v>-109440225</c:v>
                </c:pt>
                <c:pt idx="2">
                  <c:v>-109925355</c:v>
                </c:pt>
                <c:pt idx="3">
                  <c:v>-161519445</c:v>
                </c:pt>
                <c:pt idx="4">
                  <c:v>-150467610</c:v>
                </c:pt>
                <c:pt idx="5">
                  <c:v>-231946635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 &amp; L'!$C$36</c:f>
              <c:strCache>
                <c:ptCount val="1"/>
                <c:pt idx="0">
                  <c:v>Lucro Liquido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 &amp; L'!$D$5:$I$5</c:f>
              <c:strCache>
                <c:ptCount val="6"/>
                <c:pt idx="0">
                  <c:v> jan 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'P &amp; L'!$D$36:$I$36</c:f>
              <c:numCache>
                <c:formatCode>_-"R$ "* #,##0.00_-;"-R$ "* #,##0.00_-;_-"R$ "* \-??_-;_-@_-</c:formatCode>
                <c:ptCount val="6"/>
                <c:pt idx="0">
                  <c:v>-131789264.155234</c:v>
                </c:pt>
                <c:pt idx="1">
                  <c:v>97057188.6782609</c:v>
                </c:pt>
                <c:pt idx="2">
                  <c:v>458641938.600587</c:v>
                </c:pt>
                <c:pt idx="3">
                  <c:v>440508183.979919</c:v>
                </c:pt>
                <c:pt idx="4">
                  <c:v>606881910.562054</c:v>
                </c:pt>
                <c:pt idx="5">
                  <c:v>1138762657.39263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7110091"/>
        <c:axId val="60905326"/>
      </c:lineChart>
      <c:catAx>
        <c:axId val="7711009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60905326"/>
        <c:crosses val="autoZero"/>
        <c:auto val="1"/>
        <c:lblAlgn val="ctr"/>
        <c:lblOffset val="100"/>
        <c:noMultiLvlLbl val="0"/>
      </c:catAx>
      <c:valAx>
        <c:axId val="6090532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(&quot;R$&quot;* #,##0.00_);_(&quot;R$&quot;* \(#,##0.00\);_(&quot;R$&quot;* \-??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7711009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pt-BR" sz="1800" strike="noStrike" u="none">
                <a:solidFill>
                  <a:srgbClr val="595959"/>
                </a:solidFill>
                <a:uFillTx/>
                <a:latin typeface="Calibri"/>
              </a:rPr>
              <a:t>Receita Liquida por Regiões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533246942577"/>
          <c:y val="0.0923240405050631"/>
          <c:w val="0.855713938608569"/>
          <c:h val="0.731466433304163"/>
        </c:manualLayout>
      </c:layout>
      <c:lineChart>
        <c:grouping val="standard"/>
        <c:varyColors val="0"/>
        <c:ser>
          <c:idx val="0"/>
          <c:order val="0"/>
          <c:tx>
            <c:strRef>
              <c:f>Planilha2!$Q$3</c:f>
              <c:strCache>
                <c:ptCount val="1"/>
                <c:pt idx="0">
                  <c:v>sul/sudeste</c:v>
                </c:pt>
              </c:strCache>
            </c:strRef>
          </c:tx>
          <c:spPr>
            <a:solidFill>
              <a:srgbClr val="4f81bd"/>
            </a:solidFill>
            <a:ln cap="rnd"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Planilha2!$R$4:$W$4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Planilha2!$R$13:$W$13</c:f>
              <c:numCache>
                <c:formatCode>"R$ "#,##0.00;[RED]"-R$ "#,##0.00</c:formatCode>
                <c:ptCount val="6"/>
                <c:pt idx="0">
                  <c:v>339499650</c:v>
                </c:pt>
                <c:pt idx="1">
                  <c:v>362499750</c:v>
                </c:pt>
                <c:pt idx="2">
                  <c:v>366999750</c:v>
                </c:pt>
                <c:pt idx="3">
                  <c:v>526999200</c:v>
                </c:pt>
                <c:pt idx="4">
                  <c:v>629999050</c:v>
                </c:pt>
                <c:pt idx="5">
                  <c:v>955998950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Planilha2!$Q$15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rgbClr val="c0504d"/>
            </a:solidFill>
            <a:ln cap="rnd" w="2844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Planilha2!$R$4:$W$4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Planilha2!$R$25:$W$25</c:f>
              <c:numCache>
                <c:formatCode>"R$ "#,##0.00;[RED]"-R$ "#,##0.00</c:formatCode>
                <c:ptCount val="6"/>
                <c:pt idx="0">
                  <c:v>133999700</c:v>
                </c:pt>
                <c:pt idx="1">
                  <c:v>96999750</c:v>
                </c:pt>
                <c:pt idx="2">
                  <c:v>237499750</c:v>
                </c:pt>
                <c:pt idx="3">
                  <c:v>313999450</c:v>
                </c:pt>
                <c:pt idx="4">
                  <c:v>294999450</c:v>
                </c:pt>
                <c:pt idx="5">
                  <c:v>541249250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Planilha2!$Q$27</c:f>
              <c:strCache>
                <c:ptCount val="1"/>
                <c:pt idx="0">
                  <c:v>norte/centro oeste</c:v>
                </c:pt>
              </c:strCache>
            </c:strRef>
          </c:tx>
          <c:spPr>
            <a:solidFill>
              <a:srgbClr val="9bbb59"/>
            </a:solidFill>
            <a:ln cap="rnd" w="2844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Planilha2!$R$4:$W$4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Planilha2!$R$37:$W$37</c:f>
              <c:numCache>
                <c:formatCode>"R$ "#,##0.00;[RED]"-R$ "#,##0.00</c:formatCode>
                <c:ptCount val="6"/>
                <c:pt idx="0">
                  <c:v>129499800</c:v>
                </c:pt>
                <c:pt idx="1">
                  <c:v>88499850</c:v>
                </c:pt>
                <c:pt idx="2">
                  <c:v>248999650</c:v>
                </c:pt>
                <c:pt idx="3">
                  <c:v>191999650</c:v>
                </c:pt>
                <c:pt idx="4">
                  <c:v>210499550</c:v>
                </c:pt>
                <c:pt idx="5">
                  <c:v>456499350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9449665"/>
        <c:axId val="50138763"/>
      </c:lineChart>
      <c:catAx>
        <c:axId val="294496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50138763"/>
        <c:crosses val="autoZero"/>
        <c:auto val="1"/>
        <c:lblAlgn val="ctr"/>
        <c:lblOffset val="100"/>
        <c:noMultiLvlLbl val="0"/>
      </c:catAx>
      <c:valAx>
        <c:axId val="501387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&quot;R$&quot;#,##0.00_);[RED]&quot;(R$&quot;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29449665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05931052641985"/>
          <c:y val="0.886947349357558"/>
          <c:w val="0.531072569875679"/>
          <c:h val="0.0988842071872683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1251720</xdr:colOff>
      <xdr:row>39</xdr:row>
      <xdr:rowOff>168840</xdr:rowOff>
    </xdr:from>
    <xdr:to>
      <xdr:col>24</xdr:col>
      <xdr:colOff>489240</xdr:colOff>
      <xdr:row>58</xdr:row>
      <xdr:rowOff>157680</xdr:rowOff>
    </xdr:to>
    <xdr:graphicFrame>
      <xdr:nvGraphicFramePr>
        <xdr:cNvPr id="0" name="Chart 1"/>
        <xdr:cNvGraphicFramePr/>
      </xdr:nvGraphicFramePr>
      <xdr:xfrm>
        <a:off x="18096840" y="7657920"/>
        <a:ext cx="7701480" cy="360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1143000</xdr:colOff>
      <xdr:row>40</xdr:row>
      <xdr:rowOff>73800</xdr:rowOff>
    </xdr:from>
    <xdr:to>
      <xdr:col>13</xdr:col>
      <xdr:colOff>761760</xdr:colOff>
      <xdr:row>58</xdr:row>
      <xdr:rowOff>178200</xdr:rowOff>
    </xdr:to>
    <xdr:graphicFrame>
      <xdr:nvGraphicFramePr>
        <xdr:cNvPr id="6" name="Chart 2"/>
        <xdr:cNvGraphicFramePr/>
      </xdr:nvGraphicFramePr>
      <xdr:xfrm>
        <a:off x="9158040" y="7753320"/>
        <a:ext cx="84488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51480</xdr:colOff>
      <xdr:row>40</xdr:row>
      <xdr:rowOff>64080</xdr:rowOff>
    </xdr:from>
    <xdr:to>
      <xdr:col>7</xdr:col>
      <xdr:colOff>801360</xdr:colOff>
      <xdr:row>59</xdr:row>
      <xdr:rowOff>11160</xdr:rowOff>
    </xdr:to>
    <xdr:graphicFrame>
      <xdr:nvGraphicFramePr>
        <xdr:cNvPr id="7" name="Chart 3"/>
        <xdr:cNvGraphicFramePr/>
      </xdr:nvGraphicFramePr>
      <xdr:xfrm>
        <a:off x="393840" y="7743600"/>
        <a:ext cx="8422560" cy="356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296280</xdr:colOff>
      <xdr:row>0</xdr:row>
      <xdr:rowOff>78480</xdr:rowOff>
    </xdr:from>
    <xdr:to>
      <xdr:col>30</xdr:col>
      <xdr:colOff>13320</xdr:colOff>
      <xdr:row>30</xdr:row>
      <xdr:rowOff>62640</xdr:rowOff>
    </xdr:to>
    <xdr:graphicFrame>
      <xdr:nvGraphicFramePr>
        <xdr:cNvPr id="9" name="Gráfico 4"/>
        <xdr:cNvGraphicFramePr/>
      </xdr:nvGraphicFramePr>
      <xdr:xfrm>
        <a:off x="20102040" y="78480"/>
        <a:ext cx="8889480" cy="575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0.21150789941105</cdr:x>
      <cdr:y>0.964485235434956</cdr:y>
    </cdr:from>
    <cdr:to>
      <cdr:x>0.219220342152005</cdr:x>
      <cdr:y>0.973164405426975</cdr:y>
    </cdr:to>
    <cdr:sp>
      <cdr:nvSpPr>
        <cdr:cNvPr id="1" name="CaixaDeTexto 2"/>
        <cdr:cNvSpPr/>
      </cdr:nvSpPr>
      <cdr:spPr>
        <a:xfrm>
          <a:off x="1629000" y="3480480"/>
          <a:ext cx="59400" cy="3132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</cdr:sp>
  </cdr:relSizeAnchor>
  <cdr:relSizeAnchor>
    <cdr:from>
      <cdr:x>0.422361409741049</cdr:x>
      <cdr:y>0.412609736632083</cdr:y>
    </cdr:from>
    <cdr:to>
      <cdr:x>0.577498364027297</cdr:x>
      <cdr:y>0.587190742218675</cdr:y>
    </cdr:to>
    <cdr:sp>
      <cdr:nvSpPr>
        <cdr:cNvPr id="2" name="CaixaDeTexto 3"/>
        <cdr:cNvSpPr/>
      </cdr:nvSpPr>
      <cdr:spPr>
        <a:xfrm>
          <a:off x="3252960" y="1488960"/>
          <a:ext cx="1194840" cy="6300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</cdr:sp>
  </cdr:relSizeAnchor>
  <cdr:relSizeAnchor>
    <cdr:from>
      <cdr:x>0.422361409741049</cdr:x>
      <cdr:y>0.412609736632083</cdr:y>
    </cdr:from>
    <cdr:to>
      <cdr:x>0.577498364027297</cdr:x>
      <cdr:y>0.587190742218675</cdr:y>
    </cdr:to>
    <cdr:sp>
      <cdr:nvSpPr>
        <cdr:cNvPr id="3" name="CaixaDeTexto 4"/>
        <cdr:cNvSpPr/>
      </cdr:nvSpPr>
      <cdr:spPr>
        <a:xfrm>
          <a:off x="3252960" y="1488960"/>
          <a:ext cx="1194840" cy="6300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</cdr:sp>
  </cdr:relSizeAnchor>
  <cdr:relSizeAnchor>
    <cdr:from>
      <cdr:x>0.422361409741049</cdr:x>
      <cdr:y>0.412609736632083</cdr:y>
    </cdr:from>
    <cdr:to>
      <cdr:x>0.577498364027297</cdr:x>
      <cdr:y>0.587190742218675</cdr:y>
    </cdr:to>
    <cdr:sp>
      <cdr:nvSpPr>
        <cdr:cNvPr id="4" name="CaixaDeTexto 5"/>
        <cdr:cNvSpPr/>
      </cdr:nvSpPr>
      <cdr:spPr>
        <a:xfrm>
          <a:off x="3252960" y="1488960"/>
          <a:ext cx="1194840" cy="6300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</cdr:sp>
  </cdr:relSizeAnchor>
  <cdr:relSizeAnchor>
    <cdr:from>
      <cdr:x>0.288772553052258</cdr:x>
      <cdr:y>0.970570630486832</cdr:y>
    </cdr:from>
    <cdr:to>
      <cdr:x>0.339020286061513</cdr:x>
      <cdr:y>0.979249800478851</cdr:y>
    </cdr:to>
    <cdr:sp>
      <cdr:nvSpPr>
        <cdr:cNvPr id="5" name="CaixaDeTexto 6"/>
        <cdr:cNvSpPr/>
      </cdr:nvSpPr>
      <cdr:spPr>
        <a:xfrm>
          <a:off x="2224080" y="3502440"/>
          <a:ext cx="387000" cy="3132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</cdr:sp>
  </cdr:relSizeAnchor>
</c:userShapes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0.355900329102022</cdr:x>
      <cdr:y>0.0223029569078615</cdr:y>
    </cdr:from>
    <cdr:to>
      <cdr:x>0.647903577381716</cdr:x>
      <cdr:y>0.0929458068422646</cdr:y>
    </cdr:to>
    <cdr:sp>
      <cdr:nvSpPr>
        <cdr:cNvPr id="8" name="TextBox 1"/>
        <cdr:cNvSpPr/>
      </cdr:nvSpPr>
      <cdr:spPr>
        <a:xfrm>
          <a:off x="2997720" y="79560"/>
          <a:ext cx="2459520" cy="2520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trike="noStrike" u="none">
              <a:uFillTx/>
              <a:latin typeface="Times New Roman"/>
            </a:rPr>
            <a:t>Perdas &amp; Lucros</a:t>
          </a:r>
          <a:endParaRPr b="0" sz="1600" strike="noStrike" u="none">
            <a:uFillTx/>
            <a:latin typeface="Times New Roman"/>
          </a:endParaRPr>
        </a:p>
      </cdr:txBody>
    </cdr:sp>
  </cdr:relSizeAnchor>
</c:userShape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S45"/>
  <sheetViews>
    <sheetView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W34" activeCellId="1" sqref="Q76:T77 W3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.29"/>
    <col collapsed="false" customWidth="true" hidden="false" outlineLevel="0" max="2" min="2" style="0" width="2.57"/>
    <col collapsed="false" customWidth="true" hidden="false" outlineLevel="0" max="3" min="3" style="0" width="24.29"/>
    <col collapsed="false" customWidth="true" hidden="false" outlineLevel="0" max="4" min="4" style="1" width="21.71"/>
    <col collapsed="false" customWidth="true" hidden="false" outlineLevel="0" max="6" min="5" style="0" width="21"/>
    <col collapsed="false" customWidth="true" hidden="false" outlineLevel="0" max="12" min="7" style="0" width="20.85"/>
    <col collapsed="false" customWidth="true" hidden="false" outlineLevel="0" max="15" min="13" style="0" width="21"/>
  </cols>
  <sheetData>
    <row r="3" customFormat="false" ht="19.7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customFormat="false" ht="15" hidden="false" customHeight="false" outlineLevel="0" collapsed="false">
      <c r="C5" s="3" t="s">
        <v>1</v>
      </c>
      <c r="D5" s="4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</row>
    <row r="6" customFormat="false" ht="15" hidden="false" customHeight="false" outlineLevel="0" collapsed="false">
      <c r="C6" s="5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5" hidden="false" customHeight="false" outlineLevel="0" collapsed="false">
      <c r="C7" s="0" t="s">
        <v>14</v>
      </c>
      <c r="D7" s="1" t="n">
        <v>1000000000</v>
      </c>
      <c r="E7" s="1" t="n">
        <f aca="false">D39</f>
        <v>868210735.844767</v>
      </c>
      <c r="F7" s="1" t="n">
        <f aca="false">E39</f>
        <v>965267924.523027</v>
      </c>
      <c r="G7" s="1" t="n">
        <f aca="false">F39</f>
        <v>1423909863.12361</v>
      </c>
      <c r="H7" s="1" t="n">
        <f aca="false">G39</f>
        <v>1864418047.10353</v>
      </c>
      <c r="I7" s="1" t="n">
        <f aca="false">H39</f>
        <v>2471299957.66559</v>
      </c>
      <c r="J7" s="1" t="n">
        <f aca="false">I39</f>
        <v>3610062615.05822</v>
      </c>
      <c r="K7" s="1" t="n">
        <f aca="false">J39</f>
        <v>3697882565.05822</v>
      </c>
      <c r="L7" s="1" t="n">
        <f aca="false">K39</f>
        <v>3785702515.05822</v>
      </c>
      <c r="M7" s="1" t="n">
        <f aca="false">L39</f>
        <v>3873522465.05822</v>
      </c>
      <c r="N7" s="1" t="n">
        <f aca="false">M39</f>
        <v>3961342415.05822</v>
      </c>
      <c r="O7" s="1" t="n">
        <f aca="false">N39</f>
        <v>4049162365.05822</v>
      </c>
    </row>
    <row r="8" customFormat="false" ht="15" hidden="false" customHeight="false" outlineLevel="0" collapsed="false">
      <c r="C8" s="7" t="s">
        <v>15</v>
      </c>
      <c r="D8" s="8" t="n">
        <f aca="false">D10+D12</f>
        <v>612840650</v>
      </c>
      <c r="E8" s="9" t="n">
        <f aca="false">E10+E12</f>
        <v>565484350</v>
      </c>
      <c r="F8" s="9" t="n">
        <f aca="false">F10+F12</f>
        <v>880825650</v>
      </c>
      <c r="G8" s="9" t="n">
        <f aca="false">G10+G12</f>
        <v>1076807800</v>
      </c>
      <c r="H8" s="9" t="n">
        <f aca="false">H10+H12</f>
        <v>1198388050</v>
      </c>
      <c r="I8" s="9" t="n">
        <f aca="false">I10+I12</f>
        <v>2041663050</v>
      </c>
      <c r="J8" s="9" t="n">
        <f aca="false">J10+J12</f>
        <v>87915500</v>
      </c>
      <c r="K8" s="9" t="n">
        <f aca="false">K10+K12</f>
        <v>87915500</v>
      </c>
      <c r="L8" s="9" t="n">
        <f aca="false">L10+L12</f>
        <v>87915500</v>
      </c>
      <c r="M8" s="9" t="n">
        <f aca="false">M10+M12</f>
        <v>87915500</v>
      </c>
      <c r="N8" s="9" t="n">
        <f aca="false">N10+N12</f>
        <v>87915500</v>
      </c>
      <c r="O8" s="9" t="n">
        <f aca="false">O10+O12</f>
        <v>87915500</v>
      </c>
    </row>
    <row r="9" customFormat="false" ht="15" hidden="false" customHeight="false" outlineLevel="0" collapsed="false">
      <c r="C9" s="5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C10" s="10" t="s">
        <v>16</v>
      </c>
      <c r="D10" s="11" t="n">
        <v>9841500</v>
      </c>
      <c r="E10" s="11" t="n">
        <v>17485000</v>
      </c>
      <c r="F10" s="11" t="n">
        <v>27326500</v>
      </c>
      <c r="G10" s="11" t="n">
        <v>43809500</v>
      </c>
      <c r="H10" s="11" t="n">
        <v>62890000</v>
      </c>
      <c r="I10" s="11" t="n">
        <v>87915500</v>
      </c>
      <c r="J10" s="11" t="n">
        <v>87915500</v>
      </c>
      <c r="K10" s="11" t="n">
        <v>87915500</v>
      </c>
      <c r="L10" s="11" t="n">
        <v>87915500</v>
      </c>
      <c r="M10" s="11" t="n">
        <v>87915500</v>
      </c>
      <c r="N10" s="11" t="n">
        <v>87915500</v>
      </c>
      <c r="O10" s="11" t="n">
        <v>87915500</v>
      </c>
    </row>
    <row r="11" customFormat="false" ht="15" hidden="false" customHeight="false" outlineLevel="0" collapsed="false">
      <c r="C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5" hidden="false" customHeight="false" outlineLevel="0" collapsed="false">
      <c r="C12" s="10" t="s">
        <v>17</v>
      </c>
      <c r="D12" s="11" t="n">
        <v>602999150</v>
      </c>
      <c r="E12" s="11" t="n">
        <v>547999350</v>
      </c>
      <c r="F12" s="11" t="n">
        <v>853499150</v>
      </c>
      <c r="G12" s="11" t="n">
        <v>1032998300</v>
      </c>
      <c r="H12" s="11" t="n">
        <v>1135498050</v>
      </c>
      <c r="I12" s="11" t="n">
        <v>1953747550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</row>
    <row r="13" customFormat="false" ht="15" hidden="false" customHeight="false" outlineLevel="0" collapsed="false">
      <c r="C13" s="12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customFormat="false" ht="15" hidden="false" customHeight="false" outlineLevel="0" collapsed="false">
      <c r="C14" s="7" t="s">
        <v>18</v>
      </c>
      <c r="D14" s="9" t="n">
        <f aca="false">D16</f>
        <v>306107200</v>
      </c>
      <c r="E14" s="9" t="n">
        <f aca="false">E16</f>
        <v>306107200</v>
      </c>
      <c r="F14" s="9" t="n">
        <f aca="false">F16</f>
        <v>307724300</v>
      </c>
      <c r="G14" s="9" t="n">
        <f aca="false">G16</f>
        <v>466747200</v>
      </c>
      <c r="H14" s="9" t="n">
        <f aca="false">H16</f>
        <v>430839350</v>
      </c>
      <c r="I14" s="9" t="n">
        <f aca="false">I16</f>
        <v>659371700</v>
      </c>
      <c r="J14" s="9" t="n">
        <f aca="false">J16</f>
        <v>0</v>
      </c>
      <c r="K14" s="9" t="n">
        <f aca="false">K16</f>
        <v>0</v>
      </c>
      <c r="L14" s="9" t="n">
        <f aca="false">L16</f>
        <v>0</v>
      </c>
      <c r="M14" s="9" t="n">
        <f aca="false">M16</f>
        <v>0</v>
      </c>
      <c r="N14" s="9" t="n">
        <f aca="false">N16</f>
        <v>0</v>
      </c>
      <c r="O14" s="9" t="n">
        <f aca="false">O16</f>
        <v>0</v>
      </c>
    </row>
    <row r="15" customFormat="false" ht="15" hidden="false" customHeight="false" outlineLevel="0" collapsed="false">
      <c r="C15" s="1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" hidden="false" customHeight="false" outlineLevel="0" collapsed="false">
      <c r="C16" s="10" t="s">
        <v>19</v>
      </c>
      <c r="D16" s="13" t="n">
        <v>306107200</v>
      </c>
      <c r="E16" s="13" t="n">
        <v>306107200</v>
      </c>
      <c r="F16" s="13" t="n">
        <v>307724300</v>
      </c>
      <c r="G16" s="13" t="n">
        <v>466747200</v>
      </c>
      <c r="H16" s="13" t="n">
        <v>430839350</v>
      </c>
      <c r="I16" s="13" t="n">
        <v>659371700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</row>
    <row r="17" customFormat="false" ht="15" hidden="false" customHeight="false" outlineLevel="0" collapsed="false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5" hidden="false" customHeight="false" outlineLevel="0" collapsed="false">
      <c r="C18" s="16" t="s">
        <v>20</v>
      </c>
      <c r="D18" s="9" t="n">
        <f aca="false">D8-D14</f>
        <v>306733450</v>
      </c>
      <c r="E18" s="9" t="n">
        <f aca="false">E8-E14</f>
        <v>259377150</v>
      </c>
      <c r="F18" s="9" t="n">
        <f aca="false">F8-F14</f>
        <v>573101350</v>
      </c>
      <c r="G18" s="9" t="n">
        <f aca="false">G8-G14</f>
        <v>610060600</v>
      </c>
      <c r="H18" s="9" t="n">
        <f aca="false">H8-H14</f>
        <v>767548700</v>
      </c>
      <c r="I18" s="9" t="n">
        <f aca="false">I8-I14</f>
        <v>1382291350</v>
      </c>
      <c r="J18" s="9" t="n">
        <f aca="false">J8-J14</f>
        <v>87915500</v>
      </c>
      <c r="K18" s="9" t="n">
        <f aca="false">K8-K14</f>
        <v>87915500</v>
      </c>
      <c r="L18" s="9" t="n">
        <f aca="false">L8-L14</f>
        <v>87915500</v>
      </c>
      <c r="M18" s="9" t="n">
        <f aca="false">M8-M14</f>
        <v>87915500</v>
      </c>
      <c r="N18" s="9" t="n">
        <f aca="false">N8-N14</f>
        <v>87915500</v>
      </c>
      <c r="O18" s="9" t="n">
        <f aca="false">O8-O14</f>
        <v>87915500</v>
      </c>
    </row>
    <row r="19" customFormat="false" ht="15" hidden="false" customHeight="false" outlineLevel="0" collapsed="false">
      <c r="C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5" hidden="false" customHeight="false" outlineLevel="0" collapsed="false">
      <c r="C20" s="16" t="s">
        <v>21</v>
      </c>
      <c r="D20" s="9" t="n">
        <f aca="false">D22+D29</f>
        <v>329082489.155234</v>
      </c>
      <c r="E20" s="9" t="n">
        <f aca="false">E22+E29</f>
        <v>52879736.3217391</v>
      </c>
      <c r="F20" s="9" t="n">
        <f aca="false">F22+F29</f>
        <v>4534056.39941271</v>
      </c>
      <c r="G20" s="9" t="n">
        <f aca="false">G22+G29</f>
        <v>8032971.02008146</v>
      </c>
      <c r="H20" s="9" t="n">
        <f aca="false">H22+H29</f>
        <v>10199179.4379464</v>
      </c>
      <c r="I20" s="9" t="n">
        <f aca="false">I22+I29</f>
        <v>11582057.6073695</v>
      </c>
      <c r="J20" s="9" t="n">
        <f aca="false">J22+J29</f>
        <v>95550</v>
      </c>
      <c r="K20" s="9" t="n">
        <f aca="false">K22+K29</f>
        <v>95550</v>
      </c>
      <c r="L20" s="9" t="n">
        <f aca="false">L22+L29</f>
        <v>95550</v>
      </c>
      <c r="M20" s="9" t="n">
        <f aca="false">M22+M29</f>
        <v>95550</v>
      </c>
      <c r="N20" s="9" t="n">
        <f aca="false">N22+N29</f>
        <v>95550</v>
      </c>
      <c r="O20" s="9" t="n">
        <f aca="false">O22+O29</f>
        <v>95550</v>
      </c>
    </row>
    <row r="21" customFormat="false" ht="15" hidden="false" customHeight="false" outlineLevel="0" collapsed="false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5" hidden="false" customHeight="false" outlineLevel="0" collapsed="false">
      <c r="C22" s="10" t="s">
        <v>22</v>
      </c>
      <c r="D22" s="13" t="n">
        <f aca="false">SUM(D23:D27)</f>
        <v>278990878.849275</v>
      </c>
      <c r="E22" s="13" t="n">
        <f aca="false">SUM(E23:E27)</f>
        <v>3005533.42318841</v>
      </c>
      <c r="F22" s="13" t="n">
        <f aca="false">SUM(F23:F27)</f>
        <v>4298130.47348679</v>
      </c>
      <c r="G22" s="13" t="n">
        <f aca="false">SUM(G23:G27)</f>
        <v>7593341.39045184</v>
      </c>
      <c r="H22" s="13" t="n">
        <f aca="false">SUM(H23:H27)</f>
        <v>9796586.8453538</v>
      </c>
      <c r="I22" s="13" t="n">
        <f aca="false">SUM(I23:I27)</f>
        <v>11068353.9036658</v>
      </c>
      <c r="J22" s="13" t="n">
        <f aca="false">SUM(J23:J27)</f>
        <v>95550</v>
      </c>
      <c r="K22" s="13" t="n">
        <f aca="false">SUM(K23:K27)</f>
        <v>95550</v>
      </c>
      <c r="L22" s="13" t="n">
        <f aca="false">SUM(L23:L27)</f>
        <v>95550</v>
      </c>
      <c r="M22" s="13" t="n">
        <f aca="false">SUM(M23:M27)</f>
        <v>95550</v>
      </c>
      <c r="N22" s="13" t="n">
        <f aca="false">SUM(N23:N27)</f>
        <v>95550</v>
      </c>
      <c r="O22" s="13" t="n">
        <f aca="false">SUM(O23:O27)</f>
        <v>95550</v>
      </c>
    </row>
    <row r="23" customFormat="false" ht="15" hidden="false" customHeight="false" outlineLevel="0" collapsed="false">
      <c r="C23" s="17" t="s">
        <v>23</v>
      </c>
      <c r="D23" s="18" t="n">
        <v>275000000</v>
      </c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</row>
    <row r="24" customFormat="false" ht="15" hidden="false" customHeight="false" outlineLevel="0" collapsed="false">
      <c r="C24" s="17" t="s">
        <v>24</v>
      </c>
      <c r="D24" s="18" t="n">
        <v>2095550</v>
      </c>
      <c r="E24" s="18" t="n">
        <v>95550</v>
      </c>
      <c r="F24" s="18" t="n">
        <v>95550</v>
      </c>
      <c r="G24" s="18" t="n">
        <v>95550</v>
      </c>
      <c r="H24" s="18" t="n">
        <v>95550</v>
      </c>
      <c r="I24" s="18" t="n">
        <v>95550</v>
      </c>
      <c r="J24" s="18" t="n">
        <v>95550</v>
      </c>
      <c r="K24" s="18" t="n">
        <v>95550</v>
      </c>
      <c r="L24" s="18" t="n">
        <v>95550</v>
      </c>
      <c r="M24" s="18" t="n">
        <v>95550</v>
      </c>
      <c r="N24" s="18" t="n">
        <v>95550</v>
      </c>
      <c r="O24" s="18" t="n">
        <v>95550</v>
      </c>
    </row>
    <row r="25" customFormat="false" ht="15" hidden="false" customHeight="false" outlineLevel="0" collapsed="false">
      <c r="C25" s="17" t="s">
        <v>25</v>
      </c>
      <c r="D25" s="18" t="n">
        <v>225330</v>
      </c>
      <c r="E25" s="18" t="n">
        <v>169650</v>
      </c>
      <c r="F25" s="1" t="n">
        <v>169650</v>
      </c>
      <c r="G25" s="1" t="n">
        <v>394980</v>
      </c>
      <c r="H25" s="1" t="n">
        <v>286650</v>
      </c>
      <c r="I25" s="1" t="n">
        <v>434280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</row>
    <row r="26" customFormat="false" ht="15" hidden="false" customHeight="false" outlineLevel="0" collapsed="false">
      <c r="C26" s="17" t="s">
        <v>26</v>
      </c>
      <c r="D26" s="18" t="n">
        <v>194032.6</v>
      </c>
      <c r="E26" s="18" t="n">
        <v>132135</v>
      </c>
      <c r="F26" s="1" t="n">
        <v>132135</v>
      </c>
      <c r="G26" s="1" t="n">
        <v>182752.2</v>
      </c>
      <c r="H26" s="1" t="n">
        <v>206610.4</v>
      </c>
      <c r="I26" s="1" t="n">
        <v>368558.2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</row>
    <row r="27" customFormat="false" ht="15" hidden="false" customHeight="false" outlineLevel="0" collapsed="false">
      <c r="C27" s="17" t="s">
        <v>27</v>
      </c>
      <c r="D27" s="18" t="n">
        <v>1475966.24927536</v>
      </c>
      <c r="E27" s="18" t="n">
        <v>2608198.42318841</v>
      </c>
      <c r="F27" s="1" t="n">
        <v>3900795.47348679</v>
      </c>
      <c r="G27" s="1" t="n">
        <v>6920059.19045183</v>
      </c>
      <c r="H27" s="1" t="n">
        <v>9207776.4453538</v>
      </c>
      <c r="I27" s="1" t="n">
        <v>10169965.7036658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</row>
    <row r="28" customFormat="false" ht="15" hidden="false" customHeight="false" outlineLevel="0" collapsed="false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C29" s="10" t="s">
        <v>28</v>
      </c>
      <c r="D29" s="13" t="n">
        <f aca="false">SUM(D30:D31)</f>
        <v>50091610.3059581</v>
      </c>
      <c r="E29" s="13" t="n">
        <f aca="false">SUM(E31:E31)</f>
        <v>49874202.8985507</v>
      </c>
      <c r="F29" s="13" t="n">
        <f aca="false">SUM(F30:F30)</f>
        <v>235925.925925926</v>
      </c>
      <c r="G29" s="13" t="n">
        <f aca="false">SUM(G30:G30)</f>
        <v>439629.62962963</v>
      </c>
      <c r="H29" s="13" t="n">
        <f aca="false">SUM(H30:H30)</f>
        <v>402592.592592593</v>
      </c>
      <c r="I29" s="13" t="n">
        <f aca="false">SUM(I30:I30)</f>
        <v>513703.703703704</v>
      </c>
      <c r="J29" s="13" t="n">
        <f aca="false">SUM(J30:J30)</f>
        <v>0</v>
      </c>
      <c r="K29" s="13" t="n">
        <f aca="false">SUM(K30:K30)</f>
        <v>0</v>
      </c>
      <c r="L29" s="13" t="n">
        <f aca="false">SUM(L30:L30)</f>
        <v>0</v>
      </c>
      <c r="M29" s="13" t="n">
        <f aca="false">SUM(M30:M30)</f>
        <v>0</v>
      </c>
      <c r="N29" s="13" t="n">
        <f aca="false">SUM(N30:N30)</f>
        <v>0</v>
      </c>
      <c r="O29" s="13" t="n">
        <f aca="false">SUM(O30:O30)</f>
        <v>0</v>
      </c>
    </row>
    <row r="30" customFormat="false" ht="15" hidden="false" customHeight="false" outlineLevel="0" collapsed="false">
      <c r="C30" s="17" t="s">
        <v>29</v>
      </c>
      <c r="D30" s="18" t="n">
        <v>217407.407407407</v>
      </c>
      <c r="E30" s="18" t="n">
        <v>217407.407407407</v>
      </c>
      <c r="F30" s="1" t="n">
        <v>235925.925925926</v>
      </c>
      <c r="G30" s="1" t="n">
        <v>439629.62962963</v>
      </c>
      <c r="H30" s="1" t="n">
        <v>402592.592592593</v>
      </c>
      <c r="I30" s="1" t="n">
        <v>513703.703703704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</row>
    <row r="31" customFormat="false" ht="15" hidden="false" customHeight="false" outlineLevel="0" collapsed="false">
      <c r="C31" s="17" t="s">
        <v>30</v>
      </c>
      <c r="D31" s="18" t="n">
        <v>49874202.8985507</v>
      </c>
      <c r="E31" s="18" t="n">
        <v>49874202.8985507</v>
      </c>
      <c r="F31" s="1" t="n">
        <v>55741756.1807332</v>
      </c>
      <c r="G31" s="1" t="n">
        <v>120284842.28474</v>
      </c>
      <c r="H31" s="1" t="n">
        <v>108549735.720375</v>
      </c>
      <c r="I31" s="1" t="n">
        <v>143755055.41347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</row>
    <row r="32" customFormat="false" ht="15" hidden="false" customHeight="false" outlineLevel="0" collapsed="false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5" hidden="false" customHeight="false" outlineLevel="0" collapsed="false">
      <c r="C33" s="16" t="s">
        <v>31</v>
      </c>
      <c r="D33" s="19" t="n">
        <f aca="false">SUM(D34:D34)</f>
        <v>-109440225</v>
      </c>
      <c r="E33" s="19" t="n">
        <f aca="false">SUM(E34:E34)</f>
        <v>-109440225</v>
      </c>
      <c r="F33" s="19" t="n">
        <f aca="false">SUM(F34:F34)</f>
        <v>-109925355</v>
      </c>
      <c r="G33" s="19" t="n">
        <f aca="false">SUM(G34:G34)</f>
        <v>-161519445</v>
      </c>
      <c r="H33" s="19" t="n">
        <f aca="false">SUM(H34:H34)</f>
        <v>-150467610</v>
      </c>
      <c r="I33" s="19" t="n">
        <f aca="false">SUM(I34:I34)</f>
        <v>-231946635</v>
      </c>
      <c r="J33" s="19" t="n">
        <f aca="false">SUM(J34:J34)</f>
        <v>0</v>
      </c>
      <c r="K33" s="19" t="n">
        <f aca="false">SUM(K34:K34)</f>
        <v>0</v>
      </c>
      <c r="L33" s="19" t="n">
        <f aca="false">SUM(L34:L34)</f>
        <v>0</v>
      </c>
      <c r="M33" s="19" t="n">
        <f aca="false">SUM(M34:M34)</f>
        <v>0</v>
      </c>
      <c r="N33" s="19" t="n">
        <f aca="false">SUM(N34:N34)</f>
        <v>0</v>
      </c>
      <c r="O33" s="19" t="n">
        <f aca="false">SUM(O34:O34)</f>
        <v>0</v>
      </c>
    </row>
    <row r="34" customFormat="false" ht="15" hidden="false" customHeight="false" outlineLevel="0" collapsed="false">
      <c r="C34" s="12" t="s">
        <v>32</v>
      </c>
      <c r="D34" s="20" t="n">
        <v>-109440225</v>
      </c>
      <c r="E34" s="20" t="n">
        <v>-109440225</v>
      </c>
      <c r="F34" s="20" t="n">
        <v>-109925355</v>
      </c>
      <c r="G34" s="20" t="n">
        <v>-161519445</v>
      </c>
      <c r="H34" s="20" t="n">
        <v>-150467610</v>
      </c>
      <c r="I34" s="20" t="n">
        <v>-231946635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</row>
    <row r="35" customFormat="false" ht="15" hidden="false" customHeight="false" outlineLevel="0" collapsed="false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5" hidden="false" customHeight="false" outlineLevel="0" collapsed="false">
      <c r="C36" s="16" t="s">
        <v>33</v>
      </c>
      <c r="D36" s="9" t="n">
        <f aca="false">D18-D20+D33</f>
        <v>-131789264.155234</v>
      </c>
      <c r="E36" s="9" t="n">
        <f aca="false">E18-E20+E33</f>
        <v>97057188.6782609</v>
      </c>
      <c r="F36" s="9" t="n">
        <f aca="false">F18-F20+F33</f>
        <v>458641938.600587</v>
      </c>
      <c r="G36" s="9" t="n">
        <f aca="false">G18-G20+G33</f>
        <v>440508183.979919</v>
      </c>
      <c r="H36" s="9" t="n">
        <f aca="false">H18-H20+H33</f>
        <v>606881910.562054</v>
      </c>
      <c r="I36" s="9" t="n">
        <f aca="false">I18-I20+I33</f>
        <v>1138762657.39263</v>
      </c>
      <c r="J36" s="9" t="n">
        <f aca="false">J18-J20+J33</f>
        <v>87819950</v>
      </c>
      <c r="K36" s="9" t="n">
        <f aca="false">K18-K20+K33</f>
        <v>87819950</v>
      </c>
      <c r="L36" s="9" t="n">
        <f aca="false">L18-L20+L33</f>
        <v>87819950</v>
      </c>
      <c r="M36" s="9" t="n">
        <f aca="false">M18-M20+M33</f>
        <v>87819950</v>
      </c>
      <c r="N36" s="9" t="n">
        <f aca="false">N18-N20+N33</f>
        <v>87819950</v>
      </c>
      <c r="O36" s="9" t="n">
        <f aca="false">O18-O20+O33</f>
        <v>87819950</v>
      </c>
    </row>
    <row r="37" customFormat="false" ht="15" hidden="false" customHeight="false" outlineLevel="0" collapsed="false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5" hidden="false" customHeight="false" outlineLevel="0" collapsed="false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S38" s="0" t="s">
        <v>34</v>
      </c>
    </row>
    <row r="39" customFormat="false" ht="15" hidden="false" customHeight="false" outlineLevel="0" collapsed="false">
      <c r="C39" s="16" t="s">
        <v>35</v>
      </c>
      <c r="D39" s="9" t="n">
        <f aca="false">D36+D7</f>
        <v>868210735.844767</v>
      </c>
      <c r="E39" s="9" t="n">
        <f aca="false">E36+E7</f>
        <v>965267924.523027</v>
      </c>
      <c r="F39" s="9" t="n">
        <f aca="false">F36+F7</f>
        <v>1423909863.12361</v>
      </c>
      <c r="G39" s="9" t="n">
        <f aca="false">G36+G7</f>
        <v>1864418047.10353</v>
      </c>
      <c r="H39" s="9" t="n">
        <f aca="false">H36+H7</f>
        <v>2471299957.66559</v>
      </c>
      <c r="I39" s="9" t="n">
        <f aca="false">I36+I7</f>
        <v>3610062615.05822</v>
      </c>
      <c r="J39" s="9" t="n">
        <f aca="false">J36+J7</f>
        <v>3697882565.05822</v>
      </c>
      <c r="K39" s="9" t="n">
        <f aca="false">K36+K7</f>
        <v>3785702515.05822</v>
      </c>
      <c r="L39" s="9" t="n">
        <f aca="false">L36+L7</f>
        <v>3873522465.05822</v>
      </c>
      <c r="M39" s="9" t="n">
        <f aca="false">M36+M7</f>
        <v>3961342415.05822</v>
      </c>
      <c r="N39" s="9" t="n">
        <f aca="false">N36+N7</f>
        <v>4049162365.05822</v>
      </c>
      <c r="O39" s="9" t="n">
        <f aca="false">O36+O7</f>
        <v>4136982315.05822</v>
      </c>
    </row>
    <row r="40" customFormat="false" ht="15" hidden="false" customHeight="false" outlineLevel="0" collapsed="false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2" customFormat="false" ht="15" hidden="false" customHeight="false" outlineLevel="0" collapsed="false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customFormat="false" ht="15" hidden="false" customHeight="false" outlineLevel="0" collapsed="false">
      <c r="C43" s="22"/>
      <c r="D43" s="22"/>
      <c r="E43" s="1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customFormat="false" ht="15" hidden="false" customHeight="false" outlineLevel="0" collapsed="false">
      <c r="C44" s="22"/>
      <c r="D44" s="18"/>
      <c r="E44" s="1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customFormat="false" ht="15" hidden="false" customHeight="false" outlineLevel="0" collapsed="false">
      <c r="D45" s="23"/>
    </row>
  </sheetData>
  <mergeCells count="1">
    <mergeCell ref="C3:O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62"/>
  <sheetViews>
    <sheetView showFormulas="false" showGridLines="true" showRowColHeaders="true" showZeros="true" rightToLeft="false" tabSelected="false" showOutlineSymbols="true" defaultGridColor="true" view="normal" topLeftCell="A13" colorId="64" zoomScale="70" zoomScaleNormal="70" zoomScalePageLayoutView="100" workbookViewId="0">
      <selection pane="topLeft" activeCell="B9" activeCellId="1" sqref="Q76:T77 B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6" min="2" style="0" width="7.42"/>
    <col collapsed="false" customWidth="true" hidden="false" outlineLevel="0" max="14" min="14" style="0" width="40"/>
    <col collapsed="false" customWidth="true" hidden="false" outlineLevel="0" max="15" min="15" style="0" width="20"/>
    <col collapsed="false" customWidth="true" hidden="false" outlineLevel="0" max="16" min="16" style="0" width="18.57"/>
    <col collapsed="false" customWidth="true" hidden="false" outlineLevel="0" max="17" min="17" style="0" width="22.57"/>
    <col collapsed="false" customWidth="true" hidden="false" outlineLevel="0" max="20" min="18" style="0" width="20"/>
    <col collapsed="false" customWidth="true" hidden="false" outlineLevel="0" max="21" min="21" style="0" width="21.57"/>
    <col collapsed="false" customWidth="true" hidden="false" outlineLevel="0" max="22" min="22" style="0" width="21"/>
    <col collapsed="false" customWidth="true" hidden="false" outlineLevel="0" max="23" min="23" style="0" width="21.57"/>
    <col collapsed="false" customWidth="true" hidden="false" outlineLevel="0" max="26" min="26" style="0" width="4.29"/>
    <col collapsed="false" customWidth="true" hidden="false" outlineLevel="0" max="27" min="27" style="0" width="7.71"/>
    <col collapsed="false" customWidth="true" hidden="false" outlineLevel="0" max="29" min="28" style="0" width="8.15"/>
    <col collapsed="false" customWidth="true" hidden="false" outlineLevel="0" max="31" min="30" style="0" width="7.71"/>
  </cols>
  <sheetData>
    <row r="1" customFormat="false" ht="15" hidden="false" customHeight="false" outlineLevel="0" collapsed="false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5"/>
      <c r="Q1" s="26" t="s">
        <v>37</v>
      </c>
      <c r="R1" s="26"/>
      <c r="S1" s="26"/>
      <c r="T1" s="26"/>
      <c r="U1" s="26"/>
      <c r="V1" s="26"/>
      <c r="W1" s="26"/>
      <c r="X1" s="25"/>
      <c r="Y1" s="27" t="s">
        <v>38</v>
      </c>
      <c r="Z1" s="27"/>
      <c r="AA1" s="27"/>
      <c r="AB1" s="27"/>
      <c r="AC1" s="27"/>
      <c r="AD1" s="27"/>
      <c r="AE1" s="27"/>
      <c r="AF1" s="25"/>
    </row>
    <row r="2" customFormat="false" ht="15" hidden="false" customHeight="false" outlineLevel="0" collapsed="fals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5"/>
      <c r="P2" s="25"/>
      <c r="Q2" s="26"/>
      <c r="R2" s="26"/>
      <c r="S2" s="26"/>
      <c r="T2" s="26"/>
      <c r="U2" s="26"/>
      <c r="V2" s="26"/>
      <c r="W2" s="26"/>
      <c r="X2" s="25"/>
      <c r="Y2" s="27"/>
      <c r="Z2" s="27"/>
      <c r="AA2" s="27"/>
      <c r="AB2" s="27"/>
      <c r="AC2" s="27"/>
      <c r="AD2" s="27"/>
      <c r="AE2" s="27"/>
      <c r="AF2" s="25"/>
    </row>
    <row r="3" customFormat="false" ht="19.7" hidden="false" customHeight="false" outlineLevel="0" collapsed="false">
      <c r="A3" s="28" t="s">
        <v>39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5"/>
      <c r="O3" s="25"/>
      <c r="P3" s="25"/>
      <c r="Q3" s="26" t="s">
        <v>39</v>
      </c>
      <c r="R3" s="26"/>
      <c r="S3" s="26"/>
      <c r="T3" s="26"/>
      <c r="U3" s="26"/>
      <c r="V3" s="26"/>
      <c r="W3" s="26"/>
      <c r="X3" s="25"/>
      <c r="Y3" s="29" t="s">
        <v>39</v>
      </c>
      <c r="Z3" s="29"/>
      <c r="AA3" s="29"/>
      <c r="AB3" s="29"/>
      <c r="AC3" s="29"/>
      <c r="AD3" s="29"/>
      <c r="AE3" s="29"/>
      <c r="AF3" s="25"/>
    </row>
    <row r="4" customFormat="false" ht="15" hidden="false" customHeight="false" outlineLevel="0" collapsed="false">
      <c r="A4" s="30"/>
      <c r="B4" s="3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30" t="s">
        <v>7</v>
      </c>
      <c r="H4" s="30" t="s">
        <v>8</v>
      </c>
      <c r="I4" s="30" t="s">
        <v>9</v>
      </c>
      <c r="J4" s="30" t="s">
        <v>10</v>
      </c>
      <c r="K4" s="30" t="s">
        <v>11</v>
      </c>
      <c r="L4" s="30" t="s">
        <v>12</v>
      </c>
      <c r="M4" s="30" t="s">
        <v>13</v>
      </c>
      <c r="N4" s="25"/>
      <c r="O4" s="31" t="s">
        <v>40</v>
      </c>
      <c r="P4" s="31"/>
      <c r="Q4" s="32"/>
      <c r="R4" s="32" t="s">
        <v>2</v>
      </c>
      <c r="S4" s="32" t="s">
        <v>3</v>
      </c>
      <c r="T4" s="32" t="s">
        <v>4</v>
      </c>
      <c r="U4" s="32" t="s">
        <v>5</v>
      </c>
      <c r="V4" s="32" t="s">
        <v>6</v>
      </c>
      <c r="W4" s="32" t="s">
        <v>7</v>
      </c>
      <c r="X4" s="33"/>
      <c r="Y4" s="30"/>
      <c r="Z4" s="30" t="s">
        <v>2</v>
      </c>
      <c r="AA4" s="30" t="s">
        <v>3</v>
      </c>
      <c r="AB4" s="30" t="s">
        <v>4</v>
      </c>
      <c r="AC4" s="30" t="s">
        <v>5</v>
      </c>
      <c r="AD4" s="30" t="s">
        <v>6</v>
      </c>
      <c r="AE4" s="30" t="s">
        <v>7</v>
      </c>
      <c r="AF4" s="25"/>
    </row>
    <row r="5" customFormat="false" ht="15" hidden="false" customHeight="false" outlineLevel="0" collapsed="false">
      <c r="A5" s="34" t="s">
        <v>19</v>
      </c>
      <c r="B5" s="30" t="n">
        <v>10000</v>
      </c>
      <c r="C5" s="30" t="n">
        <v>10000</v>
      </c>
      <c r="D5" s="30" t="n">
        <v>10000</v>
      </c>
      <c r="E5" s="30" t="n">
        <v>10000</v>
      </c>
      <c r="F5" s="30" t="n">
        <v>15000</v>
      </c>
      <c r="G5" s="30" t="n">
        <v>20000</v>
      </c>
      <c r="H5" s="30" t="n">
        <v>50000</v>
      </c>
      <c r="I5" s="30" t="n">
        <v>40000</v>
      </c>
      <c r="J5" s="30" t="n">
        <v>55000</v>
      </c>
      <c r="K5" s="30" t="n">
        <v>75000</v>
      </c>
      <c r="L5" s="30" t="n">
        <v>75000</v>
      </c>
      <c r="M5" s="30" t="n">
        <v>75000</v>
      </c>
      <c r="N5" s="25"/>
      <c r="O5" s="35" t="s">
        <v>41</v>
      </c>
      <c r="P5" s="36" t="n">
        <v>199.9</v>
      </c>
      <c r="Q5" s="30"/>
      <c r="R5" s="37" t="n">
        <v>10000</v>
      </c>
      <c r="S5" s="37" t="n">
        <v>10000</v>
      </c>
      <c r="T5" s="37" t="n">
        <v>10000</v>
      </c>
      <c r="U5" s="37" t="n">
        <v>10000</v>
      </c>
      <c r="V5" s="37" t="n">
        <v>15000</v>
      </c>
      <c r="W5" s="38" t="n">
        <v>20000</v>
      </c>
      <c r="X5" s="33"/>
      <c r="Y5" s="39"/>
      <c r="Z5" s="30" t="n">
        <v>0</v>
      </c>
      <c r="AA5" s="30" t="n">
        <v>0</v>
      </c>
      <c r="AB5" s="30" t="n">
        <v>0</v>
      </c>
      <c r="AC5" s="30" t="n">
        <v>0</v>
      </c>
      <c r="AD5" s="30" t="n">
        <v>0</v>
      </c>
      <c r="AE5" s="30" t="n">
        <v>0</v>
      </c>
      <c r="AF5" s="25"/>
    </row>
    <row r="6" customFormat="false" ht="15" hidden="false" customHeight="false" outlineLevel="0" collapsed="false">
      <c r="A6" s="34"/>
      <c r="B6" s="30" t="n">
        <v>10000</v>
      </c>
      <c r="C6" s="30" t="n">
        <v>10000</v>
      </c>
      <c r="D6" s="30" t="n">
        <v>10000</v>
      </c>
      <c r="E6" s="30" t="n">
        <v>15000</v>
      </c>
      <c r="F6" s="30" t="n">
        <v>15000</v>
      </c>
      <c r="G6" s="30" t="n">
        <v>20000</v>
      </c>
      <c r="H6" s="30" t="n">
        <v>50000</v>
      </c>
      <c r="I6" s="30" t="n">
        <v>40000</v>
      </c>
      <c r="J6" s="30" t="n">
        <v>55000</v>
      </c>
      <c r="K6" s="30" t="n">
        <v>75000</v>
      </c>
      <c r="L6" s="30" t="n">
        <v>75000</v>
      </c>
      <c r="M6" s="30" t="n">
        <v>75000</v>
      </c>
      <c r="N6" s="25"/>
      <c r="O6" s="35" t="s">
        <v>42</v>
      </c>
      <c r="P6" s="36" t="n">
        <v>129.9</v>
      </c>
      <c r="Q6" s="30"/>
      <c r="R6" s="37" t="n">
        <v>10000</v>
      </c>
      <c r="S6" s="37" t="n">
        <v>10000</v>
      </c>
      <c r="T6" s="37" t="n">
        <v>10000</v>
      </c>
      <c r="U6" s="37" t="n">
        <v>15000</v>
      </c>
      <c r="V6" s="37" t="n">
        <v>15000</v>
      </c>
      <c r="W6" s="38" t="n">
        <v>20000</v>
      </c>
      <c r="X6" s="33"/>
      <c r="Y6" s="39"/>
      <c r="Z6" s="30" t="n">
        <v>0</v>
      </c>
      <c r="AA6" s="30" t="n">
        <v>0</v>
      </c>
      <c r="AB6" s="30" t="n">
        <v>0</v>
      </c>
      <c r="AC6" s="30" t="n">
        <v>0</v>
      </c>
      <c r="AD6" s="30" t="n">
        <v>0</v>
      </c>
      <c r="AE6" s="30" t="n">
        <v>0</v>
      </c>
      <c r="AF6" s="25"/>
    </row>
    <row r="7" customFormat="false" ht="15" hidden="false" customHeight="false" outlineLevel="0" collapsed="false">
      <c r="A7" s="34"/>
      <c r="B7" s="30" t="n">
        <v>10000</v>
      </c>
      <c r="C7" s="30" t="n">
        <v>10000</v>
      </c>
      <c r="D7" s="30" t="n">
        <v>10000</v>
      </c>
      <c r="E7" s="30" t="n">
        <v>30000</v>
      </c>
      <c r="F7" s="30" t="n">
        <v>30000</v>
      </c>
      <c r="G7" s="30" t="n">
        <v>35000</v>
      </c>
      <c r="H7" s="30" t="n">
        <v>65000</v>
      </c>
      <c r="I7" s="30" t="n">
        <v>55000</v>
      </c>
      <c r="J7" s="30" t="n">
        <v>70000</v>
      </c>
      <c r="K7" s="30" t="n">
        <v>90000</v>
      </c>
      <c r="L7" s="30" t="n">
        <v>90000</v>
      </c>
      <c r="M7" s="30" t="n">
        <v>90000</v>
      </c>
      <c r="N7" s="25"/>
      <c r="O7" s="35" t="s">
        <v>43</v>
      </c>
      <c r="P7" s="36" t="n">
        <v>89.9</v>
      </c>
      <c r="Q7" s="30"/>
      <c r="R7" s="37" t="n">
        <v>10000</v>
      </c>
      <c r="S7" s="39" t="n">
        <v>0</v>
      </c>
      <c r="T7" s="39" t="n">
        <v>0</v>
      </c>
      <c r="U7" s="37" t="n">
        <v>30000</v>
      </c>
      <c r="V7" s="37" t="n">
        <v>45000</v>
      </c>
      <c r="W7" s="38" t="n">
        <v>35000</v>
      </c>
      <c r="X7" s="33"/>
      <c r="Y7" s="39"/>
      <c r="Z7" s="30" t="n">
        <v>0</v>
      </c>
      <c r="AA7" s="40" t="n">
        <v>10000</v>
      </c>
      <c r="AB7" s="40" t="n">
        <v>20000</v>
      </c>
      <c r="AC7" s="40" t="n">
        <v>20000</v>
      </c>
      <c r="AD7" s="40" t="n">
        <v>5000</v>
      </c>
      <c r="AE7" s="40" t="n">
        <v>5000</v>
      </c>
      <c r="AF7" s="25"/>
    </row>
    <row r="8" customFormat="false" ht="15" hidden="false" customHeight="false" outlineLevel="0" collapsed="false">
      <c r="A8" s="34"/>
      <c r="B8" s="30" t="n">
        <v>5000</v>
      </c>
      <c r="C8" s="30" t="n">
        <v>5000</v>
      </c>
      <c r="D8" s="30" t="n">
        <v>5000</v>
      </c>
      <c r="E8" s="30" t="n">
        <v>25000</v>
      </c>
      <c r="F8" s="30" t="n">
        <v>25000</v>
      </c>
      <c r="G8" s="30" t="n">
        <v>30000</v>
      </c>
      <c r="H8" s="30" t="n">
        <v>60000</v>
      </c>
      <c r="I8" s="30" t="n">
        <v>50000</v>
      </c>
      <c r="J8" s="30" t="n">
        <v>65000</v>
      </c>
      <c r="K8" s="30" t="n">
        <v>85000</v>
      </c>
      <c r="L8" s="30" t="n">
        <v>85000</v>
      </c>
      <c r="M8" s="30" t="n">
        <v>85000</v>
      </c>
      <c r="N8" s="25"/>
      <c r="O8" s="41" t="s">
        <v>44</v>
      </c>
      <c r="P8" s="42" t="n">
        <v>49.9</v>
      </c>
      <c r="Q8" s="30"/>
      <c r="R8" s="37" t="n">
        <v>5000</v>
      </c>
      <c r="S8" s="37" t="n">
        <v>5000</v>
      </c>
      <c r="T8" s="37" t="n">
        <v>5000</v>
      </c>
      <c r="U8" s="37" t="n">
        <v>25000</v>
      </c>
      <c r="V8" s="37" t="n">
        <v>20000</v>
      </c>
      <c r="W8" s="38" t="n">
        <v>30000</v>
      </c>
      <c r="X8" s="25"/>
      <c r="Y8" s="30"/>
      <c r="Z8" s="30" t="n">
        <v>0</v>
      </c>
      <c r="AA8" s="30" t="n">
        <v>0</v>
      </c>
      <c r="AB8" s="30" t="n">
        <v>0</v>
      </c>
      <c r="AC8" s="30" t="n">
        <v>0</v>
      </c>
      <c r="AD8" s="40" t="n">
        <v>5000</v>
      </c>
      <c r="AE8" s="40" t="n">
        <v>5000</v>
      </c>
      <c r="AF8" s="25"/>
    </row>
    <row r="9" customFormat="false" ht="19.7" hidden="false" customHeight="false" outlineLevel="0" collapsed="false">
      <c r="A9" s="34"/>
      <c r="B9" s="43" t="n">
        <v>35000</v>
      </c>
      <c r="C9" s="43" t="n">
        <v>35000</v>
      </c>
      <c r="D9" s="43" t="n">
        <v>35000</v>
      </c>
      <c r="E9" s="43" t="n">
        <v>80000</v>
      </c>
      <c r="F9" s="43" t="n">
        <v>85000</v>
      </c>
      <c r="G9" s="43" t="n">
        <v>105000</v>
      </c>
      <c r="H9" s="43" t="n">
        <v>225000</v>
      </c>
      <c r="I9" s="43" t="n">
        <v>185000</v>
      </c>
      <c r="J9" s="43" t="n">
        <v>245000</v>
      </c>
      <c r="K9" s="43" t="n">
        <v>325000</v>
      </c>
      <c r="L9" s="43" t="n">
        <v>325000</v>
      </c>
      <c r="M9" s="43" t="n">
        <v>325000</v>
      </c>
      <c r="N9" s="25"/>
      <c r="O9" s="25"/>
      <c r="P9" s="25"/>
      <c r="Q9" s="30"/>
      <c r="R9" s="44" t="n">
        <v>18999.99</v>
      </c>
      <c r="S9" s="44" t="n">
        <v>20999.99</v>
      </c>
      <c r="T9" s="44" t="n">
        <v>21899.99</v>
      </c>
      <c r="U9" s="44" t="n">
        <v>22999.99</v>
      </c>
      <c r="V9" s="44" t="n">
        <v>15999.99</v>
      </c>
      <c r="W9" s="45" t="n">
        <v>25999.99</v>
      </c>
      <c r="X9" s="25"/>
      <c r="Y9" s="46" t="s">
        <v>45</v>
      </c>
      <c r="Z9" s="46"/>
      <c r="AA9" s="46"/>
      <c r="AB9" s="46"/>
      <c r="AC9" s="46"/>
      <c r="AD9" s="46"/>
      <c r="AE9" s="46"/>
      <c r="AF9" s="25"/>
    </row>
    <row r="10" customFormat="false" ht="15" hidden="false" customHeight="false" outlineLevel="0" collapsed="false">
      <c r="A10" s="43" t="s">
        <v>46</v>
      </c>
      <c r="B10" s="43" t="n">
        <v>7</v>
      </c>
      <c r="C10" s="43" t="n">
        <v>7</v>
      </c>
      <c r="D10" s="43" t="n">
        <v>7</v>
      </c>
      <c r="E10" s="43" t="n">
        <v>16</v>
      </c>
      <c r="F10" s="43" t="n">
        <v>17</v>
      </c>
      <c r="G10" s="43" t="n">
        <v>21</v>
      </c>
      <c r="H10" s="43" t="n">
        <v>45</v>
      </c>
      <c r="I10" s="43" t="n">
        <v>37</v>
      </c>
      <c r="J10" s="43" t="n">
        <v>49</v>
      </c>
      <c r="K10" s="43" t="n">
        <v>65</v>
      </c>
      <c r="L10" s="43" t="n">
        <v>65</v>
      </c>
      <c r="M10" s="43" t="n">
        <v>65</v>
      </c>
      <c r="N10" s="25"/>
      <c r="O10" s="25"/>
      <c r="P10" s="25"/>
      <c r="Q10" s="30"/>
      <c r="R10" s="44" t="n">
        <v>13999.99</v>
      </c>
      <c r="S10" s="44" t="n">
        <v>14999.99</v>
      </c>
      <c r="T10" s="44" t="n">
        <v>14499.99</v>
      </c>
      <c r="U10" s="44" t="n">
        <v>16999.99</v>
      </c>
      <c r="V10" s="44" t="n">
        <v>22499.99</v>
      </c>
      <c r="W10" s="45" t="n">
        <v>18999.99</v>
      </c>
      <c r="X10" s="25"/>
      <c r="Y10" s="30"/>
      <c r="Z10" s="30" t="s">
        <v>2</v>
      </c>
      <c r="AA10" s="30" t="s">
        <v>3</v>
      </c>
      <c r="AB10" s="30" t="s">
        <v>4</v>
      </c>
      <c r="AC10" s="30" t="s">
        <v>5</v>
      </c>
      <c r="AD10" s="30" t="s">
        <v>6</v>
      </c>
      <c r="AE10" s="30" t="s">
        <v>7</v>
      </c>
      <c r="AF10" s="25"/>
    </row>
    <row r="11" customFormat="false" ht="15" hidden="false" customHeight="false" outlineLevel="0" collapsed="false">
      <c r="A11" s="43" t="s">
        <v>47</v>
      </c>
      <c r="B11" s="43" t="n">
        <v>1</v>
      </c>
      <c r="C11" s="43" t="n">
        <v>1</v>
      </c>
      <c r="D11" s="43" t="n">
        <v>1</v>
      </c>
      <c r="E11" s="43" t="n">
        <v>2</v>
      </c>
      <c r="F11" s="43" t="n">
        <v>2</v>
      </c>
      <c r="G11" s="43" t="n">
        <v>3</v>
      </c>
      <c r="H11" s="43" t="n">
        <v>5</v>
      </c>
      <c r="I11" s="43" t="n">
        <v>4</v>
      </c>
      <c r="J11" s="43" t="n">
        <v>5</v>
      </c>
      <c r="K11" s="43" t="n">
        <v>7</v>
      </c>
      <c r="L11" s="43" t="n">
        <v>7</v>
      </c>
      <c r="M11" s="43" t="n">
        <v>7</v>
      </c>
      <c r="N11" s="25"/>
      <c r="O11" s="25"/>
      <c r="P11" s="25"/>
      <c r="Q11" s="30"/>
      <c r="R11" s="44" t="n">
        <v>699.99</v>
      </c>
      <c r="S11" s="44" t="n">
        <v>799.99</v>
      </c>
      <c r="T11" s="44" t="n">
        <v>999.99</v>
      </c>
      <c r="U11" s="44" t="n">
        <v>899.99</v>
      </c>
      <c r="V11" s="44" t="n">
        <v>899.99</v>
      </c>
      <c r="W11" s="45" t="n">
        <v>999.99</v>
      </c>
      <c r="X11" s="25"/>
      <c r="Y11" s="30"/>
      <c r="Z11" s="30" t="n">
        <v>0</v>
      </c>
      <c r="AA11" s="30" t="n">
        <v>0</v>
      </c>
      <c r="AB11" s="30" t="n">
        <v>0</v>
      </c>
      <c r="AC11" s="40" t="n">
        <v>5000</v>
      </c>
      <c r="AD11" s="40" t="n">
        <v>5000</v>
      </c>
      <c r="AE11" s="40" t="n">
        <v>5000</v>
      </c>
      <c r="AF11" s="25"/>
    </row>
    <row r="12" customFormat="false" ht="15" hidden="false" customHeight="false" outlineLevel="0" collapsed="false">
      <c r="A12" s="43" t="s">
        <v>48</v>
      </c>
      <c r="B12" s="43" t="n">
        <v>2</v>
      </c>
      <c r="C12" s="43" t="n">
        <v>2</v>
      </c>
      <c r="D12" s="43" t="n">
        <v>2</v>
      </c>
      <c r="E12" s="43" t="n">
        <v>4</v>
      </c>
      <c r="F12" s="43" t="n">
        <v>4</v>
      </c>
      <c r="G12" s="43" t="n">
        <v>5</v>
      </c>
      <c r="H12" s="43" t="n">
        <v>9</v>
      </c>
      <c r="I12" s="43" t="n">
        <v>8</v>
      </c>
      <c r="J12" s="43" t="n">
        <v>10</v>
      </c>
      <c r="K12" s="43" t="n">
        <v>13</v>
      </c>
      <c r="L12" s="43" t="n">
        <v>13</v>
      </c>
      <c r="M12" s="43" t="n">
        <v>13</v>
      </c>
      <c r="N12" s="25"/>
      <c r="O12" s="25"/>
      <c r="P12" s="25"/>
      <c r="Q12" s="30"/>
      <c r="R12" s="44" t="n">
        <v>499.99</v>
      </c>
      <c r="S12" s="44" t="n">
        <v>499.99</v>
      </c>
      <c r="T12" s="44" t="n">
        <v>599.99</v>
      </c>
      <c r="U12" s="44" t="n">
        <v>599.99</v>
      </c>
      <c r="V12" s="44" t="n">
        <v>599.99</v>
      </c>
      <c r="W12" s="45" t="n">
        <v>699.99</v>
      </c>
      <c r="X12" s="25"/>
      <c r="Y12" s="39"/>
      <c r="Z12" s="30" t="n">
        <v>0</v>
      </c>
      <c r="AA12" s="40" t="n">
        <v>5000</v>
      </c>
      <c r="AB12" s="30" t="n">
        <v>0</v>
      </c>
      <c r="AC12" s="40" t="n">
        <v>5000</v>
      </c>
      <c r="AD12" s="40" t="n">
        <v>5000</v>
      </c>
      <c r="AE12" s="40" t="n">
        <v>5000</v>
      </c>
      <c r="AF12" s="25"/>
    </row>
    <row r="13" customFormat="false" ht="17.35" hidden="false" customHeight="false" outlineLevel="0" collapsed="false">
      <c r="A13" s="43" t="s">
        <v>49</v>
      </c>
      <c r="B13" s="30" t="n">
        <v>6</v>
      </c>
      <c r="C13" s="30" t="n">
        <v>6</v>
      </c>
      <c r="D13" s="30" t="n">
        <v>6</v>
      </c>
      <c r="E13" s="30" t="n">
        <v>14</v>
      </c>
      <c r="F13" s="30" t="n">
        <v>15</v>
      </c>
      <c r="G13" s="30" t="n">
        <v>18</v>
      </c>
      <c r="H13" s="30" t="n">
        <v>39</v>
      </c>
      <c r="I13" s="30" t="n">
        <v>32</v>
      </c>
      <c r="J13" s="30" t="n">
        <v>42</v>
      </c>
      <c r="K13" s="30" t="n">
        <v>56</v>
      </c>
      <c r="L13" s="30" t="n">
        <v>56</v>
      </c>
      <c r="M13" s="30" t="n">
        <v>56</v>
      </c>
      <c r="N13" s="25"/>
      <c r="O13" s="25"/>
      <c r="P13" s="25"/>
      <c r="Q13" s="47" t="s">
        <v>50</v>
      </c>
      <c r="R13" s="44" t="n">
        <v>339499650</v>
      </c>
      <c r="S13" s="44" t="n">
        <v>362499750</v>
      </c>
      <c r="T13" s="44" t="n">
        <v>366999750</v>
      </c>
      <c r="U13" s="44" t="n">
        <v>526999200</v>
      </c>
      <c r="V13" s="44" t="n">
        <v>629999050</v>
      </c>
      <c r="W13" s="44" t="n">
        <v>955998950</v>
      </c>
      <c r="X13" s="25"/>
      <c r="Y13" s="30"/>
      <c r="Z13" s="30" t="n">
        <v>0</v>
      </c>
      <c r="AA13" s="30" t="n">
        <v>0</v>
      </c>
      <c r="AB13" s="40" t="n">
        <v>10000</v>
      </c>
      <c r="AC13" s="40" t="n">
        <v>15000</v>
      </c>
      <c r="AD13" s="40" t="n">
        <v>15000</v>
      </c>
      <c r="AE13" s="40" t="n">
        <v>15000</v>
      </c>
      <c r="AF13" s="25"/>
    </row>
    <row r="14" customFormat="false" ht="17.35" hidden="false" customHeight="false" outlineLevel="0" collapsed="false">
      <c r="A14" s="43" t="s">
        <v>51</v>
      </c>
      <c r="B14" s="30" t="n">
        <v>30</v>
      </c>
      <c r="C14" s="30" t="n">
        <v>30</v>
      </c>
      <c r="D14" s="30" t="n">
        <v>30</v>
      </c>
      <c r="E14" s="30" t="n">
        <v>68</v>
      </c>
      <c r="F14" s="30" t="n">
        <v>72</v>
      </c>
      <c r="G14" s="30" t="n">
        <v>90</v>
      </c>
      <c r="H14" s="30" t="n">
        <v>192</v>
      </c>
      <c r="I14" s="30" t="n">
        <v>158</v>
      </c>
      <c r="J14" s="30" t="n">
        <v>209</v>
      </c>
      <c r="K14" s="30" t="n">
        <v>277</v>
      </c>
      <c r="L14" s="30" t="n">
        <v>277</v>
      </c>
      <c r="M14" s="30" t="n">
        <v>277</v>
      </c>
      <c r="N14" s="25"/>
      <c r="O14" s="25"/>
      <c r="P14" s="25"/>
      <c r="Q14" s="47" t="s">
        <v>52</v>
      </c>
      <c r="R14" s="44" t="n">
        <v>4446500</v>
      </c>
      <c r="S14" s="44" t="n">
        <v>7994000</v>
      </c>
      <c r="T14" s="44" t="n">
        <v>11541500</v>
      </c>
      <c r="U14" s="44" t="n">
        <v>19433500</v>
      </c>
      <c r="V14" s="44" t="n">
        <v>29424000</v>
      </c>
      <c r="W14" s="44" t="n">
        <v>40663500</v>
      </c>
      <c r="X14" s="25"/>
      <c r="Y14" s="30"/>
      <c r="Z14" s="30" t="n">
        <v>0</v>
      </c>
      <c r="AA14" s="30" t="n">
        <v>0</v>
      </c>
      <c r="AB14" s="30" t="n">
        <v>0</v>
      </c>
      <c r="AC14" s="40" t="n">
        <v>10000</v>
      </c>
      <c r="AD14" s="40" t="n">
        <v>10000</v>
      </c>
      <c r="AE14" s="40" t="n">
        <v>10000</v>
      </c>
      <c r="AF14" s="25"/>
    </row>
    <row r="15" customFormat="false" ht="19.7" hidden="false" customHeight="false" outlineLevel="0" collapsed="false">
      <c r="A15" s="48" t="s">
        <v>53</v>
      </c>
      <c r="B15" s="49" t="n">
        <v>2</v>
      </c>
      <c r="C15" s="49" t="n">
        <v>2</v>
      </c>
      <c r="D15" s="49" t="n">
        <v>2</v>
      </c>
      <c r="E15" s="49" t="n">
        <v>3</v>
      </c>
      <c r="F15" s="49" t="n">
        <v>4</v>
      </c>
      <c r="G15" s="49" t="n">
        <v>4</v>
      </c>
      <c r="H15" s="49" t="n">
        <v>9</v>
      </c>
      <c r="I15" s="49" t="n">
        <v>7</v>
      </c>
      <c r="J15" s="49" t="n">
        <v>9</v>
      </c>
      <c r="K15" s="49" t="n">
        <v>12</v>
      </c>
      <c r="L15" s="49" t="n">
        <v>12</v>
      </c>
      <c r="M15" s="49" t="n">
        <v>12</v>
      </c>
      <c r="N15" s="25"/>
      <c r="O15" s="25"/>
      <c r="P15" s="25"/>
      <c r="Q15" s="46" t="s">
        <v>45</v>
      </c>
      <c r="R15" s="46"/>
      <c r="S15" s="46"/>
      <c r="T15" s="46"/>
      <c r="U15" s="46"/>
      <c r="V15" s="46"/>
      <c r="W15" s="46"/>
      <c r="X15" s="25"/>
      <c r="Y15" s="46" t="s">
        <v>54</v>
      </c>
      <c r="Z15" s="46"/>
      <c r="AA15" s="46"/>
      <c r="AB15" s="46"/>
      <c r="AC15" s="46"/>
      <c r="AD15" s="46"/>
      <c r="AE15" s="46"/>
      <c r="AF15" s="25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25"/>
      <c r="O16" s="25"/>
      <c r="P16" s="25"/>
      <c r="Q16" s="30"/>
      <c r="R16" s="30" t="s">
        <v>2</v>
      </c>
      <c r="S16" s="30" t="s">
        <v>3</v>
      </c>
      <c r="T16" s="30" t="s">
        <v>4</v>
      </c>
      <c r="U16" s="30" t="s">
        <v>5</v>
      </c>
      <c r="V16" s="30" t="s">
        <v>6</v>
      </c>
      <c r="W16" s="30" t="s">
        <v>7</v>
      </c>
      <c r="X16" s="25"/>
      <c r="Y16" s="30"/>
      <c r="Z16" s="30" t="s">
        <v>2</v>
      </c>
      <c r="AA16" s="30" t="s">
        <v>3</v>
      </c>
      <c r="AB16" s="30" t="s">
        <v>4</v>
      </c>
      <c r="AC16" s="30" t="s">
        <v>5</v>
      </c>
      <c r="AD16" s="30" t="s">
        <v>6</v>
      </c>
      <c r="AE16" s="30" t="s">
        <v>7</v>
      </c>
      <c r="AF16" s="25"/>
    </row>
    <row r="17" customFormat="false" ht="15" hidden="false" customHeight="false" outlineLevel="0" collapsed="false">
      <c r="A17" s="28" t="s">
        <v>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  <c r="O17" s="25"/>
      <c r="P17" s="25"/>
      <c r="Q17" s="30"/>
      <c r="R17" s="37" t="n">
        <v>5000</v>
      </c>
      <c r="S17" s="37" t="n">
        <v>5000</v>
      </c>
      <c r="T17" s="37" t="n">
        <v>5000</v>
      </c>
      <c r="U17" s="37" t="n">
        <v>5000</v>
      </c>
      <c r="V17" s="37" t="n">
        <v>5000</v>
      </c>
      <c r="W17" s="38" t="n">
        <v>10000</v>
      </c>
      <c r="X17" s="25"/>
      <c r="Y17" s="30"/>
      <c r="Z17" s="30" t="n">
        <v>0</v>
      </c>
      <c r="AA17" s="30" t="n">
        <v>0</v>
      </c>
      <c r="AB17" s="30" t="n">
        <v>0</v>
      </c>
      <c r="AC17" s="30" t="n">
        <v>0</v>
      </c>
      <c r="AD17" s="30" t="n">
        <v>0</v>
      </c>
      <c r="AE17" s="30" t="n">
        <v>0</v>
      </c>
      <c r="AF17" s="25"/>
    </row>
    <row r="18" customFormat="false" ht="15" hidden="false" customHeight="false" outlineLevel="0" collapsed="false">
      <c r="A18" s="30"/>
      <c r="B18" s="30" t="s">
        <v>2</v>
      </c>
      <c r="C18" s="30" t="s">
        <v>3</v>
      </c>
      <c r="D18" s="30" t="s">
        <v>4</v>
      </c>
      <c r="E18" s="30" t="s">
        <v>5</v>
      </c>
      <c r="F18" s="30" t="s">
        <v>6</v>
      </c>
      <c r="G18" s="30" t="s">
        <v>7</v>
      </c>
      <c r="H18" s="30" t="s">
        <v>8</v>
      </c>
      <c r="I18" s="30" t="s">
        <v>9</v>
      </c>
      <c r="J18" s="30" t="s">
        <v>10</v>
      </c>
      <c r="K18" s="30" t="s">
        <v>11</v>
      </c>
      <c r="L18" s="30" t="s">
        <v>12</v>
      </c>
      <c r="M18" s="30" t="s">
        <v>13</v>
      </c>
      <c r="N18" s="25"/>
      <c r="O18" s="25"/>
      <c r="P18" s="25"/>
      <c r="Q18" s="30"/>
      <c r="R18" s="37" t="n">
        <v>5000</v>
      </c>
      <c r="S18" s="39" t="n">
        <v>0</v>
      </c>
      <c r="T18" s="37" t="n">
        <v>10000</v>
      </c>
      <c r="U18" s="37" t="n">
        <v>10000</v>
      </c>
      <c r="V18" s="37" t="n">
        <v>10000</v>
      </c>
      <c r="W18" s="38" t="n">
        <v>15000</v>
      </c>
      <c r="X18" s="33"/>
      <c r="Y18" s="30"/>
      <c r="Z18" s="30" t="n">
        <v>0</v>
      </c>
      <c r="AA18" s="30" t="n">
        <v>5000</v>
      </c>
      <c r="AB18" s="30" t="n">
        <v>0</v>
      </c>
      <c r="AC18" s="30" t="n">
        <v>0</v>
      </c>
      <c r="AD18" s="30" t="n">
        <v>0</v>
      </c>
      <c r="AE18" s="30" t="n">
        <v>0</v>
      </c>
      <c r="AF18" s="25"/>
    </row>
    <row r="19" customFormat="false" ht="15" hidden="false" customHeight="false" outlineLevel="0" collapsed="false">
      <c r="A19" s="34" t="s">
        <v>19</v>
      </c>
      <c r="B19" s="30" t="n">
        <v>5000</v>
      </c>
      <c r="C19" s="30" t="n">
        <v>5000</v>
      </c>
      <c r="D19" s="30" t="n">
        <v>5000</v>
      </c>
      <c r="E19" s="30" t="n">
        <v>10000</v>
      </c>
      <c r="F19" s="30" t="n">
        <v>5000</v>
      </c>
      <c r="G19" s="30" t="n">
        <v>10000</v>
      </c>
      <c r="H19" s="30" t="n">
        <v>40000</v>
      </c>
      <c r="I19" s="30" t="n">
        <v>30000</v>
      </c>
      <c r="J19" s="30" t="n">
        <v>45000</v>
      </c>
      <c r="K19" s="30" t="n">
        <v>45000</v>
      </c>
      <c r="L19" s="30" t="n">
        <v>45000</v>
      </c>
      <c r="M19" s="30" t="n">
        <v>45000</v>
      </c>
      <c r="N19" s="25"/>
      <c r="O19" s="25"/>
      <c r="P19" s="25"/>
      <c r="Q19" s="30"/>
      <c r="R19" s="37" t="n">
        <v>10000</v>
      </c>
      <c r="S19" s="37" t="n">
        <v>10000</v>
      </c>
      <c r="T19" s="39" t="n">
        <v>0</v>
      </c>
      <c r="U19" s="37" t="n">
        <v>25000</v>
      </c>
      <c r="V19" s="37" t="n">
        <v>20000</v>
      </c>
      <c r="W19" s="38" t="n">
        <v>25000</v>
      </c>
      <c r="X19" s="25"/>
      <c r="Y19" s="30"/>
      <c r="Z19" s="30" t="n">
        <v>0</v>
      </c>
      <c r="AA19" s="30" t="n">
        <v>0</v>
      </c>
      <c r="AB19" s="30" t="n">
        <v>0</v>
      </c>
      <c r="AC19" s="30" t="n">
        <v>5000</v>
      </c>
      <c r="AD19" s="30" t="n">
        <v>5000</v>
      </c>
      <c r="AE19" s="30" t="n">
        <v>5000</v>
      </c>
      <c r="AF19" s="25"/>
    </row>
    <row r="20" customFormat="false" ht="15" hidden="false" customHeight="false" outlineLevel="0" collapsed="false">
      <c r="A20" s="34"/>
      <c r="B20" s="30" t="n">
        <v>5000</v>
      </c>
      <c r="C20" s="30" t="n">
        <v>5000</v>
      </c>
      <c r="D20" s="30" t="n">
        <v>5000</v>
      </c>
      <c r="E20" s="30" t="n">
        <v>15000</v>
      </c>
      <c r="F20" s="30" t="n">
        <v>10000</v>
      </c>
      <c r="G20" s="30" t="n">
        <v>15000</v>
      </c>
      <c r="H20" s="30" t="n">
        <v>45000</v>
      </c>
      <c r="I20" s="30" t="n">
        <v>35000</v>
      </c>
      <c r="J20" s="30" t="n">
        <v>50000</v>
      </c>
      <c r="K20" s="30" t="n">
        <v>50000</v>
      </c>
      <c r="L20" s="30" t="n">
        <v>50000</v>
      </c>
      <c r="M20" s="30" t="n">
        <v>50000</v>
      </c>
      <c r="N20" s="25"/>
      <c r="O20" s="25"/>
      <c r="P20" s="25"/>
      <c r="Q20" s="30"/>
      <c r="R20" s="37" t="n">
        <v>10000</v>
      </c>
      <c r="S20" s="37" t="n">
        <v>10000</v>
      </c>
      <c r="T20" s="37" t="n">
        <v>10000</v>
      </c>
      <c r="U20" s="37" t="n">
        <v>15000</v>
      </c>
      <c r="V20" s="37" t="n">
        <v>20000</v>
      </c>
      <c r="W20" s="38" t="n">
        <v>25000</v>
      </c>
      <c r="X20" s="25"/>
      <c r="Y20" s="39"/>
      <c r="Z20" s="30" t="n">
        <v>0</v>
      </c>
      <c r="AA20" s="30" t="n">
        <v>0</v>
      </c>
      <c r="AB20" s="30" t="n">
        <v>0</v>
      </c>
      <c r="AC20" s="30" t="n">
        <v>5000</v>
      </c>
      <c r="AD20" s="30" t="n">
        <v>5000</v>
      </c>
      <c r="AE20" s="30" t="n">
        <v>5000</v>
      </c>
      <c r="AF20" s="25"/>
    </row>
    <row r="21" customFormat="false" ht="15" hidden="false" customHeight="false" outlineLevel="0" collapsed="false">
      <c r="A21" s="34"/>
      <c r="B21" s="30" t="n">
        <v>10000</v>
      </c>
      <c r="C21" s="30" t="n">
        <v>10000</v>
      </c>
      <c r="D21" s="30" t="n">
        <v>10000</v>
      </c>
      <c r="E21" s="30" t="n">
        <v>30000</v>
      </c>
      <c r="F21" s="30" t="n">
        <v>20000</v>
      </c>
      <c r="G21" s="30" t="n">
        <v>25000</v>
      </c>
      <c r="H21" s="30" t="n">
        <v>55000</v>
      </c>
      <c r="I21" s="30" t="n">
        <v>45000</v>
      </c>
      <c r="J21" s="30" t="n">
        <v>60000</v>
      </c>
      <c r="K21" s="30" t="n">
        <v>60000</v>
      </c>
      <c r="L21" s="30" t="n">
        <v>60000</v>
      </c>
      <c r="M21" s="30" t="n">
        <v>60000</v>
      </c>
      <c r="N21" s="25"/>
      <c r="O21" s="25"/>
      <c r="P21" s="25"/>
      <c r="Q21" s="30"/>
      <c r="R21" s="51" t="n">
        <v>14999.99</v>
      </c>
      <c r="S21" s="51" t="n">
        <v>16999.99</v>
      </c>
      <c r="T21" s="51" t="n">
        <v>19499.99</v>
      </c>
      <c r="U21" s="51" t="n">
        <v>14999.99</v>
      </c>
      <c r="V21" s="51" t="n">
        <v>20999.99</v>
      </c>
      <c r="W21" s="45" t="n">
        <v>22999.99</v>
      </c>
      <c r="X21" s="25"/>
      <c r="Y21" s="25"/>
      <c r="Z21" s="25"/>
      <c r="AA21" s="25"/>
      <c r="AB21" s="25"/>
      <c r="AC21" s="25"/>
      <c r="AD21" s="25"/>
      <c r="AE21" s="25"/>
      <c r="AF21" s="25"/>
    </row>
    <row r="22" customFormat="false" ht="15" hidden="false" customHeight="false" outlineLevel="0" collapsed="false">
      <c r="A22" s="34"/>
      <c r="B22" s="30" t="n">
        <v>10000</v>
      </c>
      <c r="C22" s="30" t="n">
        <v>10000</v>
      </c>
      <c r="D22" s="30" t="n">
        <v>10000</v>
      </c>
      <c r="E22" s="30" t="n">
        <v>25000</v>
      </c>
      <c r="F22" s="30" t="n">
        <v>20000</v>
      </c>
      <c r="G22" s="30" t="n">
        <v>25000</v>
      </c>
      <c r="H22" s="30" t="n">
        <v>55000</v>
      </c>
      <c r="I22" s="30" t="n">
        <v>45000</v>
      </c>
      <c r="J22" s="30" t="n">
        <v>60000</v>
      </c>
      <c r="K22" s="30" t="n">
        <v>60000</v>
      </c>
      <c r="L22" s="30" t="n">
        <v>60000</v>
      </c>
      <c r="M22" s="30" t="n">
        <v>60000</v>
      </c>
      <c r="N22" s="25"/>
      <c r="O22" s="25"/>
      <c r="P22" s="25"/>
      <c r="Q22" s="30"/>
      <c r="R22" s="51" t="n">
        <v>9999.99</v>
      </c>
      <c r="S22" s="51" t="n">
        <v>14499.99</v>
      </c>
      <c r="T22" s="51" t="n">
        <v>13499.99</v>
      </c>
      <c r="U22" s="51" t="n">
        <v>20999.99</v>
      </c>
      <c r="V22" s="51" t="n">
        <v>15999.99</v>
      </c>
      <c r="W22" s="45" t="n">
        <v>17999.99</v>
      </c>
      <c r="X22" s="25"/>
      <c r="Y22" s="25"/>
      <c r="Z22" s="25"/>
      <c r="AA22" s="25"/>
      <c r="AB22" s="25"/>
      <c r="AC22" s="25"/>
      <c r="AD22" s="25"/>
      <c r="AE22" s="25"/>
      <c r="AF22" s="25"/>
    </row>
    <row r="23" customFormat="false" ht="15" hidden="false" customHeight="false" outlineLevel="0" collapsed="false">
      <c r="A23" s="34"/>
      <c r="B23" s="43" t="n">
        <v>30000</v>
      </c>
      <c r="C23" s="43" t="n">
        <v>30000</v>
      </c>
      <c r="D23" s="43" t="n">
        <v>30000</v>
      </c>
      <c r="E23" s="43" t="n">
        <v>80000</v>
      </c>
      <c r="F23" s="43" t="n">
        <v>55000</v>
      </c>
      <c r="G23" s="43" t="n">
        <v>75000</v>
      </c>
      <c r="H23" s="43" t="n">
        <v>195000</v>
      </c>
      <c r="I23" s="43" t="n">
        <v>155000</v>
      </c>
      <c r="J23" s="43" t="n">
        <v>215000</v>
      </c>
      <c r="K23" s="43" t="n">
        <v>215000</v>
      </c>
      <c r="L23" s="43" t="n">
        <v>215000</v>
      </c>
      <c r="M23" s="43" t="n">
        <v>215000</v>
      </c>
      <c r="N23" s="25"/>
      <c r="O23" s="25"/>
      <c r="P23" s="25"/>
      <c r="Q23" s="30"/>
      <c r="R23" s="51" t="n">
        <v>499.99</v>
      </c>
      <c r="S23" s="51" t="n">
        <v>699.99</v>
      </c>
      <c r="T23" s="51" t="n">
        <v>899.99</v>
      </c>
      <c r="U23" s="51" t="n">
        <v>799.99</v>
      </c>
      <c r="V23" s="51" t="n">
        <v>899.99</v>
      </c>
      <c r="W23" s="45" t="n">
        <v>949.99</v>
      </c>
      <c r="X23" s="25"/>
      <c r="Y23" s="25"/>
      <c r="Z23" s="25"/>
      <c r="AA23" s="25"/>
      <c r="AB23" s="25"/>
      <c r="AC23" s="25"/>
      <c r="AD23" s="25"/>
      <c r="AE23" s="25"/>
      <c r="AF23" s="25"/>
    </row>
    <row r="24" customFormat="false" ht="15" hidden="false" customHeight="false" outlineLevel="0" collapsed="false">
      <c r="A24" s="43" t="s">
        <v>46</v>
      </c>
      <c r="B24" s="43" t="n">
        <v>6</v>
      </c>
      <c r="C24" s="43" t="n">
        <v>6</v>
      </c>
      <c r="D24" s="43" t="n">
        <v>6</v>
      </c>
      <c r="E24" s="43" t="n">
        <v>16</v>
      </c>
      <c r="F24" s="43" t="n">
        <v>11</v>
      </c>
      <c r="G24" s="43" t="n">
        <v>15</v>
      </c>
      <c r="H24" s="43" t="n">
        <v>39</v>
      </c>
      <c r="I24" s="43" t="n">
        <v>31</v>
      </c>
      <c r="J24" s="43" t="n">
        <v>43</v>
      </c>
      <c r="K24" s="43" t="n">
        <v>43</v>
      </c>
      <c r="L24" s="43" t="n">
        <v>43</v>
      </c>
      <c r="M24" s="43" t="n">
        <v>43</v>
      </c>
      <c r="N24" s="25"/>
      <c r="O24" s="25"/>
      <c r="P24" s="25"/>
      <c r="Q24" s="30"/>
      <c r="R24" s="51" t="n">
        <v>399.99</v>
      </c>
      <c r="S24" s="51" t="n">
        <v>499.99</v>
      </c>
      <c r="T24" s="51" t="n">
        <v>499.99</v>
      </c>
      <c r="U24" s="51" t="n">
        <v>599.99</v>
      </c>
      <c r="V24" s="51" t="n">
        <v>599.99</v>
      </c>
      <c r="W24" s="45" t="n">
        <v>699.99</v>
      </c>
      <c r="X24" s="25"/>
      <c r="Y24" s="25"/>
      <c r="Z24" s="25"/>
      <c r="AA24" s="25"/>
      <c r="AB24" s="25"/>
      <c r="AC24" s="25"/>
      <c r="AD24" s="25"/>
      <c r="AE24" s="25"/>
      <c r="AF24" s="25"/>
    </row>
    <row r="25" customFormat="false" ht="17.35" hidden="false" customHeight="false" outlineLevel="0" collapsed="false">
      <c r="A25" s="43" t="s">
        <v>47</v>
      </c>
      <c r="B25" s="43" t="n">
        <v>1</v>
      </c>
      <c r="C25" s="43" t="n">
        <v>1</v>
      </c>
      <c r="D25" s="43" t="n">
        <v>1</v>
      </c>
      <c r="E25" s="43" t="n">
        <v>2</v>
      </c>
      <c r="F25" s="43" t="n">
        <v>2</v>
      </c>
      <c r="G25" s="43" t="n">
        <v>2</v>
      </c>
      <c r="H25" s="43" t="n">
        <v>4</v>
      </c>
      <c r="I25" s="43" t="n">
        <v>4</v>
      </c>
      <c r="J25" s="43" t="n">
        <v>5</v>
      </c>
      <c r="K25" s="43" t="n">
        <v>5</v>
      </c>
      <c r="L25" s="43" t="n">
        <v>5</v>
      </c>
      <c r="M25" s="43" t="n">
        <v>5</v>
      </c>
      <c r="N25" s="25"/>
      <c r="O25" s="25"/>
      <c r="P25" s="25"/>
      <c r="Q25" s="47" t="s">
        <v>50</v>
      </c>
      <c r="R25" s="44" t="n">
        <v>133999700</v>
      </c>
      <c r="S25" s="44" t="n">
        <v>96999750</v>
      </c>
      <c r="T25" s="44" t="n">
        <v>237499750</v>
      </c>
      <c r="U25" s="44" t="n">
        <v>313999450</v>
      </c>
      <c r="V25" s="44" t="n">
        <v>294999450</v>
      </c>
      <c r="W25" s="44" t="n">
        <v>541249250</v>
      </c>
      <c r="X25" s="25"/>
      <c r="Y25" s="25"/>
      <c r="Z25" s="25"/>
      <c r="AA25" s="25"/>
      <c r="AB25" s="25"/>
      <c r="AC25" s="25"/>
      <c r="AD25" s="25"/>
      <c r="AE25" s="25"/>
      <c r="AF25" s="25"/>
    </row>
    <row r="26" customFormat="false" ht="17.35" hidden="false" customHeight="false" outlineLevel="0" collapsed="false">
      <c r="A26" s="43" t="s">
        <v>48</v>
      </c>
      <c r="B26" s="43" t="n">
        <v>2</v>
      </c>
      <c r="C26" s="43" t="n">
        <v>2</v>
      </c>
      <c r="D26" s="43" t="n">
        <v>2</v>
      </c>
      <c r="E26" s="43" t="n">
        <v>4</v>
      </c>
      <c r="F26" s="43" t="n">
        <v>3</v>
      </c>
      <c r="G26" s="43" t="n">
        <v>3</v>
      </c>
      <c r="H26" s="43" t="n">
        <v>8</v>
      </c>
      <c r="I26" s="43" t="n">
        <v>7</v>
      </c>
      <c r="J26" s="43" t="n">
        <v>9</v>
      </c>
      <c r="K26" s="43" t="n">
        <v>9</v>
      </c>
      <c r="L26" s="43" t="n">
        <v>9</v>
      </c>
      <c r="M26" s="43" t="n">
        <v>9</v>
      </c>
      <c r="N26" s="25"/>
      <c r="O26" s="25"/>
      <c r="P26" s="25"/>
      <c r="Q26" s="47" t="s">
        <v>52</v>
      </c>
      <c r="R26" s="44" t="n">
        <v>3047000</v>
      </c>
      <c r="S26" s="44" t="n">
        <v>5444500</v>
      </c>
      <c r="T26" s="44" t="n">
        <v>8242000</v>
      </c>
      <c r="U26" s="44" t="n">
        <v>13536500</v>
      </c>
      <c r="V26" s="44" t="n">
        <v>18631000</v>
      </c>
      <c r="W26" s="44" t="n">
        <v>26073500</v>
      </c>
      <c r="X26" s="25"/>
      <c r="Y26" s="25"/>
      <c r="Z26" s="25"/>
      <c r="AA26" s="25"/>
      <c r="AB26" s="25"/>
      <c r="AC26" s="25"/>
      <c r="AD26" s="25"/>
      <c r="AE26" s="25"/>
      <c r="AF26" s="25"/>
    </row>
    <row r="27" customFormat="false" ht="19.7" hidden="false" customHeight="false" outlineLevel="0" collapsed="false">
      <c r="A27" s="43" t="s">
        <v>49</v>
      </c>
      <c r="B27" s="30" t="n">
        <v>6</v>
      </c>
      <c r="C27" s="30" t="n">
        <v>6</v>
      </c>
      <c r="D27" s="30" t="n">
        <v>6</v>
      </c>
      <c r="E27" s="30" t="n">
        <v>14</v>
      </c>
      <c r="F27" s="30" t="n">
        <v>10</v>
      </c>
      <c r="G27" s="30" t="n">
        <v>13</v>
      </c>
      <c r="H27" s="30" t="n">
        <v>34</v>
      </c>
      <c r="I27" s="30" t="n">
        <v>27</v>
      </c>
      <c r="J27" s="30" t="n">
        <v>37</v>
      </c>
      <c r="K27" s="30" t="n">
        <v>37</v>
      </c>
      <c r="L27" s="30" t="n">
        <v>37</v>
      </c>
      <c r="M27" s="30" t="n">
        <v>37</v>
      </c>
      <c r="N27" s="25"/>
      <c r="O27" s="25"/>
      <c r="P27" s="25"/>
      <c r="Q27" s="46" t="s">
        <v>54</v>
      </c>
      <c r="R27" s="46"/>
      <c r="S27" s="46"/>
      <c r="T27" s="46"/>
      <c r="U27" s="46"/>
      <c r="V27" s="46"/>
      <c r="W27" s="46"/>
      <c r="X27" s="25"/>
      <c r="Y27" s="25"/>
      <c r="Z27" s="25"/>
      <c r="AA27" s="25"/>
      <c r="AB27" s="25"/>
      <c r="AC27" s="25"/>
      <c r="AD27" s="25"/>
      <c r="AE27" s="25"/>
      <c r="AF27" s="25"/>
    </row>
    <row r="28" customFormat="false" ht="15" hidden="false" customHeight="false" outlineLevel="0" collapsed="false">
      <c r="A28" s="43" t="s">
        <v>51</v>
      </c>
      <c r="B28" s="30" t="n">
        <v>26</v>
      </c>
      <c r="C28" s="30" t="n">
        <v>26</v>
      </c>
      <c r="D28" s="30" t="n">
        <v>26</v>
      </c>
      <c r="E28" s="30" t="n">
        <v>68</v>
      </c>
      <c r="F28" s="30" t="n">
        <v>47</v>
      </c>
      <c r="G28" s="30" t="n">
        <v>64</v>
      </c>
      <c r="H28" s="30" t="n">
        <v>166</v>
      </c>
      <c r="I28" s="30" t="n">
        <v>132</v>
      </c>
      <c r="J28" s="30" t="n">
        <v>183</v>
      </c>
      <c r="K28" s="30" t="n">
        <v>183</v>
      </c>
      <c r="L28" s="30" t="n">
        <v>183</v>
      </c>
      <c r="M28" s="30" t="n">
        <v>183</v>
      </c>
      <c r="N28" s="25"/>
      <c r="O28" s="25"/>
      <c r="P28" s="25"/>
      <c r="Q28" s="30"/>
      <c r="R28" s="30" t="s">
        <v>2</v>
      </c>
      <c r="S28" s="30" t="s">
        <v>3</v>
      </c>
      <c r="T28" s="30" t="s">
        <v>4</v>
      </c>
      <c r="U28" s="30" t="s">
        <v>5</v>
      </c>
      <c r="V28" s="30" t="s">
        <v>6</v>
      </c>
      <c r="W28" s="30" t="s">
        <v>7</v>
      </c>
      <c r="X28" s="25"/>
      <c r="Y28" s="25"/>
      <c r="Z28" s="25"/>
      <c r="AA28" s="25"/>
      <c r="AB28" s="25"/>
      <c r="AC28" s="25"/>
      <c r="AD28" s="25"/>
      <c r="AE28" s="25"/>
      <c r="AF28" s="25"/>
    </row>
    <row r="29" customFormat="false" ht="15" hidden="false" customHeight="false" outlineLevel="0" collapsed="false">
      <c r="A29" s="48" t="s">
        <v>53</v>
      </c>
      <c r="B29" s="49" t="n">
        <v>2</v>
      </c>
      <c r="C29" s="49" t="n">
        <v>2</v>
      </c>
      <c r="D29" s="49" t="n">
        <v>2</v>
      </c>
      <c r="E29" s="49" t="n">
        <v>3</v>
      </c>
      <c r="F29" s="49" t="n">
        <v>2</v>
      </c>
      <c r="G29" s="49" t="n">
        <v>3</v>
      </c>
      <c r="H29" s="49" t="n">
        <v>8</v>
      </c>
      <c r="I29" s="49" t="n">
        <v>6</v>
      </c>
      <c r="J29" s="49" t="n">
        <v>8</v>
      </c>
      <c r="K29" s="49" t="n">
        <v>8</v>
      </c>
      <c r="L29" s="49" t="n">
        <v>8</v>
      </c>
      <c r="M29" s="49" t="n">
        <v>8</v>
      </c>
      <c r="N29" s="25"/>
      <c r="O29" s="25"/>
      <c r="P29" s="25"/>
      <c r="Q29" s="30"/>
      <c r="R29" s="37" t="n">
        <v>5000</v>
      </c>
      <c r="S29" s="37" t="n">
        <v>5000</v>
      </c>
      <c r="T29" s="37" t="n">
        <v>5000</v>
      </c>
      <c r="U29" s="37" t="n">
        <v>5000</v>
      </c>
      <c r="V29" s="37" t="n">
        <v>5000</v>
      </c>
      <c r="W29" s="38" t="n">
        <v>10000</v>
      </c>
      <c r="X29" s="25"/>
      <c r="Y29" s="25"/>
      <c r="Z29" s="25"/>
      <c r="AA29" s="25"/>
      <c r="AB29" s="25"/>
      <c r="AC29" s="25"/>
      <c r="AD29" s="25"/>
      <c r="AE29" s="25"/>
      <c r="AF29" s="25"/>
    </row>
    <row r="30" customFormat="false" ht="15" hidden="false" customHeight="false" outlineLevel="0" collapsed="false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25"/>
      <c r="O30" s="25"/>
      <c r="P30" s="25"/>
      <c r="Q30" s="30"/>
      <c r="R30" s="37" t="n">
        <v>5000</v>
      </c>
      <c r="S30" s="39" t="n">
        <v>0</v>
      </c>
      <c r="T30" s="37" t="n">
        <v>10000</v>
      </c>
      <c r="U30" s="37" t="n">
        <v>5000</v>
      </c>
      <c r="V30" s="37" t="n">
        <v>5000</v>
      </c>
      <c r="W30" s="38" t="n">
        <v>10000</v>
      </c>
      <c r="X30" s="25"/>
      <c r="Y30" s="25"/>
      <c r="Z30" s="25"/>
      <c r="AA30" s="25"/>
      <c r="AB30" s="25"/>
      <c r="AC30" s="25"/>
      <c r="AD30" s="25"/>
      <c r="AE30" s="25"/>
      <c r="AF30" s="25"/>
    </row>
    <row r="31" customFormat="false" ht="15" hidden="false" customHeight="false" outlineLevel="0" collapsed="false">
      <c r="A31" s="52" t="s">
        <v>54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25"/>
      <c r="O31" s="25"/>
      <c r="P31" s="25"/>
      <c r="Q31" s="30"/>
      <c r="R31" s="37" t="n">
        <v>5000</v>
      </c>
      <c r="S31" s="37" t="n">
        <v>5000</v>
      </c>
      <c r="T31" s="37" t="n">
        <v>5000</v>
      </c>
      <c r="U31" s="37" t="n">
        <v>10000</v>
      </c>
      <c r="V31" s="37" t="n">
        <v>15000</v>
      </c>
      <c r="W31" s="38" t="n">
        <v>20000</v>
      </c>
      <c r="X31" s="25"/>
      <c r="Y31" s="25"/>
      <c r="Z31" s="25"/>
      <c r="AA31" s="25"/>
      <c r="AB31" s="25"/>
      <c r="AC31" s="25"/>
      <c r="AD31" s="25"/>
      <c r="AE31" s="25"/>
      <c r="AF31" s="25"/>
    </row>
    <row r="32" customFormat="false" ht="15" hidden="false" customHeight="false" outlineLevel="0" collapsed="false">
      <c r="A32" s="49"/>
      <c r="B32" s="30" t="s">
        <v>2</v>
      </c>
      <c r="C32" s="30" t="s">
        <v>3</v>
      </c>
      <c r="D32" s="30" t="s">
        <v>4</v>
      </c>
      <c r="E32" s="30" t="s">
        <v>5</v>
      </c>
      <c r="F32" s="30" t="s">
        <v>6</v>
      </c>
      <c r="G32" s="30" t="s">
        <v>7</v>
      </c>
      <c r="H32" s="30" t="s">
        <v>8</v>
      </c>
      <c r="I32" s="30" t="s">
        <v>9</v>
      </c>
      <c r="J32" s="30" t="s">
        <v>10</v>
      </c>
      <c r="K32" s="30" t="s">
        <v>11</v>
      </c>
      <c r="L32" s="30" t="s">
        <v>12</v>
      </c>
      <c r="M32" s="30" t="s">
        <v>13</v>
      </c>
      <c r="N32" s="25"/>
      <c r="O32" s="25"/>
      <c r="P32" s="25"/>
      <c r="Q32" s="30"/>
      <c r="R32" s="37" t="n">
        <v>5000</v>
      </c>
      <c r="S32" s="37" t="n">
        <v>5000</v>
      </c>
      <c r="T32" s="37" t="n">
        <v>15000</v>
      </c>
      <c r="U32" s="37" t="n">
        <v>15000</v>
      </c>
      <c r="V32" s="37" t="n">
        <v>20000</v>
      </c>
      <c r="W32" s="38" t="n">
        <v>25000</v>
      </c>
      <c r="X32" s="33"/>
      <c r="Y32" s="25"/>
      <c r="Z32" s="25"/>
      <c r="AA32" s="25"/>
      <c r="AB32" s="25"/>
      <c r="AC32" s="25"/>
      <c r="AD32" s="25"/>
      <c r="AE32" s="25"/>
      <c r="AF32" s="25"/>
    </row>
    <row r="33" customFormat="false" ht="15" hidden="false" customHeight="false" outlineLevel="0" collapsed="false">
      <c r="A33" s="53" t="s">
        <v>19</v>
      </c>
      <c r="B33" s="54" t="n">
        <v>5000</v>
      </c>
      <c r="C33" s="30" t="n">
        <v>5000</v>
      </c>
      <c r="D33" s="30" t="n">
        <v>5000</v>
      </c>
      <c r="E33" s="30" t="n">
        <v>5000</v>
      </c>
      <c r="F33" s="30" t="n">
        <v>5000</v>
      </c>
      <c r="G33" s="30" t="n">
        <v>10000</v>
      </c>
      <c r="H33" s="30" t="n">
        <v>40000</v>
      </c>
      <c r="I33" s="30" t="n">
        <v>30000</v>
      </c>
      <c r="J33" s="30" t="n">
        <v>45000</v>
      </c>
      <c r="K33" s="30" t="n">
        <v>45000</v>
      </c>
      <c r="L33" s="30" t="n">
        <v>45000</v>
      </c>
      <c r="M33" s="30" t="n">
        <v>45000</v>
      </c>
      <c r="N33" s="25"/>
      <c r="O33" s="25"/>
      <c r="P33" s="25"/>
      <c r="Q33" s="30"/>
      <c r="R33" s="51" t="n">
        <v>14999.99</v>
      </c>
      <c r="S33" s="51" t="n">
        <v>16499.99</v>
      </c>
      <c r="T33" s="51" t="n">
        <v>19499.99</v>
      </c>
      <c r="U33" s="51" t="n">
        <v>13999.99</v>
      </c>
      <c r="V33" s="51" t="n">
        <v>21499.99</v>
      </c>
      <c r="W33" s="45" t="n">
        <v>23999.99</v>
      </c>
      <c r="X33" s="25"/>
      <c r="Y33" s="25"/>
      <c r="Z33" s="25"/>
      <c r="AA33" s="25"/>
      <c r="AB33" s="25"/>
      <c r="AC33" s="25"/>
      <c r="AD33" s="25"/>
      <c r="AE33" s="25"/>
      <c r="AF33" s="25"/>
    </row>
    <row r="34" customFormat="false" ht="15" hidden="false" customHeight="false" outlineLevel="0" collapsed="false">
      <c r="A34" s="53"/>
      <c r="B34" s="54" t="n">
        <v>5000</v>
      </c>
      <c r="C34" s="30" t="n">
        <v>5000</v>
      </c>
      <c r="D34" s="30" t="n">
        <v>5000</v>
      </c>
      <c r="E34" s="30" t="n">
        <v>5000</v>
      </c>
      <c r="F34" s="30" t="n">
        <v>5000</v>
      </c>
      <c r="G34" s="30" t="n">
        <v>10000</v>
      </c>
      <c r="H34" s="30" t="n">
        <v>40000</v>
      </c>
      <c r="I34" s="30" t="n">
        <v>30000</v>
      </c>
      <c r="J34" s="30" t="n">
        <v>45000</v>
      </c>
      <c r="K34" s="30" t="n">
        <v>45000</v>
      </c>
      <c r="L34" s="30" t="n">
        <v>45000</v>
      </c>
      <c r="M34" s="30" t="n">
        <v>45000</v>
      </c>
      <c r="N34" s="25"/>
      <c r="O34" s="25"/>
      <c r="P34" s="25"/>
      <c r="Q34" s="30"/>
      <c r="R34" s="51" t="n">
        <v>9999.99</v>
      </c>
      <c r="S34" s="51" t="n">
        <v>14499.99</v>
      </c>
      <c r="T34" s="51" t="n">
        <v>13999.99</v>
      </c>
      <c r="U34" s="51" t="n">
        <v>20999.99</v>
      </c>
      <c r="V34" s="51" t="n">
        <v>15499.99</v>
      </c>
      <c r="W34" s="45" t="n">
        <v>17999.99</v>
      </c>
      <c r="X34" s="25"/>
      <c r="Y34" s="25"/>
      <c r="Z34" s="25"/>
      <c r="AA34" s="25"/>
      <c r="AB34" s="25"/>
      <c r="AC34" s="25"/>
      <c r="AD34" s="25"/>
      <c r="AE34" s="25"/>
      <c r="AF34" s="25"/>
    </row>
    <row r="35" customFormat="false" ht="15" hidden="false" customHeight="false" outlineLevel="0" collapsed="false">
      <c r="A35" s="53"/>
      <c r="B35" s="54" t="n">
        <v>5000</v>
      </c>
      <c r="C35" s="30" t="n">
        <v>5000</v>
      </c>
      <c r="D35" s="30" t="n">
        <v>5000</v>
      </c>
      <c r="E35" s="30" t="n">
        <v>15000</v>
      </c>
      <c r="F35" s="30" t="n">
        <v>15000</v>
      </c>
      <c r="G35" s="30" t="n">
        <v>20000</v>
      </c>
      <c r="H35" s="30" t="n">
        <v>50000</v>
      </c>
      <c r="I35" s="30" t="n">
        <v>40000</v>
      </c>
      <c r="J35" s="30" t="n">
        <v>55000</v>
      </c>
      <c r="K35" s="30" t="n">
        <v>55000</v>
      </c>
      <c r="L35" s="30" t="n">
        <v>55000</v>
      </c>
      <c r="M35" s="30" t="n">
        <v>55000</v>
      </c>
      <c r="N35" s="25"/>
      <c r="O35" s="25"/>
      <c r="P35" s="25"/>
      <c r="Q35" s="30"/>
      <c r="R35" s="51" t="n">
        <v>499.99</v>
      </c>
      <c r="S35" s="51" t="n">
        <v>699.99</v>
      </c>
      <c r="T35" s="51" t="n">
        <v>799.99</v>
      </c>
      <c r="U35" s="51" t="n">
        <v>799.99</v>
      </c>
      <c r="V35" s="51" t="n">
        <v>899.99</v>
      </c>
      <c r="W35" s="45" t="n">
        <v>949.99</v>
      </c>
      <c r="X35" s="25"/>
      <c r="Y35" s="25"/>
      <c r="Z35" s="25"/>
      <c r="AA35" s="25"/>
      <c r="AB35" s="25"/>
      <c r="AC35" s="25"/>
      <c r="AD35" s="25"/>
      <c r="AE35" s="25"/>
      <c r="AF35" s="25"/>
    </row>
    <row r="36" customFormat="false" ht="15" hidden="false" customHeight="false" outlineLevel="0" collapsed="false">
      <c r="A36" s="53"/>
      <c r="B36" s="54" t="n">
        <v>5000</v>
      </c>
      <c r="C36" s="30" t="n">
        <v>5000</v>
      </c>
      <c r="D36" s="30" t="n">
        <v>15000</v>
      </c>
      <c r="E36" s="30" t="n">
        <v>20000</v>
      </c>
      <c r="F36" s="30" t="n">
        <v>20000</v>
      </c>
      <c r="G36" s="30" t="n">
        <v>25000</v>
      </c>
      <c r="H36" s="30" t="n">
        <v>35000</v>
      </c>
      <c r="I36" s="30" t="n">
        <v>45000</v>
      </c>
      <c r="J36" s="30" t="n">
        <v>60000</v>
      </c>
      <c r="K36" s="30" t="n">
        <v>60000</v>
      </c>
      <c r="L36" s="30" t="n">
        <v>60000</v>
      </c>
      <c r="M36" s="30" t="n">
        <v>60000</v>
      </c>
      <c r="N36" s="25"/>
      <c r="O36" s="25"/>
      <c r="P36" s="25"/>
      <c r="Q36" s="30"/>
      <c r="R36" s="51" t="n">
        <v>399.99</v>
      </c>
      <c r="S36" s="51" t="n">
        <v>499.99</v>
      </c>
      <c r="T36" s="51" t="n">
        <v>499.99</v>
      </c>
      <c r="U36" s="51" t="n">
        <v>599.99</v>
      </c>
      <c r="V36" s="51" t="n">
        <v>599.99</v>
      </c>
      <c r="W36" s="45" t="n">
        <v>699.99</v>
      </c>
      <c r="X36" s="25"/>
      <c r="Y36" s="25"/>
      <c r="Z36" s="25"/>
      <c r="AA36" s="25"/>
      <c r="AB36" s="25"/>
      <c r="AC36" s="25"/>
      <c r="AD36" s="25"/>
      <c r="AE36" s="25"/>
      <c r="AF36" s="25"/>
    </row>
    <row r="37" customFormat="false" ht="17.35" hidden="false" customHeight="false" outlineLevel="0" collapsed="false">
      <c r="A37" s="53"/>
      <c r="B37" s="55" t="n">
        <v>20000</v>
      </c>
      <c r="C37" s="43" t="n">
        <v>20000</v>
      </c>
      <c r="D37" s="43" t="n">
        <v>30000</v>
      </c>
      <c r="E37" s="43" t="n">
        <v>45000</v>
      </c>
      <c r="F37" s="43" t="n">
        <v>45000</v>
      </c>
      <c r="G37" s="43" t="n">
        <v>65000</v>
      </c>
      <c r="H37" s="43" t="n">
        <v>165000</v>
      </c>
      <c r="I37" s="43" t="n">
        <v>145000</v>
      </c>
      <c r="J37" s="43" t="n">
        <v>205000</v>
      </c>
      <c r="K37" s="43" t="n">
        <v>205000</v>
      </c>
      <c r="L37" s="43" t="n">
        <v>205000</v>
      </c>
      <c r="M37" s="43" t="n">
        <v>205000</v>
      </c>
      <c r="N37" s="25"/>
      <c r="O37" s="25"/>
      <c r="P37" s="25"/>
      <c r="Q37" s="47" t="s">
        <v>50</v>
      </c>
      <c r="R37" s="44" t="n">
        <v>129499800</v>
      </c>
      <c r="S37" s="44" t="n">
        <v>88499850</v>
      </c>
      <c r="T37" s="44" t="n">
        <v>248999650</v>
      </c>
      <c r="U37" s="44" t="n">
        <v>191999650</v>
      </c>
      <c r="V37" s="44" t="n">
        <v>210499550</v>
      </c>
      <c r="W37" s="44" t="n">
        <v>456499350</v>
      </c>
      <c r="X37" s="25"/>
      <c r="Y37" s="25"/>
      <c r="Z37" s="25"/>
      <c r="AA37" s="25"/>
      <c r="AB37" s="25"/>
      <c r="AC37" s="25"/>
      <c r="AD37" s="25"/>
      <c r="AE37" s="25"/>
      <c r="AF37" s="25"/>
    </row>
    <row r="38" customFormat="false" ht="17.35" hidden="false" customHeight="false" outlineLevel="0" collapsed="false">
      <c r="A38" s="56" t="s">
        <v>46</v>
      </c>
      <c r="B38" s="43" t="n">
        <v>4</v>
      </c>
      <c r="C38" s="43" t="n">
        <v>4</v>
      </c>
      <c r="D38" s="43" t="n">
        <v>6</v>
      </c>
      <c r="E38" s="43" t="n">
        <v>9</v>
      </c>
      <c r="F38" s="43" t="n">
        <v>9</v>
      </c>
      <c r="G38" s="43" t="n">
        <v>13</v>
      </c>
      <c r="H38" s="43" t="n">
        <v>33</v>
      </c>
      <c r="I38" s="43" t="n">
        <v>29</v>
      </c>
      <c r="J38" s="43" t="n">
        <v>41</v>
      </c>
      <c r="K38" s="43" t="n">
        <v>41</v>
      </c>
      <c r="L38" s="43" t="n">
        <v>41</v>
      </c>
      <c r="M38" s="43" t="n">
        <v>41</v>
      </c>
      <c r="N38" s="25"/>
      <c r="O38" s="25"/>
      <c r="P38" s="25"/>
      <c r="Q38" s="57" t="s">
        <v>52</v>
      </c>
      <c r="R38" s="58" t="n">
        <v>2348000</v>
      </c>
      <c r="S38" s="58" t="n">
        <v>4046500</v>
      </c>
      <c r="T38" s="58" t="n">
        <v>7543000</v>
      </c>
      <c r="U38" s="58" t="n">
        <v>10839500</v>
      </c>
      <c r="V38" s="58" t="n">
        <v>14835000</v>
      </c>
      <c r="W38" s="58" t="n">
        <v>21178500</v>
      </c>
      <c r="X38" s="25"/>
      <c r="Y38" s="25"/>
      <c r="Z38" s="25"/>
      <c r="AA38" s="25"/>
      <c r="AB38" s="25"/>
      <c r="AC38" s="25"/>
      <c r="AD38" s="25"/>
      <c r="AE38" s="25"/>
      <c r="AF38" s="25"/>
    </row>
    <row r="39" customFormat="false" ht="17.35" hidden="false" customHeight="false" outlineLevel="0" collapsed="false">
      <c r="A39" s="43" t="s">
        <v>47</v>
      </c>
      <c r="B39" s="43" t="n">
        <v>1</v>
      </c>
      <c r="C39" s="43" t="n">
        <v>1</v>
      </c>
      <c r="D39" s="43" t="n">
        <v>1</v>
      </c>
      <c r="E39" s="43" t="n">
        <v>1</v>
      </c>
      <c r="F39" s="43" t="n">
        <v>1</v>
      </c>
      <c r="G39" s="43" t="n">
        <v>2</v>
      </c>
      <c r="H39" s="43" t="n">
        <v>4</v>
      </c>
      <c r="I39" s="43" t="n">
        <v>3</v>
      </c>
      <c r="J39" s="43" t="n">
        <v>5</v>
      </c>
      <c r="K39" s="43" t="n">
        <v>5</v>
      </c>
      <c r="L39" s="43" t="n">
        <v>5</v>
      </c>
      <c r="M39" s="43" t="n">
        <v>5</v>
      </c>
      <c r="N39" s="25"/>
      <c r="O39" s="25"/>
      <c r="P39" s="25"/>
      <c r="Q39" s="47" t="s">
        <v>55</v>
      </c>
      <c r="R39" s="44" t="n">
        <v>602999150</v>
      </c>
      <c r="S39" s="44" t="n">
        <v>547999350</v>
      </c>
      <c r="T39" s="44" t="n">
        <v>853499150</v>
      </c>
      <c r="U39" s="44" t="n">
        <v>1032998300</v>
      </c>
      <c r="V39" s="44" t="n">
        <v>1135498050</v>
      </c>
      <c r="W39" s="44" t="n">
        <v>1953747550</v>
      </c>
      <c r="X39" s="25"/>
      <c r="Y39" s="25"/>
      <c r="Z39" s="25"/>
      <c r="AA39" s="25"/>
      <c r="AB39" s="25"/>
      <c r="AC39" s="25"/>
      <c r="AD39" s="25"/>
      <c r="AE39" s="25"/>
      <c r="AF39" s="25"/>
    </row>
    <row r="40" customFormat="false" ht="15" hidden="false" customHeight="false" outlineLevel="0" collapsed="false">
      <c r="A40" s="43" t="s">
        <v>48</v>
      </c>
      <c r="B40" s="43" t="n">
        <v>1</v>
      </c>
      <c r="C40" s="43" t="n">
        <v>1</v>
      </c>
      <c r="D40" s="43" t="n">
        <v>2</v>
      </c>
      <c r="E40" s="43" t="n">
        <v>2</v>
      </c>
      <c r="F40" s="43" t="n">
        <v>2</v>
      </c>
      <c r="G40" s="43" t="n">
        <v>3</v>
      </c>
      <c r="H40" s="43" t="n">
        <v>7</v>
      </c>
      <c r="I40" s="43" t="n">
        <v>6</v>
      </c>
      <c r="J40" s="43" t="n">
        <v>9</v>
      </c>
      <c r="K40" s="43" t="n">
        <v>9</v>
      </c>
      <c r="L40" s="43" t="n">
        <v>9</v>
      </c>
      <c r="M40" s="43" t="n">
        <v>9</v>
      </c>
      <c r="N40" s="25"/>
      <c r="O40" s="25"/>
      <c r="P40" s="25"/>
      <c r="Q40" s="30"/>
      <c r="R40" s="44" t="n">
        <v>9841500</v>
      </c>
      <c r="S40" s="44" t="n">
        <v>17485000</v>
      </c>
      <c r="T40" s="44" t="n">
        <v>27326500</v>
      </c>
      <c r="U40" s="44" t="n">
        <v>43809500</v>
      </c>
      <c r="V40" s="44" t="n">
        <v>62890000</v>
      </c>
      <c r="W40" s="44" t="n">
        <v>87915500</v>
      </c>
      <c r="X40" s="25"/>
      <c r="Y40" s="25"/>
      <c r="Z40" s="25"/>
      <c r="AA40" s="25"/>
      <c r="AB40" s="25"/>
      <c r="AC40" s="25"/>
      <c r="AD40" s="25"/>
      <c r="AE40" s="25"/>
      <c r="AF40" s="25"/>
    </row>
    <row r="41" customFormat="false" ht="15" hidden="false" customHeight="false" outlineLevel="0" collapsed="false">
      <c r="A41" s="43" t="s">
        <v>49</v>
      </c>
      <c r="B41" s="30" t="n">
        <v>4</v>
      </c>
      <c r="C41" s="30" t="n">
        <v>4</v>
      </c>
      <c r="D41" s="30" t="n">
        <v>6</v>
      </c>
      <c r="E41" s="30" t="n">
        <v>8</v>
      </c>
      <c r="F41" s="30" t="n">
        <v>8</v>
      </c>
      <c r="G41" s="30" t="n">
        <v>11</v>
      </c>
      <c r="H41" s="30" t="n">
        <v>29</v>
      </c>
      <c r="I41" s="30" t="n">
        <v>25</v>
      </c>
      <c r="J41" s="30" t="n">
        <v>35</v>
      </c>
      <c r="K41" s="30" t="n">
        <v>35</v>
      </c>
      <c r="L41" s="30" t="n">
        <v>35</v>
      </c>
      <c r="M41" s="30" t="n">
        <v>35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customFormat="false" ht="15" hidden="false" customHeight="false" outlineLevel="0" collapsed="false">
      <c r="A42" s="43" t="s">
        <v>51</v>
      </c>
      <c r="B42" s="30" t="n">
        <v>17</v>
      </c>
      <c r="C42" s="30" t="n">
        <v>17</v>
      </c>
      <c r="D42" s="30" t="n">
        <v>26</v>
      </c>
      <c r="E42" s="30" t="n">
        <v>38</v>
      </c>
      <c r="F42" s="30" t="n">
        <v>38</v>
      </c>
      <c r="G42" s="30" t="n">
        <v>55</v>
      </c>
      <c r="H42" s="30" t="n">
        <v>141</v>
      </c>
      <c r="I42" s="30" t="n">
        <v>124</v>
      </c>
      <c r="J42" s="30" t="n">
        <v>175</v>
      </c>
      <c r="K42" s="30" t="n">
        <v>175</v>
      </c>
      <c r="L42" s="30" t="n">
        <v>175</v>
      </c>
      <c r="M42" s="30" t="n">
        <v>175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customFormat="false" ht="15" hidden="false" customHeight="false" outlineLevel="0" collapsed="false">
      <c r="A43" s="43" t="s">
        <v>53</v>
      </c>
      <c r="B43" s="30" t="n">
        <v>1</v>
      </c>
      <c r="C43" s="30" t="n">
        <v>1</v>
      </c>
      <c r="D43" s="30" t="n">
        <v>2</v>
      </c>
      <c r="E43" s="30" t="n">
        <v>2</v>
      </c>
      <c r="F43" s="30" t="n">
        <v>2</v>
      </c>
      <c r="G43" s="30" t="n">
        <v>3</v>
      </c>
      <c r="H43" s="30" t="n">
        <v>7</v>
      </c>
      <c r="I43" s="30" t="n">
        <v>6</v>
      </c>
      <c r="J43" s="30" t="n">
        <v>8</v>
      </c>
      <c r="K43" s="30" t="n">
        <v>8</v>
      </c>
      <c r="L43" s="30" t="n">
        <v>8</v>
      </c>
      <c r="M43" s="30" t="n">
        <v>8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 customFormat="false" ht="19.7" hidden="false" customHeight="false" outlineLevel="0" collapsed="false">
      <c r="A44" s="59"/>
      <c r="B44" s="60"/>
      <c r="C44" s="60"/>
      <c r="D44" s="60"/>
      <c r="E44" s="60"/>
      <c r="F44" s="60"/>
      <c r="G44" s="60"/>
      <c r="H44" s="25"/>
      <c r="I44" s="25"/>
      <c r="J44" s="25"/>
      <c r="K44" s="25"/>
      <c r="L44" s="25"/>
      <c r="M44" s="25"/>
      <c r="N44" s="61" t="s">
        <v>56</v>
      </c>
      <c r="O44" s="62" t="n">
        <v>275000000</v>
      </c>
      <c r="P44" s="25"/>
      <c r="Q44" s="63" t="s">
        <v>57</v>
      </c>
      <c r="R44" s="63"/>
      <c r="S44" s="63"/>
      <c r="T44" s="63"/>
      <c r="U44" s="63"/>
      <c r="V44" s="63"/>
      <c r="W44" s="63"/>
      <c r="X44" s="25"/>
      <c r="Y44" s="25"/>
      <c r="Z44" s="25"/>
      <c r="AA44" s="25"/>
      <c r="AB44" s="25"/>
      <c r="AC44" s="25"/>
      <c r="AD44" s="25"/>
      <c r="AE44" s="25"/>
      <c r="AF44" s="25"/>
    </row>
    <row r="45" customFormat="false" ht="15" hidden="false" customHeight="false" outlineLevel="0" collapsed="false">
      <c r="A45" s="25"/>
      <c r="B45" s="64"/>
      <c r="C45" s="64"/>
      <c r="D45" s="64"/>
      <c r="E45" s="64"/>
      <c r="F45" s="64"/>
      <c r="G45" s="64"/>
      <c r="H45" s="25"/>
      <c r="I45" s="25"/>
      <c r="J45" s="25"/>
      <c r="K45" s="25"/>
      <c r="L45" s="25"/>
      <c r="M45" s="25"/>
      <c r="N45" s="65" t="s">
        <v>58</v>
      </c>
      <c r="O45" s="66" t="n">
        <v>95550</v>
      </c>
      <c r="P45" s="25"/>
      <c r="Q45" s="63"/>
      <c r="R45" s="63"/>
      <c r="S45" s="63"/>
      <c r="T45" s="63"/>
      <c r="U45" s="63"/>
      <c r="V45" s="63"/>
      <c r="W45" s="63"/>
      <c r="X45" s="25"/>
      <c r="Y45" s="25"/>
      <c r="Z45" s="25"/>
      <c r="AA45" s="25"/>
      <c r="AB45" s="25"/>
      <c r="AC45" s="25"/>
      <c r="AD45" s="25"/>
      <c r="AE45" s="25"/>
      <c r="AF45" s="25"/>
    </row>
    <row r="46" customFormat="false" ht="15" hidden="false" customHeight="false" outlineLevel="0" collapsed="false">
      <c r="A46" s="25"/>
      <c r="B46" s="64"/>
      <c r="C46" s="64"/>
      <c r="D46" s="64"/>
      <c r="E46" s="64"/>
      <c r="F46" s="64"/>
      <c r="G46" s="64"/>
      <c r="H46" s="25"/>
      <c r="I46" s="25"/>
      <c r="J46" s="25"/>
      <c r="K46" s="25"/>
      <c r="L46" s="25"/>
      <c r="M46" s="25"/>
      <c r="N46" s="67" t="s">
        <v>59</v>
      </c>
      <c r="O46" s="67"/>
      <c r="P46" s="25"/>
      <c r="Q46" s="30"/>
      <c r="R46" s="68" t="s">
        <v>2</v>
      </c>
      <c r="S46" s="69" t="s">
        <v>3</v>
      </c>
      <c r="T46" s="69" t="s">
        <v>4</v>
      </c>
      <c r="U46" s="69" t="s">
        <v>5</v>
      </c>
      <c r="V46" s="69" t="s">
        <v>6</v>
      </c>
      <c r="W46" s="69" t="s">
        <v>7</v>
      </c>
      <c r="X46" s="33"/>
      <c r="Y46" s="33"/>
      <c r="Z46" s="25"/>
      <c r="AA46" s="25"/>
      <c r="AB46" s="25"/>
      <c r="AC46" s="25"/>
      <c r="AD46" s="25"/>
      <c r="AE46" s="25"/>
      <c r="AF46" s="25"/>
    </row>
    <row r="47" customFormat="false" ht="15" hidden="false" customHeight="false" outlineLevel="0" collapsed="false">
      <c r="A47" s="25"/>
      <c r="B47" s="64"/>
      <c r="C47" s="64"/>
      <c r="D47" s="64"/>
      <c r="E47" s="64"/>
      <c r="F47" s="64"/>
      <c r="G47" s="64"/>
      <c r="H47" s="25"/>
      <c r="I47" s="25"/>
      <c r="J47" s="25"/>
      <c r="K47" s="25"/>
      <c r="L47" s="25"/>
      <c r="M47" s="25"/>
      <c r="N47" s="70" t="s">
        <v>60</v>
      </c>
      <c r="O47" s="70" t="n">
        <v>0.4</v>
      </c>
      <c r="P47" s="25"/>
      <c r="Q47" s="71" t="s">
        <v>46</v>
      </c>
      <c r="R47" s="44" t="n">
        <v>306107200</v>
      </c>
      <c r="S47" s="44" t="n">
        <v>306107200</v>
      </c>
      <c r="T47" s="44" t="n">
        <v>307724300</v>
      </c>
      <c r="U47" s="44" t="n">
        <v>466747200</v>
      </c>
      <c r="V47" s="44" t="n">
        <v>430839350</v>
      </c>
      <c r="W47" s="44" t="n">
        <v>659371700</v>
      </c>
      <c r="X47" s="25"/>
      <c r="Y47" s="25"/>
      <c r="Z47" s="25"/>
      <c r="AA47" s="25"/>
      <c r="AB47" s="25"/>
      <c r="AC47" s="25"/>
      <c r="AD47" s="25"/>
      <c r="AE47" s="25"/>
      <c r="AF47" s="25"/>
    </row>
    <row r="48" customFormat="false" ht="15" hidden="false" customHeight="false" outlineLevel="0" collapsed="false">
      <c r="A48" s="25"/>
      <c r="B48" s="64"/>
      <c r="C48" s="64"/>
      <c r="D48" s="64"/>
      <c r="E48" s="64"/>
      <c r="F48" s="64"/>
      <c r="G48" s="64"/>
      <c r="H48" s="25"/>
      <c r="I48" s="25"/>
      <c r="J48" s="25"/>
      <c r="K48" s="25"/>
      <c r="L48" s="25"/>
      <c r="M48" s="25"/>
      <c r="N48" s="70" t="s">
        <v>61</v>
      </c>
      <c r="O48" s="70" t="n">
        <v>0.3</v>
      </c>
      <c r="P48" s="25"/>
      <c r="Q48" s="72" t="s">
        <v>47</v>
      </c>
      <c r="R48" s="44" t="n">
        <v>225330</v>
      </c>
      <c r="S48" s="44" t="n">
        <v>169650</v>
      </c>
      <c r="T48" s="44" t="n">
        <v>169650</v>
      </c>
      <c r="U48" s="44" t="n">
        <v>394980</v>
      </c>
      <c r="V48" s="44" t="n">
        <v>286650</v>
      </c>
      <c r="W48" s="44" t="n">
        <v>434280</v>
      </c>
      <c r="X48" s="25"/>
      <c r="Y48" s="25"/>
      <c r="Z48" s="25"/>
      <c r="AA48" s="25"/>
      <c r="AB48" s="25"/>
      <c r="AC48" s="25"/>
      <c r="AD48" s="25"/>
      <c r="AE48" s="25"/>
      <c r="AF48" s="25"/>
    </row>
    <row r="49" customFormat="false" ht="15" hidden="false" customHeight="false" outlineLevel="0" collapsed="false">
      <c r="A49" s="25"/>
      <c r="B49" s="64"/>
      <c r="C49" s="64"/>
      <c r="D49" s="64"/>
      <c r="E49" s="64"/>
      <c r="F49" s="64"/>
      <c r="G49" s="64"/>
      <c r="H49" s="25"/>
      <c r="I49" s="25"/>
      <c r="J49" s="25"/>
      <c r="K49" s="25"/>
      <c r="L49" s="25"/>
      <c r="M49" s="25"/>
      <c r="N49" s="73" t="s">
        <v>62</v>
      </c>
      <c r="O49" s="73"/>
      <c r="P49" s="25"/>
      <c r="Q49" s="72" t="s">
        <v>48</v>
      </c>
      <c r="R49" s="44" t="n">
        <v>194032.6</v>
      </c>
      <c r="S49" s="44" t="n">
        <v>132135</v>
      </c>
      <c r="T49" s="44" t="n">
        <v>132135</v>
      </c>
      <c r="U49" s="44" t="n">
        <v>182752.2</v>
      </c>
      <c r="V49" s="44" t="n">
        <v>206610.4</v>
      </c>
      <c r="W49" s="44" t="n">
        <v>368558.2</v>
      </c>
      <c r="X49" s="25"/>
      <c r="Y49" s="25"/>
      <c r="Z49" s="25"/>
      <c r="AA49" s="25"/>
      <c r="AB49" s="25"/>
      <c r="AC49" s="25"/>
      <c r="AD49" s="25"/>
      <c r="AE49" s="25"/>
      <c r="AF49" s="25"/>
    </row>
    <row r="50" customFormat="false" ht="15" hidden="false" customHeight="false" outlineLevel="0" collapsed="false">
      <c r="A50" s="25"/>
      <c r="B50" s="64"/>
      <c r="C50" s="64"/>
      <c r="D50" s="64"/>
      <c r="E50" s="64"/>
      <c r="F50" s="64"/>
      <c r="G50" s="64"/>
      <c r="H50" s="25"/>
      <c r="I50" s="25"/>
      <c r="J50" s="25"/>
      <c r="K50" s="25"/>
      <c r="L50" s="25"/>
      <c r="M50" s="25"/>
      <c r="N50" s="74" t="s">
        <v>63</v>
      </c>
      <c r="O50" s="74" t="s">
        <v>64</v>
      </c>
      <c r="P50" s="25"/>
      <c r="Q50" s="72" t="s">
        <v>49</v>
      </c>
      <c r="R50" s="44" t="n">
        <v>1475966.25</v>
      </c>
      <c r="S50" s="44" t="n">
        <v>2608198.42</v>
      </c>
      <c r="T50" s="44" t="n">
        <v>3900795.47</v>
      </c>
      <c r="U50" s="44" t="n">
        <v>6920059.19</v>
      </c>
      <c r="V50" s="44" t="n">
        <v>9207776.45</v>
      </c>
      <c r="W50" s="44" t="n">
        <v>10169965.7</v>
      </c>
      <c r="X50" s="25"/>
      <c r="Y50" s="25"/>
      <c r="Z50" s="25"/>
      <c r="AA50" s="25"/>
      <c r="AB50" s="25"/>
      <c r="AC50" s="25"/>
      <c r="AD50" s="25"/>
      <c r="AE50" s="25"/>
      <c r="AF50" s="25"/>
    </row>
    <row r="51" customFormat="false" ht="15" hidden="false" customHeight="false" outlineLevel="0" collapsed="false">
      <c r="A51" s="25"/>
      <c r="B51" s="64"/>
      <c r="C51" s="64"/>
      <c r="D51" s="64"/>
      <c r="E51" s="64"/>
      <c r="F51" s="64"/>
      <c r="G51" s="64"/>
      <c r="H51" s="25"/>
      <c r="I51" s="25"/>
      <c r="J51" s="25"/>
      <c r="K51" s="25"/>
      <c r="L51" s="25"/>
      <c r="M51" s="25"/>
      <c r="N51" s="75" t="s">
        <v>41</v>
      </c>
      <c r="O51" s="76" t="n">
        <v>8333.4</v>
      </c>
      <c r="P51" s="25"/>
      <c r="Q51" s="72" t="s">
        <v>51</v>
      </c>
      <c r="R51" s="44" t="n">
        <v>49874202.9</v>
      </c>
      <c r="S51" s="44" t="n">
        <v>49874202.9</v>
      </c>
      <c r="T51" s="44" t="n">
        <v>55741756.18</v>
      </c>
      <c r="U51" s="44" t="n">
        <v>120284842.28</v>
      </c>
      <c r="V51" s="44" t="n">
        <v>108549735.72</v>
      </c>
      <c r="W51" s="44" t="n">
        <v>143755055.41</v>
      </c>
      <c r="X51" s="25"/>
      <c r="Y51" s="25"/>
      <c r="Z51" s="25"/>
      <c r="AA51" s="25"/>
      <c r="AB51" s="25"/>
      <c r="AC51" s="25"/>
      <c r="AD51" s="25"/>
      <c r="AE51" s="25"/>
      <c r="AF51" s="25"/>
    </row>
    <row r="52" customFormat="false" ht="15" hidden="false" customHeight="false" outlineLevel="0" collapsed="false">
      <c r="A52" s="25"/>
      <c r="B52" s="64"/>
      <c r="C52" s="64"/>
      <c r="D52" s="64"/>
      <c r="E52" s="64"/>
      <c r="F52" s="64"/>
      <c r="G52" s="64"/>
      <c r="H52" s="25"/>
      <c r="I52" s="25"/>
      <c r="J52" s="25"/>
      <c r="K52" s="25"/>
      <c r="L52" s="25"/>
      <c r="M52" s="25"/>
      <c r="N52" s="75" t="s">
        <v>42</v>
      </c>
      <c r="O52" s="76" t="n">
        <v>6460.9</v>
      </c>
      <c r="P52" s="25"/>
      <c r="Q52" s="77" t="s">
        <v>53</v>
      </c>
      <c r="R52" s="58" t="n">
        <v>217407.41</v>
      </c>
      <c r="S52" s="58" t="n">
        <v>217407.41</v>
      </c>
      <c r="T52" s="58" t="n">
        <v>235925.93</v>
      </c>
      <c r="U52" s="58" t="n">
        <v>439629.63</v>
      </c>
      <c r="V52" s="58" t="n">
        <v>402592.59</v>
      </c>
      <c r="W52" s="58" t="n">
        <v>513703.7</v>
      </c>
      <c r="X52" s="25"/>
      <c r="Y52" s="25"/>
      <c r="Z52" s="25"/>
      <c r="AA52" s="25"/>
      <c r="AB52" s="25"/>
      <c r="AC52" s="25"/>
      <c r="AD52" s="25"/>
      <c r="AE52" s="25"/>
      <c r="AF52" s="25"/>
    </row>
    <row r="53" customFormat="false" ht="15" hidden="false" customHeight="false" outlineLevel="0" collapsed="false">
      <c r="A53" s="25"/>
      <c r="B53" s="64"/>
      <c r="C53" s="64"/>
      <c r="D53" s="64"/>
      <c r="E53" s="64"/>
      <c r="F53" s="64"/>
      <c r="G53" s="64"/>
      <c r="H53" s="25"/>
      <c r="I53" s="25"/>
      <c r="J53" s="25"/>
      <c r="K53" s="25"/>
      <c r="L53" s="25"/>
      <c r="M53" s="25"/>
      <c r="N53" s="75" t="s">
        <v>43</v>
      </c>
      <c r="O53" s="76" t="n">
        <v>279.48</v>
      </c>
      <c r="P53" s="25"/>
      <c r="Q53" s="43" t="s">
        <v>59</v>
      </c>
      <c r="R53" s="44" t="n">
        <v>109440225</v>
      </c>
      <c r="S53" s="44" t="n">
        <v>109440225</v>
      </c>
      <c r="T53" s="44" t="n">
        <v>109925355</v>
      </c>
      <c r="U53" s="44" t="n">
        <v>161519445</v>
      </c>
      <c r="V53" s="44" t="n">
        <v>150467610</v>
      </c>
      <c r="W53" s="44" t="n">
        <v>231946635</v>
      </c>
      <c r="X53" s="25"/>
      <c r="Y53" s="25"/>
      <c r="Z53" s="25"/>
      <c r="AA53" s="25"/>
      <c r="AB53" s="25"/>
      <c r="AC53" s="25"/>
      <c r="AD53" s="25"/>
      <c r="AE53" s="25"/>
      <c r="AF53" s="25"/>
    </row>
    <row r="54" customFormat="false" ht="15" hidden="false" customHeight="false" outlineLevel="0" collapsed="false">
      <c r="A54" s="25"/>
      <c r="B54" s="64"/>
      <c r="C54" s="64"/>
      <c r="D54" s="64"/>
      <c r="E54" s="64"/>
      <c r="F54" s="64"/>
      <c r="G54" s="64"/>
      <c r="H54" s="25"/>
      <c r="I54" s="25"/>
      <c r="J54" s="25"/>
      <c r="K54" s="25"/>
      <c r="L54" s="25"/>
      <c r="M54" s="25"/>
      <c r="N54" s="75" t="s">
        <v>44</v>
      </c>
      <c r="O54" s="78" t="n">
        <v>161.71</v>
      </c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customFormat="false" ht="15" hidden="false" customHeight="false" outlineLevel="0" collapsed="false">
      <c r="A55" s="25"/>
      <c r="B55" s="64"/>
      <c r="C55" s="64"/>
      <c r="D55" s="64"/>
      <c r="E55" s="64"/>
      <c r="F55" s="64"/>
      <c r="G55" s="64"/>
      <c r="H55" s="25"/>
      <c r="I55" s="25"/>
      <c r="J55" s="25"/>
      <c r="K55" s="25"/>
      <c r="L55" s="25"/>
      <c r="M55" s="25"/>
      <c r="N55" s="79" t="s">
        <v>65</v>
      </c>
      <c r="O55" s="80" t="n">
        <v>50000</v>
      </c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 customFormat="false" ht="15" hidden="false" customHeight="false" outlineLevel="0" collapsed="false">
      <c r="A56" s="25"/>
      <c r="B56" s="64"/>
      <c r="C56" s="64"/>
      <c r="D56" s="64"/>
      <c r="E56" s="64"/>
      <c r="F56" s="64"/>
      <c r="G56" s="64"/>
      <c r="H56" s="25"/>
      <c r="I56" s="25"/>
      <c r="J56" s="25"/>
      <c r="K56" s="25"/>
      <c r="L56" s="25"/>
      <c r="M56" s="25"/>
      <c r="N56" s="81" t="s">
        <v>66</v>
      </c>
      <c r="O56" s="80" t="n">
        <v>688264</v>
      </c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 customFormat="false" ht="15" hidden="false" customHeight="false" outlineLevel="0" collapsed="false">
      <c r="A57" s="25"/>
      <c r="B57" s="64"/>
      <c r="C57" s="64"/>
      <c r="D57" s="64"/>
      <c r="E57" s="64"/>
      <c r="F57" s="64"/>
      <c r="G57" s="64"/>
      <c r="H57" s="25"/>
      <c r="I57" s="25"/>
      <c r="J57" s="25"/>
      <c r="K57" s="25"/>
      <c r="L57" s="25"/>
      <c r="M57" s="25"/>
      <c r="N57" s="82" t="s">
        <v>67</v>
      </c>
      <c r="O57" s="83"/>
      <c r="P57" s="83"/>
      <c r="Q57" s="83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 customFormat="false" ht="15" hidden="false" customHeight="false" outlineLevel="0" collapsed="false">
      <c r="A58" s="25"/>
      <c r="B58" s="64"/>
      <c r="C58" s="64"/>
      <c r="D58" s="64"/>
      <c r="E58" s="64"/>
      <c r="F58" s="64"/>
      <c r="G58" s="64"/>
      <c r="H58" s="25"/>
      <c r="I58" s="25"/>
      <c r="J58" s="25"/>
      <c r="K58" s="25"/>
      <c r="L58" s="25"/>
      <c r="M58" s="25"/>
      <c r="N58" s="84"/>
      <c r="O58" s="82" t="s">
        <v>68</v>
      </c>
      <c r="P58" s="82" t="s">
        <v>69</v>
      </c>
      <c r="Q58" s="82" t="s">
        <v>70</v>
      </c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customFormat="false" ht="15" hidden="false" customHeight="false" outlineLevel="0" collapsed="false">
      <c r="A59" s="25"/>
      <c r="B59" s="64"/>
      <c r="C59" s="64"/>
      <c r="D59" s="64"/>
      <c r="E59" s="64"/>
      <c r="F59" s="64"/>
      <c r="G59" s="64"/>
      <c r="H59" s="25"/>
      <c r="I59" s="25"/>
      <c r="J59" s="25"/>
      <c r="K59" s="25"/>
      <c r="L59" s="25"/>
      <c r="M59" s="25"/>
      <c r="N59" s="85" t="s">
        <v>71</v>
      </c>
      <c r="O59" s="86" t="n">
        <v>12000</v>
      </c>
      <c r="P59" s="86" t="n">
        <v>7200</v>
      </c>
      <c r="Q59" s="86" t="n">
        <v>58500</v>
      </c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customFormat="false" ht="15" hidden="false" customHeight="false" outlineLevel="0" collapsed="false">
      <c r="A60" s="25"/>
      <c r="B60" s="64"/>
      <c r="C60" s="64"/>
      <c r="D60" s="64"/>
      <c r="E60" s="64"/>
      <c r="F60" s="64"/>
      <c r="G60" s="64"/>
      <c r="H60" s="25"/>
      <c r="I60" s="25"/>
      <c r="J60" s="25"/>
      <c r="K60" s="25"/>
      <c r="L60" s="25"/>
      <c r="M60" s="25"/>
      <c r="N60" s="85" t="s">
        <v>72</v>
      </c>
      <c r="O60" s="86" t="n">
        <v>5800</v>
      </c>
      <c r="P60" s="86" t="n">
        <v>7656</v>
      </c>
      <c r="Q60" s="86" t="n">
        <v>28725</v>
      </c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customFormat="false" ht="15" hidden="false" customHeight="false" outlineLevel="0" collapsed="false">
      <c r="A61" s="25"/>
      <c r="B61" s="64"/>
      <c r="C61" s="64"/>
      <c r="D61" s="64"/>
      <c r="E61" s="64"/>
      <c r="F61" s="64"/>
      <c r="G61" s="64"/>
      <c r="H61" s="25"/>
      <c r="I61" s="25"/>
      <c r="J61" s="25"/>
      <c r="K61" s="25"/>
      <c r="L61" s="25"/>
      <c r="M61" s="25"/>
      <c r="N61" s="85" t="s">
        <v>73</v>
      </c>
      <c r="O61" s="86" t="n">
        <v>14800</v>
      </c>
      <c r="P61" s="86" t="n">
        <v>7104</v>
      </c>
      <c r="Q61" s="86" t="n">
        <v>72150</v>
      </c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 customFormat="false" ht="15" hidden="false" customHeight="false" outlineLevel="0" collapsed="false">
      <c r="A62" s="25"/>
      <c r="B62" s="64"/>
      <c r="C62" s="64"/>
      <c r="D62" s="64"/>
      <c r="E62" s="64"/>
      <c r="F62" s="64"/>
      <c r="G62" s="6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</sheetData>
  <mergeCells count="80">
    <mergeCell ref="A1:M2"/>
    <mergeCell ref="Q1:W2"/>
    <mergeCell ref="Y1:AE2"/>
    <mergeCell ref="A3:M3"/>
    <mergeCell ref="Q3:W3"/>
    <mergeCell ref="Y3:AE3"/>
    <mergeCell ref="O4:P4"/>
    <mergeCell ref="A5:A9"/>
    <mergeCell ref="Y9:AE9"/>
    <mergeCell ref="Q15:W15"/>
    <mergeCell ref="Y15:AE15"/>
    <mergeCell ref="B16:C16"/>
    <mergeCell ref="D16:E16"/>
    <mergeCell ref="F16:G16"/>
    <mergeCell ref="A17:M17"/>
    <mergeCell ref="A19:A23"/>
    <mergeCell ref="Q27:W27"/>
    <mergeCell ref="B30:C30"/>
    <mergeCell ref="D30:E30"/>
    <mergeCell ref="F30:G30"/>
    <mergeCell ref="A31:M31"/>
    <mergeCell ref="A33:A37"/>
    <mergeCell ref="B44:C44"/>
    <mergeCell ref="D44:E44"/>
    <mergeCell ref="F44:G44"/>
    <mergeCell ref="Q44:W45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10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15" activeCellId="1" sqref="Q76:T77 D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86"/>
    <col collapsed="false" customWidth="true" hidden="false" outlineLevel="0" max="3" min="3" style="0" width="26.57"/>
    <col collapsed="false" customWidth="true" hidden="false" outlineLevel="0" max="4" min="4" style="0" width="28.14"/>
    <col collapsed="false" customWidth="true" hidden="false" outlineLevel="0" max="5" min="5" style="0" width="16.14"/>
    <col collapsed="false" customWidth="true" hidden="false" outlineLevel="0" max="6" min="6" style="0" width="18"/>
    <col collapsed="false" customWidth="true" hidden="false" outlineLevel="0" max="7" min="7" style="0" width="50"/>
    <col collapsed="false" customWidth="true" hidden="false" outlineLevel="0" max="8" min="8" style="0" width="16.85"/>
    <col collapsed="false" customWidth="true" hidden="false" outlineLevel="0" max="9" min="9" style="0" width="18"/>
    <col collapsed="false" customWidth="true" hidden="false" outlineLevel="0" max="10" min="10" style="0" width="21.85"/>
    <col collapsed="false" customWidth="true" hidden="false" outlineLevel="0" max="11" min="11" style="0" width="19.86"/>
    <col collapsed="false" customWidth="true" hidden="false" outlineLevel="0" max="12" min="12" style="0" width="15.85"/>
    <col collapsed="false" customWidth="true" hidden="false" outlineLevel="0" max="13" min="13" style="0" width="10.57"/>
    <col collapsed="false" customWidth="true" hidden="false" outlineLevel="0" max="15" min="15" style="0" width="18"/>
  </cols>
  <sheetData>
    <row r="2" customFormat="false" ht="15" hidden="false" customHeight="true" outlineLevel="0" collapsed="false">
      <c r="C2" s="87" t="s">
        <v>74</v>
      </c>
      <c r="D2" s="87"/>
      <c r="G2" s="88" t="s">
        <v>75</v>
      </c>
      <c r="H2" s="89"/>
      <c r="I2" s="89"/>
      <c r="J2" s="89"/>
      <c r="K2" s="89"/>
      <c r="L2" s="89"/>
      <c r="M2" s="90"/>
    </row>
    <row r="3" customFormat="false" ht="15" hidden="false" customHeight="false" outlineLevel="0" collapsed="false">
      <c r="C3" s="87"/>
      <c r="D3" s="87"/>
      <c r="G3" s="91"/>
      <c r="H3" s="92"/>
      <c r="I3" s="92"/>
      <c r="J3" s="92"/>
      <c r="K3" s="92"/>
      <c r="L3" s="92"/>
      <c r="M3" s="93"/>
    </row>
    <row r="4" customFormat="false" ht="15" hidden="false" customHeight="true" outlineLevel="0" collapsed="false">
      <c r="C4" s="94" t="s">
        <v>76</v>
      </c>
      <c r="D4" s="95" t="s">
        <v>77</v>
      </c>
      <c r="G4" s="96" t="s">
        <v>78</v>
      </c>
      <c r="H4" s="96"/>
      <c r="I4" s="96"/>
      <c r="J4" s="96"/>
      <c r="K4" s="96"/>
      <c r="L4" s="96"/>
      <c r="M4" s="96"/>
    </row>
    <row r="5" customFormat="false" ht="15" hidden="false" customHeight="false" outlineLevel="0" collapsed="false">
      <c r="A5" s="97" t="n">
        <f aca="false">SUM(D5:D7)</f>
        <v>275000000</v>
      </c>
      <c r="C5" s="98" t="s">
        <v>79</v>
      </c>
      <c r="D5" s="99" t="n">
        <v>120000000</v>
      </c>
      <c r="G5" s="96"/>
      <c r="H5" s="96"/>
      <c r="I5" s="96"/>
      <c r="J5" s="96"/>
      <c r="K5" s="96"/>
      <c r="L5" s="96"/>
      <c r="M5" s="96"/>
    </row>
    <row r="6" customFormat="false" ht="15" hidden="false" customHeight="false" outlineLevel="0" collapsed="false">
      <c r="C6" s="98" t="s">
        <v>80</v>
      </c>
      <c r="D6" s="99" t="n">
        <v>80000000</v>
      </c>
      <c r="G6" s="100" t="s">
        <v>81</v>
      </c>
      <c r="H6" s="92"/>
      <c r="I6" s="92"/>
      <c r="J6" s="92"/>
      <c r="K6" s="92"/>
      <c r="L6" s="92"/>
      <c r="M6" s="93"/>
    </row>
    <row r="7" customFormat="false" ht="15" hidden="false" customHeight="false" outlineLevel="0" collapsed="false">
      <c r="C7" s="101" t="s">
        <v>82</v>
      </c>
      <c r="D7" s="102" t="n">
        <v>75000000</v>
      </c>
      <c r="G7" s="91"/>
      <c r="H7" s="92"/>
      <c r="I7" s="92"/>
      <c r="J7" s="92"/>
      <c r="K7" s="92"/>
      <c r="L7" s="92"/>
      <c r="M7" s="93"/>
    </row>
    <row r="8" customFormat="false" ht="15" hidden="false" customHeight="true" outlineLevel="0" collapsed="false">
      <c r="D8" s="97" t="n">
        <f aca="false">SUM(D5:D7)</f>
        <v>275000000</v>
      </c>
      <c r="G8" s="103" t="s">
        <v>83</v>
      </c>
      <c r="H8" s="103"/>
      <c r="I8" s="103"/>
      <c r="J8" s="103"/>
      <c r="K8" s="103"/>
      <c r="L8" s="103"/>
      <c r="M8" s="103"/>
    </row>
    <row r="9" customFormat="false" ht="15" hidden="false" customHeight="false" outlineLevel="0" collapsed="false">
      <c r="C9" s="104" t="s">
        <v>84</v>
      </c>
      <c r="D9" s="104"/>
      <c r="E9" s="104"/>
      <c r="G9" s="103"/>
      <c r="H9" s="103"/>
      <c r="I9" s="103"/>
      <c r="J9" s="103"/>
      <c r="K9" s="103"/>
      <c r="L9" s="103"/>
      <c r="M9" s="103"/>
    </row>
    <row r="10" customFormat="false" ht="15" hidden="false" customHeight="false" outlineLevel="0" collapsed="false">
      <c r="C10" s="105" t="s">
        <v>85</v>
      </c>
      <c r="D10" s="106"/>
      <c r="E10" s="107"/>
      <c r="G10" s="108"/>
      <c r="H10" s="109"/>
      <c r="I10" s="109"/>
      <c r="J10" s="109"/>
      <c r="K10" s="109"/>
      <c r="L10" s="109"/>
      <c r="M10" s="110"/>
    </row>
    <row r="11" customFormat="false" ht="15" hidden="false" customHeight="false" outlineLevel="0" collapsed="false">
      <c r="A11" s="25"/>
      <c r="B11" s="25" t="n">
        <v>14999.99</v>
      </c>
      <c r="C11" s="111"/>
      <c r="D11" s="106"/>
      <c r="E11" s="107"/>
      <c r="G11" s="112" t="s">
        <v>86</v>
      </c>
      <c r="H11" s="113"/>
      <c r="I11" s="113"/>
      <c r="J11" s="113"/>
      <c r="K11" s="113"/>
      <c r="L11" s="113"/>
      <c r="M11" s="114"/>
    </row>
    <row r="12" customFormat="false" ht="23.85" hidden="false" customHeight="false" outlineLevel="0" collapsed="false">
      <c r="A12" s="25"/>
      <c r="B12" s="25" t="n">
        <v>9999.99</v>
      </c>
      <c r="C12" s="115" t="s">
        <v>87</v>
      </c>
      <c r="D12" s="116" t="s">
        <v>88</v>
      </c>
      <c r="E12" s="117" t="s">
        <v>89</v>
      </c>
    </row>
    <row r="13" customFormat="false" ht="15" hidden="false" customHeight="false" outlineLevel="0" collapsed="false">
      <c r="A13" s="25"/>
      <c r="B13" s="25" t="n">
        <v>499.99</v>
      </c>
      <c r="C13" s="118" t="n">
        <v>25</v>
      </c>
      <c r="D13" s="119" t="n">
        <v>525000</v>
      </c>
      <c r="E13" s="120" t="n">
        <v>14437</v>
      </c>
      <c r="G13" s="121" t="s">
        <v>67</v>
      </c>
      <c r="H13" s="121"/>
      <c r="I13" s="121"/>
      <c r="J13" s="121"/>
    </row>
    <row r="14" customFormat="false" ht="15" hidden="false" customHeight="false" outlineLevel="0" collapsed="false">
      <c r="A14" s="25"/>
      <c r="B14" s="25" t="n">
        <v>399.99</v>
      </c>
      <c r="C14" s="118" t="n">
        <v>50</v>
      </c>
      <c r="D14" s="119" t="n">
        <v>1050000</v>
      </c>
      <c r="E14" s="120" t="n">
        <v>36540</v>
      </c>
      <c r="G14" s="122" t="s">
        <v>90</v>
      </c>
      <c r="H14" s="123"/>
      <c r="I14" s="123"/>
      <c r="J14" s="124"/>
    </row>
    <row r="15" customFormat="false" ht="15" hidden="false" customHeight="false" outlineLevel="0" collapsed="false">
      <c r="A15" s="25"/>
      <c r="B15" s="25"/>
      <c r="C15" s="118" t="n">
        <v>100</v>
      </c>
      <c r="D15" s="119" t="n">
        <v>2100000</v>
      </c>
      <c r="E15" s="120" t="n">
        <v>95550</v>
      </c>
      <c r="G15" s="125"/>
      <c r="H15" s="126" t="s">
        <v>68</v>
      </c>
      <c r="I15" s="126" t="s">
        <v>69</v>
      </c>
      <c r="J15" s="127" t="s">
        <v>70</v>
      </c>
    </row>
    <row r="16" customFormat="false" ht="15" hidden="false" customHeight="false" outlineLevel="0" collapsed="false">
      <c r="A16" s="25"/>
      <c r="B16" s="25"/>
      <c r="C16" s="118" t="n">
        <v>150</v>
      </c>
      <c r="D16" s="119" t="n">
        <v>3150000</v>
      </c>
      <c r="E16" s="120" t="n">
        <v>200812</v>
      </c>
      <c r="G16" s="128" t="s">
        <v>71</v>
      </c>
      <c r="H16" s="129" t="n">
        <v>12000</v>
      </c>
      <c r="I16" s="129" t="n">
        <v>7200</v>
      </c>
      <c r="J16" s="130" t="n">
        <v>58500</v>
      </c>
      <c r="K16" s="131" t="n">
        <f aca="false">SUM(H16:J16)</f>
        <v>77700</v>
      </c>
      <c r="L16" s="131" t="n">
        <f aca="false">K16*M16</f>
        <v>233100</v>
      </c>
      <c r="M16" s="132" t="n">
        <v>3</v>
      </c>
    </row>
    <row r="17" customFormat="false" ht="15" hidden="false" customHeight="false" outlineLevel="0" collapsed="false">
      <c r="A17" s="25"/>
      <c r="B17" s="25"/>
      <c r="C17" s="118" t="n">
        <v>200</v>
      </c>
      <c r="D17" s="119" t="n">
        <v>4200000</v>
      </c>
      <c r="E17" s="120" t="n">
        <v>311220</v>
      </c>
      <c r="G17" s="128" t="s">
        <v>72</v>
      </c>
      <c r="H17" s="129" t="n">
        <v>5800</v>
      </c>
      <c r="I17" s="129" t="n">
        <v>7656</v>
      </c>
      <c r="J17" s="130" t="n">
        <v>28725</v>
      </c>
      <c r="K17" s="131" t="n">
        <f aca="false">SUM(H17:J17)</f>
        <v>42181</v>
      </c>
      <c r="L17" s="131" t="n">
        <f aca="false">J17</f>
        <v>28725</v>
      </c>
      <c r="M17" s="132" t="n">
        <v>3</v>
      </c>
    </row>
    <row r="18" customFormat="false" ht="15" hidden="false" customHeight="false" outlineLevel="0" collapsed="false">
      <c r="A18" s="25"/>
      <c r="B18" s="25" t="s">
        <v>91</v>
      </c>
      <c r="C18" s="118" t="n">
        <v>250</v>
      </c>
      <c r="D18" s="119" t="n">
        <v>5250000</v>
      </c>
      <c r="E18" s="120" t="n">
        <v>406455</v>
      </c>
      <c r="G18" s="128" t="s">
        <v>73</v>
      </c>
      <c r="H18" s="129" t="n">
        <v>14800</v>
      </c>
      <c r="I18" s="129" t="n">
        <v>7104</v>
      </c>
      <c r="J18" s="130" t="n">
        <v>72150</v>
      </c>
      <c r="K18" s="131" t="n">
        <f aca="false">SUM(H18:J18)</f>
        <v>94054</v>
      </c>
      <c r="L18" s="131" t="n">
        <f aca="false">K18*M18+(J18*19)</f>
        <v>3345984</v>
      </c>
      <c r="M18" s="132" t="n">
        <v>21</v>
      </c>
    </row>
    <row r="19" customFormat="false" ht="15" hidden="false" customHeight="false" outlineLevel="0" collapsed="false">
      <c r="A19" s="25"/>
      <c r="B19" s="25"/>
      <c r="C19" s="118" t="n">
        <v>300</v>
      </c>
      <c r="D19" s="119" t="n">
        <v>6300000</v>
      </c>
      <c r="E19" s="120" t="n">
        <v>517954</v>
      </c>
      <c r="G19" s="125"/>
      <c r="H19" s="123"/>
      <c r="I19" s="123"/>
      <c r="J19" s="124"/>
      <c r="L19" s="22" t="n">
        <f aca="false">SUM(L16:L18)</f>
        <v>3607809</v>
      </c>
    </row>
    <row r="20" customFormat="false" ht="15" hidden="false" customHeight="false" outlineLevel="0" collapsed="false">
      <c r="A20" s="25"/>
      <c r="B20" s="25" t="s">
        <v>92</v>
      </c>
      <c r="C20" s="118" t="n">
        <v>350</v>
      </c>
      <c r="D20" s="119" t="n">
        <v>7350000</v>
      </c>
      <c r="E20" s="120" t="n">
        <v>637245</v>
      </c>
      <c r="G20" s="122" t="s">
        <v>93</v>
      </c>
      <c r="H20" s="133"/>
      <c r="I20" s="134"/>
      <c r="J20" s="124"/>
    </row>
    <row r="21" customFormat="false" ht="15" hidden="false" customHeight="false" outlineLevel="0" collapsed="false">
      <c r="A21" s="135" t="n">
        <f aca="false">SUM(B74:D74)</f>
        <v>20000</v>
      </c>
      <c r="B21" s="1" t="n">
        <f aca="false">E27*A21</f>
        <v>3998000</v>
      </c>
      <c r="C21" s="136" t="n">
        <v>400</v>
      </c>
      <c r="D21" s="137" t="n">
        <v>8400000</v>
      </c>
      <c r="E21" s="138" t="n">
        <v>778680</v>
      </c>
      <c r="G21" s="122" t="s">
        <v>94</v>
      </c>
      <c r="H21" s="133"/>
      <c r="I21" s="126"/>
      <c r="J21" s="139"/>
    </row>
    <row r="22" customFormat="false" ht="15" hidden="false" customHeight="false" outlineLevel="0" collapsed="false">
      <c r="A22" s="135" t="n">
        <f aca="false">SUM(B78:D78)</f>
        <v>10000</v>
      </c>
      <c r="B22" s="1" t="n">
        <f aca="false">E28*A22</f>
        <v>1299000</v>
      </c>
      <c r="G22" s="140" t="s">
        <v>95</v>
      </c>
      <c r="H22" s="141"/>
      <c r="I22" s="142"/>
      <c r="J22" s="143"/>
    </row>
    <row r="23" customFormat="false" ht="15" hidden="false" customHeight="false" outlineLevel="0" collapsed="false">
      <c r="A23" s="135" t="n">
        <f aca="false">SUM(B82:D82)</f>
        <v>15000</v>
      </c>
      <c r="B23" s="1" t="n">
        <f aca="false">E29*A23</f>
        <v>1348500</v>
      </c>
    </row>
    <row r="24" customFormat="false" ht="15" hidden="false" customHeight="false" outlineLevel="0" collapsed="false">
      <c r="A24" s="135" t="n">
        <f aca="false">SUM(B86:D86)</f>
        <v>30000</v>
      </c>
      <c r="B24" s="1" t="n">
        <f aca="false">E30*A24</f>
        <v>1497000</v>
      </c>
      <c r="C24" s="144" t="s">
        <v>40</v>
      </c>
      <c r="D24" s="144"/>
      <c r="E24" s="144"/>
      <c r="G24" s="145" t="s">
        <v>96</v>
      </c>
      <c r="H24" s="146"/>
      <c r="I24" s="146"/>
      <c r="J24" s="146"/>
      <c r="K24" s="146"/>
      <c r="L24" s="146"/>
      <c r="M24" s="146"/>
      <c r="N24" s="147"/>
    </row>
    <row r="25" customFormat="false" ht="15" hidden="false" customHeight="false" outlineLevel="0" collapsed="false">
      <c r="B25" s="22" t="n">
        <f aca="false">SUM(B21:B24)</f>
        <v>8142500</v>
      </c>
      <c r="C25" s="148"/>
      <c r="D25" s="149"/>
      <c r="E25" s="150"/>
      <c r="G25" s="151" t="s">
        <v>97</v>
      </c>
      <c r="H25" s="152"/>
      <c r="I25" s="152"/>
      <c r="J25" s="153" t="s">
        <v>98</v>
      </c>
      <c r="K25" s="153" t="s">
        <v>99</v>
      </c>
      <c r="L25" s="152"/>
      <c r="M25" s="152"/>
      <c r="N25" s="154"/>
    </row>
    <row r="26" customFormat="false" ht="15" hidden="false" customHeight="false" outlineLevel="0" collapsed="false">
      <c r="C26" s="155" t="s">
        <v>100</v>
      </c>
      <c r="D26" s="155"/>
      <c r="E26" s="156" t="s">
        <v>101</v>
      </c>
      <c r="G26" s="151"/>
      <c r="H26" s="152"/>
      <c r="I26" s="152"/>
      <c r="J26" s="157" t="s">
        <v>102</v>
      </c>
      <c r="K26" s="157" t="s">
        <v>103</v>
      </c>
      <c r="L26" s="152"/>
      <c r="M26" s="152"/>
      <c r="N26" s="154"/>
    </row>
    <row r="27" customFormat="false" ht="15" hidden="false" customHeight="false" outlineLevel="0" collapsed="false">
      <c r="A27" s="158" t="n">
        <v>36781600</v>
      </c>
      <c r="C27" s="159" t="s">
        <v>104</v>
      </c>
      <c r="D27" s="159"/>
      <c r="E27" s="160" t="n">
        <v>199.9</v>
      </c>
      <c r="G27" s="151" t="s">
        <v>105</v>
      </c>
      <c r="H27" s="161" t="n">
        <v>50000</v>
      </c>
      <c r="I27" s="152" t="n">
        <v>95</v>
      </c>
      <c r="J27" s="157" t="s">
        <v>106</v>
      </c>
      <c r="K27" s="157" t="s">
        <v>107</v>
      </c>
      <c r="L27" s="152"/>
      <c r="M27" s="152"/>
      <c r="N27" s="154"/>
      <c r="O27" s="131" t="n">
        <f aca="false">H27*I27</f>
        <v>4750000</v>
      </c>
    </row>
    <row r="28" customFormat="false" ht="15" hidden="false" customHeight="false" outlineLevel="0" collapsed="false">
      <c r="A28" s="158" t="n">
        <v>30916200</v>
      </c>
      <c r="C28" s="159" t="s">
        <v>108</v>
      </c>
      <c r="D28" s="159"/>
      <c r="E28" s="160" t="n">
        <v>129.9</v>
      </c>
      <c r="G28" s="151" t="s">
        <v>109</v>
      </c>
      <c r="H28" s="162"/>
      <c r="I28" s="152"/>
      <c r="J28" s="157" t="s">
        <v>110</v>
      </c>
      <c r="K28" s="157" t="s">
        <v>111</v>
      </c>
      <c r="L28" s="152"/>
      <c r="M28" s="152"/>
      <c r="N28" s="154"/>
    </row>
    <row r="29" customFormat="false" ht="15" hidden="false" customHeight="true" outlineLevel="0" collapsed="false">
      <c r="A29" s="158" t="n">
        <v>35960000</v>
      </c>
      <c r="C29" s="159" t="s">
        <v>112</v>
      </c>
      <c r="D29" s="159"/>
      <c r="E29" s="160" t="n">
        <v>89.9</v>
      </c>
      <c r="G29" s="163"/>
      <c r="H29" s="152"/>
      <c r="I29" s="152"/>
      <c r="J29" s="157" t="s">
        <v>113</v>
      </c>
      <c r="K29" s="157" t="s">
        <v>114</v>
      </c>
      <c r="L29" s="164" t="s">
        <v>115</v>
      </c>
      <c r="M29" s="164"/>
      <c r="N29" s="165"/>
    </row>
    <row r="30" customFormat="false" ht="15" hidden="false" customHeight="false" outlineLevel="0" collapsed="false">
      <c r="A30" s="158" t="n">
        <v>15968000</v>
      </c>
      <c r="C30" s="166" t="s">
        <v>116</v>
      </c>
      <c r="D30" s="166"/>
      <c r="E30" s="167" t="n">
        <v>49.9</v>
      </c>
      <c r="G30" s="163"/>
      <c r="H30" s="152"/>
      <c r="I30" s="152"/>
      <c r="J30" s="157" t="s">
        <v>117</v>
      </c>
      <c r="K30" s="157" t="s">
        <v>118</v>
      </c>
      <c r="L30" s="164"/>
      <c r="M30" s="164"/>
      <c r="N30" s="165"/>
    </row>
    <row r="31" customFormat="false" ht="15" hidden="false" customHeight="false" outlineLevel="0" collapsed="false">
      <c r="C31" s="168" t="n">
        <f aca="false">SUM(A27:A30)</f>
        <v>119625800</v>
      </c>
      <c r="E31" s="169"/>
      <c r="G31" s="170" t="s">
        <v>119</v>
      </c>
      <c r="H31" s="162"/>
      <c r="I31" s="152"/>
      <c r="J31" s="152"/>
      <c r="K31" s="152"/>
      <c r="L31" s="164"/>
      <c r="M31" s="164"/>
      <c r="N31" s="165"/>
    </row>
    <row r="32" customFormat="false" ht="15" hidden="false" customHeight="false" outlineLevel="0" collapsed="false">
      <c r="C32" s="12"/>
      <c r="G32" s="151" t="s">
        <v>120</v>
      </c>
      <c r="H32" s="161" t="n">
        <v>688264</v>
      </c>
      <c r="I32" s="152"/>
      <c r="J32" s="153" t="s">
        <v>121</v>
      </c>
      <c r="K32" s="153" t="s">
        <v>99</v>
      </c>
      <c r="L32" s="171" t="n">
        <v>5</v>
      </c>
      <c r="M32" s="154" t="s">
        <v>122</v>
      </c>
      <c r="N32" s="154"/>
      <c r="O32" s="131" t="n">
        <f aca="false">H32*I39</f>
        <v>918832440</v>
      </c>
    </row>
    <row r="33" customFormat="false" ht="15" hidden="false" customHeight="false" outlineLevel="0" collapsed="false">
      <c r="A33" s="1" t="n">
        <v>400003200</v>
      </c>
      <c r="C33" s="172" t="s">
        <v>123</v>
      </c>
      <c r="D33" s="173"/>
      <c r="E33" s="174"/>
      <c r="G33" s="163"/>
      <c r="H33" s="152"/>
      <c r="I33" s="152"/>
      <c r="J33" s="157" t="s">
        <v>102</v>
      </c>
      <c r="K33" s="157" t="s">
        <v>124</v>
      </c>
      <c r="L33" s="171" t="n">
        <v>4</v>
      </c>
      <c r="M33" s="154" t="s">
        <v>125</v>
      </c>
      <c r="N33" s="154"/>
    </row>
    <row r="34" customFormat="false" ht="15" hidden="false" customHeight="false" outlineLevel="0" collapsed="false">
      <c r="A34" s="1" t="n">
        <v>232592400</v>
      </c>
      <c r="C34" s="175" t="s">
        <v>126</v>
      </c>
      <c r="D34" s="176" t="s">
        <v>127</v>
      </c>
      <c r="E34" s="177"/>
      <c r="G34" s="170" t="s">
        <v>128</v>
      </c>
      <c r="H34" s="178"/>
      <c r="I34" s="152"/>
      <c r="J34" s="157" t="s">
        <v>106</v>
      </c>
      <c r="K34" s="157" t="s">
        <v>129</v>
      </c>
      <c r="L34" s="171" t="n">
        <v>3</v>
      </c>
      <c r="M34" s="154" t="s">
        <v>130</v>
      </c>
      <c r="N34" s="165"/>
    </row>
    <row r="35" customFormat="false" ht="15" hidden="false" customHeight="false" outlineLevel="0" collapsed="false">
      <c r="A35" s="1" t="n">
        <v>17886720</v>
      </c>
      <c r="C35" s="175" t="s">
        <v>131</v>
      </c>
      <c r="D35" s="176" t="s">
        <v>132</v>
      </c>
      <c r="E35" s="177"/>
      <c r="G35" s="179" t="s">
        <v>76</v>
      </c>
      <c r="H35" s="153" t="s">
        <v>133</v>
      </c>
      <c r="I35" s="152"/>
      <c r="J35" s="157" t="s">
        <v>110</v>
      </c>
      <c r="K35" s="157" t="s">
        <v>134</v>
      </c>
      <c r="L35" s="171" t="n">
        <v>2</v>
      </c>
      <c r="M35" s="154" t="s">
        <v>135</v>
      </c>
      <c r="N35" s="154"/>
    </row>
    <row r="36" customFormat="false" ht="15" hidden="false" customHeight="false" outlineLevel="0" collapsed="false">
      <c r="A36" s="1" t="n">
        <v>3881040</v>
      </c>
      <c r="C36" s="180"/>
      <c r="D36" s="176"/>
      <c r="E36" s="177"/>
      <c r="G36" s="151" t="s">
        <v>136</v>
      </c>
      <c r="H36" s="181" t="n">
        <v>1307</v>
      </c>
      <c r="I36" s="152" t="n">
        <v>650</v>
      </c>
      <c r="J36" s="157" t="s">
        <v>113</v>
      </c>
      <c r="K36" s="157" t="s">
        <v>137</v>
      </c>
      <c r="L36" s="171" t="n">
        <v>1</v>
      </c>
      <c r="M36" s="154" t="s">
        <v>138</v>
      </c>
      <c r="N36" s="154"/>
    </row>
    <row r="37" customFormat="false" ht="15" hidden="false" customHeight="true" outlineLevel="0" collapsed="false">
      <c r="A37" s="1"/>
      <c r="C37" s="180" t="s">
        <v>139</v>
      </c>
      <c r="D37" s="182" t="s">
        <v>140</v>
      </c>
      <c r="E37" s="182"/>
      <c r="G37" s="151" t="s">
        <v>80</v>
      </c>
      <c r="H37" s="181" t="n">
        <v>1727</v>
      </c>
      <c r="I37" s="152" t="n">
        <v>355</v>
      </c>
      <c r="J37" s="157" t="s">
        <v>117</v>
      </c>
      <c r="K37" s="157" t="s">
        <v>141</v>
      </c>
      <c r="L37" s="152"/>
      <c r="M37" s="152"/>
      <c r="N37" s="154"/>
    </row>
    <row r="38" customFormat="false" ht="15" hidden="false" customHeight="false" outlineLevel="0" collapsed="false">
      <c r="A38" s="1"/>
      <c r="C38" s="183"/>
      <c r="D38" s="184" t="s">
        <v>142</v>
      </c>
      <c r="E38" s="185"/>
      <c r="G38" s="151" t="s">
        <v>143</v>
      </c>
      <c r="H38" s="181" t="n">
        <v>2346</v>
      </c>
      <c r="I38" s="152" t="n">
        <v>330</v>
      </c>
      <c r="J38" s="152"/>
      <c r="K38" s="152"/>
      <c r="L38" s="152"/>
      <c r="M38" s="152"/>
      <c r="N38" s="154"/>
    </row>
    <row r="39" customFormat="false" ht="15" hidden="false" customHeight="false" outlineLevel="0" collapsed="false">
      <c r="A39" s="1" t="n">
        <v>80000640</v>
      </c>
      <c r="G39" s="186"/>
      <c r="H39" s="187"/>
      <c r="I39" s="187" t="n">
        <f aca="false">SUM(I36:I38)</f>
        <v>1335</v>
      </c>
      <c r="J39" s="187"/>
      <c r="K39" s="187"/>
      <c r="L39" s="187"/>
      <c r="M39" s="187"/>
      <c r="N39" s="188"/>
    </row>
    <row r="40" customFormat="false" ht="15" hidden="false" customHeight="false" outlineLevel="0" collapsed="false">
      <c r="A40" s="1" t="n">
        <v>108543120</v>
      </c>
      <c r="C40" s="22" t="n">
        <f aca="false">SUM(A33:A48)</f>
        <v>1134887460</v>
      </c>
    </row>
    <row r="41" customFormat="false" ht="15" hidden="false" customHeight="false" outlineLevel="0" collapsed="false">
      <c r="A41" s="1" t="n">
        <v>17886720</v>
      </c>
      <c r="C41" s="1" t="n">
        <f aca="false">B46*40%</f>
        <v>66667200</v>
      </c>
    </row>
    <row r="42" customFormat="false" ht="15" hidden="false" customHeight="false" outlineLevel="0" collapsed="false">
      <c r="A42" s="1" t="n">
        <v>7762080</v>
      </c>
      <c r="C42" s="1" t="n">
        <f aca="false">B47*30%</f>
        <v>19382700</v>
      </c>
      <c r="H42" s="22" t="n">
        <f aca="false">12*H27</f>
        <v>600000</v>
      </c>
    </row>
    <row r="43" customFormat="false" ht="15" hidden="false" customHeight="false" outlineLevel="0" collapsed="false">
      <c r="A43" s="1"/>
      <c r="C43" s="1" t="n">
        <f aca="false">B48*40%</f>
        <v>1676880</v>
      </c>
      <c r="H43" s="22" t="n">
        <f aca="false">H32*75</f>
        <v>51619800</v>
      </c>
    </row>
    <row r="44" customFormat="false" ht="15" hidden="false" customHeight="false" outlineLevel="0" collapsed="false">
      <c r="A44" s="1"/>
      <c r="C44" s="1" t="n">
        <f aca="false">B49*30%</f>
        <v>1455390</v>
      </c>
    </row>
    <row r="45" customFormat="false" ht="15" hidden="false" customHeight="false" outlineLevel="0" collapsed="false">
      <c r="A45" s="1" t="n">
        <v>133334400</v>
      </c>
      <c r="C45" s="22" t="n">
        <f aca="false">SUM(C41:C44)</f>
        <v>89182170</v>
      </c>
    </row>
    <row r="46" customFormat="false" ht="15" hidden="false" customHeight="false" outlineLevel="0" collapsed="false">
      <c r="A46" s="1" t="n">
        <v>120172740</v>
      </c>
      <c r="B46" s="20" t="n">
        <f aca="false">A21*E51</f>
        <v>166668000</v>
      </c>
      <c r="C46" s="189" t="s">
        <v>144</v>
      </c>
      <c r="D46" s="189"/>
      <c r="E46" s="189"/>
      <c r="G46" s="190"/>
      <c r="H46" s="190"/>
      <c r="I46" s="190"/>
    </row>
    <row r="47" customFormat="false" ht="15" hidden="false" customHeight="false" outlineLevel="0" collapsed="false">
      <c r="A47" s="1" t="n">
        <v>8943360</v>
      </c>
      <c r="B47" s="20" t="n">
        <f aca="false">A22*E49</f>
        <v>64609000</v>
      </c>
      <c r="C47" s="191" t="s">
        <v>63</v>
      </c>
      <c r="D47" s="192" t="s">
        <v>145</v>
      </c>
      <c r="E47" s="193" t="s">
        <v>64</v>
      </c>
      <c r="G47" s="194"/>
      <c r="H47" s="195"/>
      <c r="I47" s="196"/>
    </row>
    <row r="48" customFormat="false" ht="15" hidden="false" customHeight="false" outlineLevel="0" collapsed="false">
      <c r="A48" s="1" t="n">
        <v>3881040</v>
      </c>
      <c r="B48" s="20" t="n">
        <f aca="false">A23*E50</f>
        <v>4192200</v>
      </c>
      <c r="C48" s="197" t="s">
        <v>146</v>
      </c>
      <c r="D48" s="198" t="n">
        <v>400.28</v>
      </c>
      <c r="E48" s="199" t="n">
        <v>161.71</v>
      </c>
      <c r="G48" s="200"/>
      <c r="H48" s="201"/>
      <c r="I48" s="202"/>
    </row>
    <row r="49" customFormat="false" ht="15" hidden="false" customHeight="false" outlineLevel="0" collapsed="false">
      <c r="B49" s="20" t="n">
        <f aca="false">A24*E48</f>
        <v>4851300</v>
      </c>
      <c r="C49" s="197" t="s">
        <v>147</v>
      </c>
      <c r="D49" s="198" t="n">
        <v>10919.21</v>
      </c>
      <c r="E49" s="199" t="n">
        <v>6460.9</v>
      </c>
      <c r="G49" s="200"/>
      <c r="H49" s="201"/>
      <c r="I49" s="202"/>
    </row>
    <row r="50" customFormat="false" ht="15" hidden="false" customHeight="false" outlineLevel="0" collapsed="false">
      <c r="B50" s="20" t="n">
        <f aca="false">SUM(B46:B49)</f>
        <v>240320500</v>
      </c>
      <c r="C50" s="197" t="s">
        <v>148</v>
      </c>
      <c r="D50" s="198" t="n">
        <v>558.95</v>
      </c>
      <c r="E50" s="199" t="n">
        <v>279.48</v>
      </c>
      <c r="G50" s="200"/>
      <c r="H50" s="201"/>
      <c r="I50" s="202"/>
    </row>
    <row r="51" customFormat="false" ht="15" hidden="false" customHeight="false" outlineLevel="0" collapsed="false">
      <c r="C51" s="203" t="s">
        <v>149</v>
      </c>
      <c r="D51" s="204" t="n">
        <v>14667.6</v>
      </c>
      <c r="E51" s="205" t="n">
        <v>8333.4</v>
      </c>
      <c r="G51" s="206"/>
      <c r="H51" s="207"/>
      <c r="I51" s="208"/>
    </row>
    <row r="52" customFormat="false" ht="15" hidden="false" customHeight="false" outlineLevel="0" collapsed="false">
      <c r="E52" s="20"/>
    </row>
    <row r="54" customFormat="false" ht="15" hidden="false" customHeight="false" outlineLevel="0" collapsed="false">
      <c r="A54" s="1" t="n">
        <v>18999.99</v>
      </c>
      <c r="B54" s="1" t="n">
        <v>2279998800</v>
      </c>
      <c r="C54" s="0" t="n">
        <f aca="false">B54/A54</f>
        <v>120000</v>
      </c>
      <c r="D54" s="22" t="n">
        <f aca="false">SUM(B54:B69)</f>
        <v>6491988580</v>
      </c>
      <c r="E54" s="20"/>
      <c r="G54" s="20"/>
      <c r="H54" s="20"/>
      <c r="I54" s="20"/>
    </row>
    <row r="55" customFormat="false" ht="15" hidden="false" customHeight="false" outlineLevel="0" collapsed="false">
      <c r="A55" s="1" t="n">
        <v>13999.99</v>
      </c>
      <c r="B55" s="1" t="n">
        <v>1679998800</v>
      </c>
      <c r="C55" s="0" t="n">
        <f aca="false">B55/A55</f>
        <v>120000</v>
      </c>
      <c r="E55" s="20"/>
    </row>
    <row r="56" customFormat="false" ht="15" hidden="false" customHeight="false" outlineLevel="0" collapsed="false">
      <c r="A56" s="1" t="n">
        <v>699.99</v>
      </c>
      <c r="B56" s="1" t="n">
        <v>111998400</v>
      </c>
      <c r="C56" s="0" t="n">
        <f aca="false">B56/A56</f>
        <v>160000</v>
      </c>
      <c r="G56" s="20"/>
      <c r="I56" s="20"/>
    </row>
    <row r="57" customFormat="false" ht="15" hidden="false" customHeight="false" outlineLevel="0" collapsed="false">
      <c r="A57" s="1" t="n">
        <v>499.99</v>
      </c>
      <c r="B57" s="1" t="n">
        <v>39999200</v>
      </c>
      <c r="C57" s="0" t="n">
        <f aca="false">B57/A57</f>
        <v>80000</v>
      </c>
      <c r="D57" s="209" t="n">
        <v>2</v>
      </c>
      <c r="E57" s="209" t="n">
        <v>1</v>
      </c>
      <c r="F57" s="209" t="n">
        <v>1</v>
      </c>
      <c r="G57" s="20" t="n">
        <f aca="false">SUM(D57:F57)*5000*E51</f>
        <v>166668000</v>
      </c>
      <c r="H57" s="20" t="n">
        <f aca="false">G57*0.4</f>
        <v>66667200</v>
      </c>
      <c r="I57" s="1" t="n">
        <v>166668000</v>
      </c>
      <c r="J57" s="1" t="n">
        <f aca="false">I57*0.4</f>
        <v>66667200</v>
      </c>
    </row>
    <row r="58" customFormat="false" ht="15" hidden="false" customHeight="false" outlineLevel="0" collapsed="false">
      <c r="A58" s="1"/>
      <c r="B58" s="1"/>
      <c r="D58" s="209" t="n">
        <v>2</v>
      </c>
      <c r="E58" s="209" t="n">
        <v>1</v>
      </c>
      <c r="F58" s="209" t="n">
        <v>1</v>
      </c>
      <c r="G58" s="20" t="n">
        <f aca="false">SUM(D58:F58)*5000*E49</f>
        <v>129218000</v>
      </c>
      <c r="H58" s="20" t="n">
        <f aca="false">G58*0.3</f>
        <v>38765400</v>
      </c>
      <c r="I58" s="1" t="n">
        <v>129218000</v>
      </c>
      <c r="J58" s="1" t="n">
        <f aca="false">I58*0.3</f>
        <v>38765400</v>
      </c>
    </row>
    <row r="59" customFormat="false" ht="15" hidden="false" customHeight="false" outlineLevel="0" collapsed="false">
      <c r="A59" s="1"/>
      <c r="B59" s="1"/>
      <c r="D59" s="209" t="n">
        <v>2</v>
      </c>
      <c r="E59" s="209" t="n">
        <v>2</v>
      </c>
      <c r="F59" s="209" t="n">
        <v>1</v>
      </c>
      <c r="G59" s="20" t="n">
        <f aca="false">SUM(D59:F59)*5000*E50</f>
        <v>6987000</v>
      </c>
      <c r="H59" s="20" t="n">
        <f aca="false">G59*0.4</f>
        <v>2794800</v>
      </c>
      <c r="I59" s="1" t="n">
        <v>6235198.8</v>
      </c>
      <c r="J59" s="1" t="n">
        <f aca="false">I59*0.4</f>
        <v>2494079.52</v>
      </c>
    </row>
    <row r="60" customFormat="false" ht="15" hidden="false" customHeight="false" outlineLevel="0" collapsed="false">
      <c r="A60" s="1" t="n">
        <v>14999.99</v>
      </c>
      <c r="B60" s="1" t="n">
        <v>359999760</v>
      </c>
      <c r="C60" s="0" t="n">
        <f aca="false">B60/A60</f>
        <v>24000</v>
      </c>
      <c r="D60" s="209" t="n">
        <v>1</v>
      </c>
      <c r="E60" s="209" t="n">
        <v>2</v>
      </c>
      <c r="F60" s="209" t="n">
        <v>1</v>
      </c>
      <c r="G60" s="20" t="n">
        <f aca="false">SUM(D60:F60)*5000*E48</f>
        <v>3234200</v>
      </c>
      <c r="H60" s="20" t="n">
        <f aca="false">G60*0.3</f>
        <v>970260</v>
      </c>
      <c r="I60" s="1" t="n">
        <v>4851300</v>
      </c>
      <c r="J60" s="1" t="n">
        <f aca="false">I60*0.3</f>
        <v>1455390</v>
      </c>
    </row>
    <row r="61" customFormat="false" ht="15" hidden="false" customHeight="false" outlineLevel="0" collapsed="false">
      <c r="A61" s="1" t="n">
        <v>9999.99</v>
      </c>
      <c r="B61" s="1" t="n">
        <v>559999440</v>
      </c>
      <c r="C61" s="0" t="n">
        <f aca="false">B61/A61</f>
        <v>56000</v>
      </c>
      <c r="G61" s="20"/>
      <c r="H61" s="20" t="n">
        <f aca="false">SUM(H57:H60)</f>
        <v>109197660</v>
      </c>
      <c r="I61" s="20"/>
      <c r="J61" s="20" t="n">
        <f aca="false">SUM(J57:J60)</f>
        <v>109382069.52</v>
      </c>
    </row>
    <row r="62" customFormat="false" ht="15" hidden="false" customHeight="false" outlineLevel="0" collapsed="false">
      <c r="A62" s="1" t="n">
        <v>599.99</v>
      </c>
      <c r="B62" s="1" t="n">
        <v>95998400</v>
      </c>
      <c r="C62" s="0" t="n">
        <f aca="false">B62/A62</f>
        <v>160000</v>
      </c>
      <c r="D62" s="60"/>
      <c r="E62" s="60"/>
    </row>
    <row r="63" customFormat="false" ht="15" hidden="false" customHeight="false" outlineLevel="0" collapsed="false">
      <c r="A63" s="1" t="n">
        <v>399.99</v>
      </c>
      <c r="B63" s="1" t="n">
        <v>63998400</v>
      </c>
      <c r="C63" s="0" t="n">
        <f aca="false">B63/A63</f>
        <v>160000</v>
      </c>
      <c r="D63" s="195"/>
      <c r="E63" s="196"/>
    </row>
    <row r="64" customFormat="false" ht="15" hidden="false" customHeight="false" outlineLevel="0" collapsed="false">
      <c r="A64" s="1"/>
      <c r="B64" s="1"/>
      <c r="D64" s="201"/>
      <c r="E64" s="202"/>
    </row>
    <row r="65" customFormat="false" ht="15" hidden="false" customHeight="false" outlineLevel="0" collapsed="false">
      <c r="A65" s="1"/>
      <c r="B65" s="1"/>
      <c r="D65" s="201"/>
      <c r="E65" s="202"/>
    </row>
    <row r="66" customFormat="false" ht="15" hidden="false" customHeight="false" outlineLevel="0" collapsed="false">
      <c r="A66" s="1" t="n">
        <v>14999.99</v>
      </c>
      <c r="B66" s="1" t="n">
        <v>599999600</v>
      </c>
      <c r="C66" s="0" t="n">
        <f aca="false">B66/A66</f>
        <v>40000</v>
      </c>
      <c r="D66" s="201"/>
      <c r="E66" s="202"/>
    </row>
    <row r="67" customFormat="false" ht="15" hidden="false" customHeight="false" outlineLevel="0" collapsed="false">
      <c r="A67" s="1" t="n">
        <v>9999.99</v>
      </c>
      <c r="B67" s="1" t="n">
        <v>619999380</v>
      </c>
      <c r="C67" s="0" t="n">
        <f aca="false">B67/A67</f>
        <v>62000</v>
      </c>
      <c r="D67" s="207"/>
      <c r="E67" s="208"/>
    </row>
    <row r="68" customFormat="false" ht="15" hidden="false" customHeight="false" outlineLevel="0" collapsed="false">
      <c r="A68" s="1" t="n">
        <v>599.99</v>
      </c>
      <c r="B68" s="1" t="n">
        <v>47999200</v>
      </c>
      <c r="C68" s="0" t="n">
        <f aca="false">B68/A68</f>
        <v>80000</v>
      </c>
    </row>
    <row r="69" customFormat="false" ht="15" hidden="false" customHeight="false" outlineLevel="0" collapsed="false">
      <c r="A69" s="1" t="n">
        <v>399.99</v>
      </c>
      <c r="B69" s="1" t="n">
        <v>31999200</v>
      </c>
      <c r="C69" s="0" t="n">
        <f aca="false">B69/A69</f>
        <v>80000</v>
      </c>
    </row>
    <row r="70" customFormat="false" ht="15" hidden="false" customHeight="false" outlineLevel="0" collapsed="false">
      <c r="C70" s="0" t="n">
        <f aca="false">SUM(C54:C69)</f>
        <v>1142000</v>
      </c>
    </row>
    <row r="73" customFormat="false" ht="15" hidden="false" customHeight="false" outlineLevel="0" collapsed="false">
      <c r="A73" s="5"/>
      <c r="B73" s="25" t="s">
        <v>150</v>
      </c>
      <c r="C73" s="33" t="s">
        <v>151</v>
      </c>
      <c r="D73" s="33" t="s">
        <v>152</v>
      </c>
      <c r="E73" s="210" t="n">
        <v>21899.99</v>
      </c>
      <c r="F73" s="210" t="n">
        <v>19499.99</v>
      </c>
      <c r="G73" s="210" t="n">
        <v>19499.99</v>
      </c>
    </row>
    <row r="74" customFormat="false" ht="15" hidden="false" customHeight="false" outlineLevel="0" collapsed="false">
      <c r="A74" s="5" t="s">
        <v>153</v>
      </c>
      <c r="B74" s="211" t="n">
        <v>10000</v>
      </c>
      <c r="C74" s="211" t="n">
        <v>5000</v>
      </c>
      <c r="D74" s="211" t="n">
        <v>5000</v>
      </c>
      <c r="E74" s="210" t="n">
        <v>14499.99</v>
      </c>
      <c r="F74" s="210" t="n">
        <v>13499.99</v>
      </c>
      <c r="G74" s="210" t="n">
        <v>13999.99</v>
      </c>
    </row>
    <row r="75" customFormat="false" ht="15" hidden="false" customHeight="false" outlineLevel="0" collapsed="false">
      <c r="A75" s="5"/>
      <c r="B75" s="212" t="n">
        <v>20999.99</v>
      </c>
      <c r="C75" s="212" t="n">
        <v>16999.99</v>
      </c>
      <c r="D75" s="212" t="n">
        <v>16499.99</v>
      </c>
      <c r="E75" s="33" t="n">
        <v>599.99</v>
      </c>
      <c r="F75" s="33" t="n">
        <v>499.99</v>
      </c>
      <c r="G75" s="33" t="n">
        <v>499.99</v>
      </c>
    </row>
    <row r="76" customFormat="false" ht="15" hidden="false" customHeight="false" outlineLevel="0" collapsed="false">
      <c r="A76" s="5"/>
      <c r="B76" s="210" t="n">
        <v>21899.99</v>
      </c>
      <c r="C76" s="210" t="n">
        <v>19999.99</v>
      </c>
      <c r="D76" s="210" t="n">
        <v>19999.99</v>
      </c>
    </row>
    <row r="77" customFormat="false" ht="15" hidden="false" customHeight="false" outlineLevel="0" collapsed="false">
      <c r="A77" s="5"/>
      <c r="B77" s="210" t="n">
        <f aca="false">B75*B74</f>
        <v>209999900</v>
      </c>
      <c r="C77" s="210" t="n">
        <f aca="false">C75*C74</f>
        <v>84999950</v>
      </c>
      <c r="D77" s="210" t="n">
        <f aca="false">D75*D74</f>
        <v>82499950</v>
      </c>
      <c r="E77" s="213" t="n">
        <f aca="false">SUM(B77:D77)</f>
        <v>377499800</v>
      </c>
      <c r="F77" s="1" t="n">
        <f aca="false">(E77*0.4)</f>
        <v>150999920</v>
      </c>
    </row>
    <row r="78" customFormat="false" ht="15" hidden="false" customHeight="false" outlineLevel="0" collapsed="false">
      <c r="A78" s="5" t="s">
        <v>154</v>
      </c>
      <c r="B78" s="211" t="n">
        <v>10000</v>
      </c>
      <c r="C78" s="209" t="n">
        <v>0</v>
      </c>
      <c r="D78" s="209" t="n">
        <v>0</v>
      </c>
    </row>
    <row r="79" customFormat="false" ht="15" hidden="false" customHeight="false" outlineLevel="0" collapsed="false">
      <c r="A79" s="5"/>
      <c r="B79" s="212" t="n">
        <v>14999.99</v>
      </c>
      <c r="C79" s="212" t="n">
        <v>14499.99</v>
      </c>
      <c r="D79" s="212" t="n">
        <v>14499.99</v>
      </c>
    </row>
    <row r="80" customFormat="false" ht="15" hidden="false" customHeight="false" outlineLevel="0" collapsed="false">
      <c r="A80" s="5"/>
      <c r="B80" s="210" t="n">
        <v>15499.99</v>
      </c>
      <c r="C80" s="210" t="n">
        <v>12999.99</v>
      </c>
      <c r="D80" s="210" t="n">
        <v>12999.99</v>
      </c>
    </row>
    <row r="81" customFormat="false" ht="15" hidden="false" customHeight="false" outlineLevel="0" collapsed="false">
      <c r="A81" s="5"/>
      <c r="B81" s="210" t="n">
        <f aca="false">B79*B78</f>
        <v>149999900</v>
      </c>
      <c r="C81" s="210" t="n">
        <f aca="false">C79*C78</f>
        <v>0</v>
      </c>
      <c r="D81" s="210" t="n">
        <f aca="false">D79*D78</f>
        <v>0</v>
      </c>
      <c r="E81" s="213" t="n">
        <f aca="false">SUM(B81:D81)</f>
        <v>149999900</v>
      </c>
      <c r="F81" s="1" t="n">
        <f aca="false">E81*0.3</f>
        <v>44999970</v>
      </c>
    </row>
    <row r="82" customFormat="false" ht="15" hidden="false" customHeight="false" outlineLevel="0" collapsed="false">
      <c r="A82" s="5" t="s">
        <v>155</v>
      </c>
      <c r="B82" s="209" t="n">
        <v>0</v>
      </c>
      <c r="C82" s="214" t="n">
        <v>10000</v>
      </c>
      <c r="D82" s="214" t="n">
        <v>5000</v>
      </c>
    </row>
    <row r="83" customFormat="false" ht="15" hidden="false" customHeight="false" outlineLevel="0" collapsed="false">
      <c r="A83" s="5"/>
      <c r="B83" s="212" t="n">
        <v>799.99</v>
      </c>
      <c r="C83" s="212" t="n">
        <v>699.99</v>
      </c>
      <c r="D83" s="212" t="n">
        <v>699.99</v>
      </c>
    </row>
    <row r="84" customFormat="false" ht="15" hidden="false" customHeight="false" outlineLevel="0" collapsed="false">
      <c r="A84" s="5"/>
      <c r="B84" s="33" t="n">
        <v>699.99</v>
      </c>
      <c r="C84" s="33" t="n">
        <v>699.99</v>
      </c>
      <c r="D84" s="33" t="n">
        <v>699.99</v>
      </c>
    </row>
    <row r="85" customFormat="false" ht="15" hidden="false" customHeight="false" outlineLevel="0" collapsed="false">
      <c r="A85" s="5"/>
      <c r="B85" s="210" t="n">
        <f aca="false">B83*B82</f>
        <v>0</v>
      </c>
      <c r="C85" s="210" t="n">
        <f aca="false">C83*C82</f>
        <v>6999900</v>
      </c>
      <c r="D85" s="210" t="n">
        <f aca="false">D83*D82</f>
        <v>3499950</v>
      </c>
      <c r="E85" s="213" t="n">
        <f aca="false">SUM(B85:D85)</f>
        <v>10499850</v>
      </c>
      <c r="F85" s="1" t="n">
        <f aca="false">(E85*0.4)</f>
        <v>4199940</v>
      </c>
    </row>
    <row r="86" customFormat="false" ht="15" hidden="false" customHeight="false" outlineLevel="0" collapsed="false">
      <c r="A86" s="5" t="s">
        <v>156</v>
      </c>
      <c r="B86" s="211" t="n">
        <v>5000</v>
      </c>
      <c r="C86" s="211" t="n">
        <v>10000</v>
      </c>
      <c r="D86" s="211" t="n">
        <v>15000</v>
      </c>
    </row>
    <row r="87" customFormat="false" ht="15" hidden="false" customHeight="false" outlineLevel="0" collapsed="false">
      <c r="A87" s="5"/>
      <c r="B87" s="212" t="n">
        <v>499.99</v>
      </c>
      <c r="C87" s="212" t="n">
        <v>499.99</v>
      </c>
      <c r="D87" s="212" t="n">
        <v>499.99</v>
      </c>
    </row>
    <row r="88" customFormat="false" ht="15" hidden="false" customHeight="false" outlineLevel="0" collapsed="false">
      <c r="A88" s="5"/>
      <c r="B88" s="33" t="n">
        <v>699.99</v>
      </c>
      <c r="C88" s="33" t="n">
        <v>699.99</v>
      </c>
      <c r="D88" s="33" t="n">
        <v>699.99</v>
      </c>
    </row>
    <row r="89" customFormat="false" ht="15" hidden="false" customHeight="false" outlineLevel="0" collapsed="false">
      <c r="B89" s="210" t="n">
        <f aca="false">B87*B86</f>
        <v>2499950</v>
      </c>
      <c r="C89" s="210" t="n">
        <f aca="false">C87*C86</f>
        <v>4999900</v>
      </c>
      <c r="D89" s="210" t="n">
        <f aca="false">D87*D86</f>
        <v>7499850</v>
      </c>
      <c r="E89" s="213" t="n">
        <f aca="false">SUM(B89:D89)</f>
        <v>14999700</v>
      </c>
      <c r="F89" s="1" t="n">
        <f aca="false">E89*0.3</f>
        <v>4499910</v>
      </c>
    </row>
    <row r="90" customFormat="false" ht="15" hidden="false" customHeight="false" outlineLevel="0" collapsed="false">
      <c r="E90" s="213" t="n">
        <f aca="false">SUM(E77:E89)</f>
        <v>552999250</v>
      </c>
      <c r="F90" s="213" t="n">
        <f aca="false">SUM(F77:F89)</f>
        <v>204699740</v>
      </c>
    </row>
    <row r="93" customFormat="false" ht="15" hidden="false" customHeight="false" outlineLevel="0" collapsed="false">
      <c r="B93" s="215" t="n">
        <v>10000</v>
      </c>
      <c r="C93" s="215" t="n">
        <v>5000</v>
      </c>
      <c r="D93" s="215" t="n">
        <v>5000</v>
      </c>
    </row>
    <row r="94" customFormat="false" ht="15" hidden="false" customHeight="false" outlineLevel="0" collapsed="false">
      <c r="B94" s="215" t="n">
        <v>10000</v>
      </c>
      <c r="C94" s="209" t="n">
        <v>0</v>
      </c>
      <c r="D94" s="209" t="n">
        <v>0</v>
      </c>
    </row>
    <row r="95" customFormat="false" ht="15" hidden="false" customHeight="false" outlineLevel="0" collapsed="false">
      <c r="B95" s="209" t="n">
        <v>0</v>
      </c>
      <c r="C95" s="214" t="n">
        <v>10000</v>
      </c>
      <c r="D95" s="214" t="n">
        <v>5000</v>
      </c>
    </row>
    <row r="96" customFormat="false" ht="15" hidden="false" customHeight="false" outlineLevel="0" collapsed="false">
      <c r="B96" s="215" t="n">
        <v>5000</v>
      </c>
      <c r="C96" s="215" t="n">
        <v>10000</v>
      </c>
      <c r="D96" s="215" t="n">
        <v>15000</v>
      </c>
    </row>
    <row r="105" customFormat="false" ht="15" hidden="false" customHeight="false" outlineLevel="0" collapsed="false">
      <c r="B105" s="210" t="n">
        <v>21899.99</v>
      </c>
      <c r="C105" s="210" t="n">
        <v>19999.99</v>
      </c>
      <c r="D105" s="210" t="n">
        <v>19999.99</v>
      </c>
    </row>
    <row r="106" customFormat="false" ht="15" hidden="false" customHeight="false" outlineLevel="0" collapsed="false">
      <c r="B106" s="210" t="n">
        <v>15499.99</v>
      </c>
      <c r="C106" s="210" t="n">
        <v>12999.99</v>
      </c>
      <c r="D106" s="210" t="n">
        <v>12999.99</v>
      </c>
    </row>
    <row r="107" customFormat="false" ht="15" hidden="false" customHeight="false" outlineLevel="0" collapsed="false">
      <c r="B107" s="33" t="n">
        <v>699.99</v>
      </c>
      <c r="C107" s="33" t="n">
        <v>699.99</v>
      </c>
      <c r="D107" s="33" t="n">
        <v>699.99</v>
      </c>
    </row>
    <row r="108" customFormat="false" ht="15" hidden="false" customHeight="false" outlineLevel="0" collapsed="false">
      <c r="B108" s="33" t="n">
        <v>699.99</v>
      </c>
      <c r="C108" s="33" t="n">
        <v>699.99</v>
      </c>
      <c r="D108" s="33" t="n">
        <v>699.99</v>
      </c>
    </row>
  </sheetData>
  <mergeCells count="15">
    <mergeCell ref="C2:D3"/>
    <mergeCell ref="G4:M5"/>
    <mergeCell ref="G8:M9"/>
    <mergeCell ref="C9:E9"/>
    <mergeCell ref="G13:J13"/>
    <mergeCell ref="C24:E24"/>
    <mergeCell ref="C26:D26"/>
    <mergeCell ref="C27:D27"/>
    <mergeCell ref="C28:D28"/>
    <mergeCell ref="C29:D29"/>
    <mergeCell ref="L29:M31"/>
    <mergeCell ref="C30:D30"/>
    <mergeCell ref="D37:E37"/>
    <mergeCell ref="C46:E46"/>
    <mergeCell ref="G46:I4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true" showOutlineSymbols="true" defaultGridColor="true" view="normal" topLeftCell="K52" colorId="64" zoomScale="100" zoomScaleNormal="100" zoomScalePageLayoutView="100" workbookViewId="0">
      <selection pane="topLeft" activeCell="Q76" activeCellId="0" sqref="Q76:T77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17.85"/>
    <col collapsed="false" customWidth="true" hidden="false" outlineLevel="0" max="17" min="17" style="0" width="20.63"/>
    <col collapsed="false" customWidth="true" hidden="false" outlineLevel="0" max="18" min="18" style="0" width="15.06"/>
    <col collapsed="false" customWidth="true" hidden="false" outlineLevel="0" max="20" min="19" style="0" width="18.96"/>
  </cols>
  <sheetData>
    <row r="1" customFormat="false" ht="13.8" hidden="false" customHeight="false" outlineLevel="0" collapsed="false">
      <c r="B1" s="216" t="s">
        <v>2</v>
      </c>
      <c r="C1" s="217" t="s">
        <v>3</v>
      </c>
      <c r="D1" s="217" t="s">
        <v>4</v>
      </c>
      <c r="E1" s="217" t="s">
        <v>5</v>
      </c>
      <c r="F1" s="217" t="s">
        <v>6</v>
      </c>
      <c r="G1" s="217" t="s">
        <v>7</v>
      </c>
      <c r="H1" s="217" t="s">
        <v>8</v>
      </c>
      <c r="I1" s="217" t="s">
        <v>9</v>
      </c>
      <c r="J1" s="217" t="s">
        <v>10</v>
      </c>
      <c r="K1" s="217" t="s">
        <v>11</v>
      </c>
      <c r="L1" s="217" t="s">
        <v>12</v>
      </c>
      <c r="M1" s="218" t="s">
        <v>13</v>
      </c>
    </row>
    <row r="2" customFormat="false" ht="13.8" hidden="false" customHeight="false" outlineLevel="0" collapsed="false">
      <c r="A2" s="219" t="s">
        <v>19</v>
      </c>
      <c r="B2" s="220" t="n">
        <v>6180</v>
      </c>
      <c r="C2" s="221" t="n">
        <v>5407.5</v>
      </c>
      <c r="D2" s="221" t="n">
        <v>6952.5</v>
      </c>
      <c r="E2" s="221" t="n">
        <v>6952.5</v>
      </c>
      <c r="F2" s="221" t="n">
        <v>6180</v>
      </c>
      <c r="G2" s="221" t="n">
        <v>5407.5</v>
      </c>
      <c r="H2" s="221" t="n">
        <v>4635</v>
      </c>
      <c r="I2" s="221" t="n">
        <v>5407.5</v>
      </c>
      <c r="J2" s="221" t="n">
        <v>5407.5</v>
      </c>
      <c r="K2" s="221" t="n">
        <v>6180</v>
      </c>
      <c r="L2" s="221" t="n">
        <v>9270</v>
      </c>
      <c r="M2" s="222" t="n">
        <v>9270</v>
      </c>
    </row>
    <row r="3" customFormat="false" ht="13.8" hidden="false" customHeight="false" outlineLevel="0" collapsed="false">
      <c r="A3" s="219"/>
      <c r="B3" s="223" t="n">
        <v>6180</v>
      </c>
      <c r="C3" s="224" t="n">
        <v>5407.5</v>
      </c>
      <c r="D3" s="224" t="n">
        <v>6952.5</v>
      </c>
      <c r="E3" s="224" t="n">
        <v>6952.5</v>
      </c>
      <c r="F3" s="224" t="n">
        <v>6180</v>
      </c>
      <c r="G3" s="224" t="n">
        <v>5407.5</v>
      </c>
      <c r="H3" s="224" t="n">
        <v>4635</v>
      </c>
      <c r="I3" s="224" t="n">
        <v>5407.5</v>
      </c>
      <c r="J3" s="224" t="n">
        <v>5407.5</v>
      </c>
      <c r="K3" s="224" t="n">
        <v>6180</v>
      </c>
      <c r="L3" s="224" t="n">
        <v>9270</v>
      </c>
      <c r="M3" s="225" t="n">
        <v>9270</v>
      </c>
    </row>
    <row r="4" customFormat="false" ht="13.8" hidden="false" customHeight="false" outlineLevel="0" collapsed="false">
      <c r="A4" s="219"/>
      <c r="B4" s="223" t="n">
        <v>8240</v>
      </c>
      <c r="C4" s="224" t="n">
        <v>7210</v>
      </c>
      <c r="D4" s="224" t="n">
        <v>9270</v>
      </c>
      <c r="E4" s="224" t="n">
        <v>9270</v>
      </c>
      <c r="F4" s="224" t="n">
        <v>8240</v>
      </c>
      <c r="G4" s="224" t="n">
        <v>7210</v>
      </c>
      <c r="H4" s="224" t="n">
        <v>6180</v>
      </c>
      <c r="I4" s="224" t="n">
        <v>7210</v>
      </c>
      <c r="J4" s="224" t="n">
        <v>7210</v>
      </c>
      <c r="K4" s="224" t="n">
        <v>8240</v>
      </c>
      <c r="L4" s="224" t="n">
        <v>12360</v>
      </c>
      <c r="M4" s="225" t="n">
        <v>12360</v>
      </c>
    </row>
    <row r="5" customFormat="false" ht="13.8" hidden="false" customHeight="false" outlineLevel="0" collapsed="false">
      <c r="A5" s="219"/>
      <c r="B5" s="223" t="n">
        <v>4120</v>
      </c>
      <c r="C5" s="224" t="n">
        <v>3605</v>
      </c>
      <c r="D5" s="224" t="n">
        <v>4635</v>
      </c>
      <c r="E5" s="224" t="n">
        <v>4635</v>
      </c>
      <c r="F5" s="224" t="n">
        <v>4120</v>
      </c>
      <c r="G5" s="224" t="n">
        <v>3605</v>
      </c>
      <c r="H5" s="224" t="n">
        <v>3090</v>
      </c>
      <c r="I5" s="224" t="n">
        <v>3605</v>
      </c>
      <c r="J5" s="224" t="n">
        <v>3605</v>
      </c>
      <c r="K5" s="224" t="n">
        <v>4120</v>
      </c>
      <c r="L5" s="224" t="n">
        <v>6180</v>
      </c>
      <c r="M5" s="225" t="n">
        <v>6180</v>
      </c>
    </row>
    <row r="6" customFormat="false" ht="13.8" hidden="false" customHeight="false" outlineLevel="0" collapsed="false">
      <c r="A6" s="219"/>
      <c r="B6" s="226" t="n">
        <f aca="false">SUM(B2:B5)</f>
        <v>24720</v>
      </c>
      <c r="C6" s="227" t="n">
        <f aca="false">SUM(C2:C5)</f>
        <v>21630</v>
      </c>
      <c r="D6" s="227" t="n">
        <f aca="false">SUM(D2:D5)</f>
        <v>27810</v>
      </c>
      <c r="E6" s="227" t="n">
        <f aca="false">SUM(E2:E5)</f>
        <v>27810</v>
      </c>
      <c r="F6" s="227" t="n">
        <f aca="false">SUM(F2:F5)</f>
        <v>24720</v>
      </c>
      <c r="G6" s="227" t="n">
        <f aca="false">SUM(G2:G5)</f>
        <v>21630</v>
      </c>
      <c r="H6" s="227" t="n">
        <f aca="false">SUM(H2:H5)</f>
        <v>18540</v>
      </c>
      <c r="I6" s="227" t="n">
        <f aca="false">SUM(I2:I5)</f>
        <v>21630</v>
      </c>
      <c r="J6" s="227" t="n">
        <f aca="false">SUM(J2:J5)</f>
        <v>21630</v>
      </c>
      <c r="K6" s="227" t="n">
        <f aca="false">SUM(K2:K5)</f>
        <v>24720</v>
      </c>
      <c r="L6" s="227" t="n">
        <f aca="false">SUM(L2:L5)</f>
        <v>37080</v>
      </c>
      <c r="M6" s="228" t="n">
        <f aca="false">SUM(M2:M5)</f>
        <v>37080</v>
      </c>
    </row>
    <row r="7" customFormat="false" ht="13.8" hidden="false" customHeight="false" outlineLevel="0" collapsed="false">
      <c r="A7" s="229" t="s">
        <v>46</v>
      </c>
      <c r="B7" s="220" t="n">
        <f aca="false">B2/5000+0.5</f>
        <v>1.736</v>
      </c>
      <c r="C7" s="221" t="n">
        <f aca="false">C2/5000+0.5</f>
        <v>1.5815</v>
      </c>
      <c r="D7" s="221" t="n">
        <f aca="false">D2/5000+0.5</f>
        <v>1.8905</v>
      </c>
      <c r="E7" s="221" t="n">
        <f aca="false">E2/5000+0.5</f>
        <v>1.8905</v>
      </c>
      <c r="F7" s="221" t="n">
        <f aca="false">F2/5000+0.5</f>
        <v>1.736</v>
      </c>
      <c r="G7" s="221" t="n">
        <f aca="false">G2/5000+0.5</f>
        <v>1.5815</v>
      </c>
      <c r="H7" s="221" t="n">
        <f aca="false">H2/5000+0.5</f>
        <v>1.427</v>
      </c>
      <c r="I7" s="221" t="n">
        <f aca="false">I2/5000+0.5</f>
        <v>1.5815</v>
      </c>
      <c r="J7" s="221" t="n">
        <f aca="false">J2/5000+0.5</f>
        <v>1.5815</v>
      </c>
      <c r="K7" s="221" t="n">
        <f aca="false">K2/5000+0.5</f>
        <v>1.736</v>
      </c>
      <c r="L7" s="221" t="n">
        <f aca="false">L2/5000+0.5</f>
        <v>2.354</v>
      </c>
      <c r="M7" s="222" t="n">
        <f aca="false">M2/5000+0.5</f>
        <v>2.354</v>
      </c>
    </row>
    <row r="8" customFormat="false" ht="13.8" hidden="false" customHeight="false" outlineLevel="0" collapsed="false">
      <c r="A8" s="229"/>
      <c r="B8" s="223" t="n">
        <f aca="false">B3/5000+0.5</f>
        <v>1.736</v>
      </c>
      <c r="C8" s="224" t="n">
        <f aca="false">C3/5000+0.5</f>
        <v>1.5815</v>
      </c>
      <c r="D8" s="224" t="n">
        <f aca="false">D3/5000+0.5</f>
        <v>1.8905</v>
      </c>
      <c r="E8" s="224" t="n">
        <f aca="false">E3/5000+0.5</f>
        <v>1.8905</v>
      </c>
      <c r="F8" s="224" t="n">
        <f aca="false">F3/5000+0.5</f>
        <v>1.736</v>
      </c>
      <c r="G8" s="224" t="n">
        <f aca="false">G3/5000+0.5</f>
        <v>1.5815</v>
      </c>
      <c r="H8" s="224" t="n">
        <f aca="false">H3/5000+0.5</f>
        <v>1.427</v>
      </c>
      <c r="I8" s="224" t="n">
        <f aca="false">I3/5000+0.5</f>
        <v>1.5815</v>
      </c>
      <c r="J8" s="224" t="n">
        <f aca="false">J3/5000+0.5</f>
        <v>1.5815</v>
      </c>
      <c r="K8" s="224" t="n">
        <f aca="false">K3/5000+0.5</f>
        <v>1.736</v>
      </c>
      <c r="L8" s="224" t="n">
        <f aca="false">L3/5000+0.5</f>
        <v>2.354</v>
      </c>
      <c r="M8" s="225" t="n">
        <f aca="false">M3/5000+0.5</f>
        <v>2.354</v>
      </c>
    </row>
    <row r="9" customFormat="false" ht="13.8" hidden="false" customHeight="false" outlineLevel="0" collapsed="false">
      <c r="A9" s="229"/>
      <c r="B9" s="223" t="n">
        <f aca="false">B4/5000+0.5</f>
        <v>2.148</v>
      </c>
      <c r="C9" s="224" t="n">
        <f aca="false">C4/5000+0.5</f>
        <v>1.942</v>
      </c>
      <c r="D9" s="224" t="n">
        <f aca="false">D4/5000+0.5</f>
        <v>2.354</v>
      </c>
      <c r="E9" s="224" t="n">
        <f aca="false">E4/5000+0.5</f>
        <v>2.354</v>
      </c>
      <c r="F9" s="224" t="n">
        <f aca="false">F4/5000+0.5</f>
        <v>2.148</v>
      </c>
      <c r="G9" s="224" t="n">
        <f aca="false">G4/5000+0.5</f>
        <v>1.942</v>
      </c>
      <c r="H9" s="224" t="n">
        <f aca="false">H4/5000+0.5</f>
        <v>1.736</v>
      </c>
      <c r="I9" s="224" t="n">
        <f aca="false">I4/5000+0.5</f>
        <v>1.942</v>
      </c>
      <c r="J9" s="224" t="n">
        <f aca="false">J4/5000+0.5</f>
        <v>1.942</v>
      </c>
      <c r="K9" s="224" t="n">
        <f aca="false">K4/5000+0.5</f>
        <v>2.148</v>
      </c>
      <c r="L9" s="224" t="n">
        <f aca="false">L4/5000+0.5</f>
        <v>2.972</v>
      </c>
      <c r="M9" s="225" t="n">
        <f aca="false">M4/5000+0.5</f>
        <v>2.972</v>
      </c>
    </row>
    <row r="10" customFormat="false" ht="13.8" hidden="false" customHeight="false" outlineLevel="0" collapsed="false">
      <c r="A10" s="229"/>
      <c r="B10" s="223" t="n">
        <f aca="false">B5/5000+0.5</f>
        <v>1.324</v>
      </c>
      <c r="C10" s="224" t="n">
        <f aca="false">C5/5000+0.5</f>
        <v>1.221</v>
      </c>
      <c r="D10" s="224" t="n">
        <f aca="false">D5/5000+0.5</f>
        <v>1.427</v>
      </c>
      <c r="E10" s="224" t="n">
        <f aca="false">E5/5000+0.5</f>
        <v>1.427</v>
      </c>
      <c r="F10" s="224" t="n">
        <f aca="false">F5/5000+0.5</f>
        <v>1.324</v>
      </c>
      <c r="G10" s="224" t="n">
        <f aca="false">G5/5000+0.5</f>
        <v>1.221</v>
      </c>
      <c r="H10" s="224" t="n">
        <f aca="false">H5/5000+0.5</f>
        <v>1.118</v>
      </c>
      <c r="I10" s="224" t="n">
        <f aca="false">I5/5000+0.5</f>
        <v>1.221</v>
      </c>
      <c r="J10" s="224" t="n">
        <f aca="false">J5/5000+0.5</f>
        <v>1.221</v>
      </c>
      <c r="K10" s="224" t="n">
        <f aca="false">K5/5000+0.5</f>
        <v>1.324</v>
      </c>
      <c r="L10" s="224" t="n">
        <f aca="false">L5/5000+0.5</f>
        <v>1.736</v>
      </c>
      <c r="M10" s="225" t="n">
        <f aca="false">M5/5000+0.5</f>
        <v>1.736</v>
      </c>
      <c r="P10" s="0" t="s">
        <v>157</v>
      </c>
      <c r="Q10" s="0" t="s">
        <v>158</v>
      </c>
      <c r="R10" s="0" t="n">
        <v>55249.2</v>
      </c>
    </row>
    <row r="11" customFormat="false" ht="13.8" hidden="false" customHeight="false" outlineLevel="0" collapsed="false">
      <c r="A11" s="229"/>
      <c r="B11" s="230" t="n">
        <f aca="false">SUM(B7:B10)</f>
        <v>6.944</v>
      </c>
      <c r="C11" s="231" t="n">
        <f aca="false">SUM(C7:C10)</f>
        <v>6.326</v>
      </c>
      <c r="D11" s="231" t="n">
        <f aca="false">SUM(D7:D10)</f>
        <v>7.562</v>
      </c>
      <c r="E11" s="231" t="n">
        <f aca="false">SUM(E7:E10)</f>
        <v>7.562</v>
      </c>
      <c r="F11" s="231" t="n">
        <f aca="false">SUM(F7:F10)</f>
        <v>6.944</v>
      </c>
      <c r="G11" s="231" t="n">
        <f aca="false">SUM(G7:G10)</f>
        <v>6.326</v>
      </c>
      <c r="H11" s="231" t="n">
        <f aca="false">SUM(H7:H10)</f>
        <v>5.708</v>
      </c>
      <c r="I11" s="231" t="n">
        <f aca="false">SUM(I7:I10)</f>
        <v>6.326</v>
      </c>
      <c r="J11" s="231" t="n">
        <f aca="false">SUM(J7:J10)</f>
        <v>6.326</v>
      </c>
      <c r="K11" s="231" t="n">
        <f aca="false">SUM(K7:K10)</f>
        <v>6.944</v>
      </c>
      <c r="L11" s="231" t="n">
        <f aca="false">SUM(L7:L10)</f>
        <v>9.416</v>
      </c>
      <c r="M11" s="232" t="n">
        <f aca="false">SUM(M7:M10)</f>
        <v>9.416</v>
      </c>
      <c r="Q11" s="0" t="s">
        <v>159</v>
      </c>
      <c r="R11" s="22" t="n">
        <v>74160</v>
      </c>
    </row>
    <row r="12" customFormat="false" ht="13.8" hidden="false" customHeight="false" outlineLevel="0" collapsed="false">
      <c r="A12" s="233" t="s">
        <v>47</v>
      </c>
      <c r="B12" s="234" t="n">
        <f aca="false">B7/10+0.5</f>
        <v>0.6736</v>
      </c>
      <c r="C12" s="235" t="n">
        <f aca="false">C7/10+0.5</f>
        <v>0.65815</v>
      </c>
      <c r="D12" s="235" t="n">
        <f aca="false">D7/10+0.5</f>
        <v>0.68905</v>
      </c>
      <c r="E12" s="235" t="n">
        <f aca="false">E7/10+0.5</f>
        <v>0.68905</v>
      </c>
      <c r="F12" s="235" t="n">
        <f aca="false">F7/10+0.5</f>
        <v>0.6736</v>
      </c>
      <c r="G12" s="235" t="n">
        <f aca="false">G7/10+0.5</f>
        <v>0.65815</v>
      </c>
      <c r="H12" s="235" t="n">
        <f aca="false">H7/10+0.5</f>
        <v>0.6427</v>
      </c>
      <c r="I12" s="235" t="n">
        <f aca="false">I7/10+0.5</f>
        <v>0.65815</v>
      </c>
      <c r="J12" s="235" t="n">
        <f aca="false">J7/10+0.5</f>
        <v>0.65815</v>
      </c>
      <c r="K12" s="235" t="n">
        <f aca="false">K7/10+0.5</f>
        <v>0.6736</v>
      </c>
      <c r="L12" s="235" t="n">
        <f aca="false">L7/10+0.5</f>
        <v>0.7354</v>
      </c>
      <c r="M12" s="236" t="n">
        <f aca="false">M7/10+0.5</f>
        <v>0.7354</v>
      </c>
      <c r="P12" s="0" t="s">
        <v>160</v>
      </c>
      <c r="Q12" s="0" t="s">
        <v>161</v>
      </c>
      <c r="R12" s="22" t="n">
        <v>123600</v>
      </c>
    </row>
    <row r="13" customFormat="false" ht="13.8" hidden="false" customHeight="false" outlineLevel="0" collapsed="false">
      <c r="A13" s="233"/>
      <c r="B13" s="223" t="n">
        <f aca="false">B8/10+0.5</f>
        <v>0.6736</v>
      </c>
      <c r="C13" s="224" t="n">
        <f aca="false">C8/10+0.5</f>
        <v>0.65815</v>
      </c>
      <c r="D13" s="224" t="n">
        <f aca="false">D8/10+0.5</f>
        <v>0.68905</v>
      </c>
      <c r="E13" s="224" t="n">
        <f aca="false">E8/10+0.5</f>
        <v>0.68905</v>
      </c>
      <c r="F13" s="224" t="n">
        <f aca="false">F8/10+0.5</f>
        <v>0.6736</v>
      </c>
      <c r="G13" s="224" t="n">
        <f aca="false">G8/10+0.5</f>
        <v>0.65815</v>
      </c>
      <c r="H13" s="224" t="n">
        <f aca="false">H8/10+0.5</f>
        <v>0.6427</v>
      </c>
      <c r="I13" s="224" t="n">
        <f aca="false">I8/10+0.5</f>
        <v>0.65815</v>
      </c>
      <c r="J13" s="224" t="n">
        <f aca="false">J8/10+0.5</f>
        <v>0.65815</v>
      </c>
      <c r="K13" s="224" t="n">
        <f aca="false">K8/10+0.5</f>
        <v>0.6736</v>
      </c>
      <c r="L13" s="224" t="n">
        <f aca="false">L8/10+0.5</f>
        <v>0.7354</v>
      </c>
      <c r="M13" s="225" t="n">
        <f aca="false">M8/10+0.5</f>
        <v>0.7354</v>
      </c>
      <c r="P13" s="22"/>
      <c r="Q13" s="0" t="s">
        <v>162</v>
      </c>
      <c r="R13" s="22" t="n">
        <v>56856</v>
      </c>
    </row>
    <row r="14" customFormat="false" ht="13.8" hidden="false" customHeight="false" outlineLevel="0" collapsed="false">
      <c r="A14" s="233"/>
      <c r="B14" s="223" t="n">
        <f aca="false">B9/10+0.5</f>
        <v>0.7148</v>
      </c>
      <c r="C14" s="224" t="n">
        <f aca="false">C9/10+0.5</f>
        <v>0.6942</v>
      </c>
      <c r="D14" s="224" t="n">
        <f aca="false">D9/10+0.5</f>
        <v>0.7354</v>
      </c>
      <c r="E14" s="224" t="n">
        <f aca="false">E9/10+0.5</f>
        <v>0.7354</v>
      </c>
      <c r="F14" s="224" t="n">
        <f aca="false">F9/10+0.5</f>
        <v>0.7148</v>
      </c>
      <c r="G14" s="224" t="n">
        <f aca="false">G9/10+0.5</f>
        <v>0.6942</v>
      </c>
      <c r="H14" s="224" t="n">
        <f aca="false">H9/10+0.5</f>
        <v>0.6736</v>
      </c>
      <c r="I14" s="224" t="n">
        <f aca="false">I9/10+0.5</f>
        <v>0.6942</v>
      </c>
      <c r="J14" s="224" t="n">
        <f aca="false">J9/10+0.5</f>
        <v>0.6942</v>
      </c>
      <c r="K14" s="224" t="n">
        <f aca="false">K9/10+0.5</f>
        <v>0.7148</v>
      </c>
      <c r="L14" s="224" t="n">
        <f aca="false">L9/10+0.5</f>
        <v>0.7972</v>
      </c>
      <c r="M14" s="225" t="n">
        <f aca="false">M9/10+0.5</f>
        <v>0.7972</v>
      </c>
      <c r="P14" s="22"/>
      <c r="Q14" s="0" t="s">
        <v>163</v>
      </c>
      <c r="R14" s="22" t="n">
        <v>309865.2</v>
      </c>
    </row>
    <row r="15" customFormat="false" ht="13.8" hidden="false" customHeight="false" outlineLevel="0" collapsed="false">
      <c r="A15" s="233"/>
      <c r="B15" s="223" t="n">
        <f aca="false">B10/10+0.5</f>
        <v>0.6324</v>
      </c>
      <c r="C15" s="224" t="n">
        <f aca="false">C10/10+0.5</f>
        <v>0.6221</v>
      </c>
      <c r="D15" s="224" t="n">
        <f aca="false">D10/10+0.5</f>
        <v>0.6427</v>
      </c>
      <c r="E15" s="224" t="n">
        <f aca="false">E10/10+0.5</f>
        <v>0.6427</v>
      </c>
      <c r="F15" s="224" t="n">
        <f aca="false">F10/10+0.5</f>
        <v>0.6324</v>
      </c>
      <c r="G15" s="224" t="n">
        <f aca="false">G10/10+0.5</f>
        <v>0.6221</v>
      </c>
      <c r="H15" s="224" t="n">
        <f aca="false">H10/10+0.5</f>
        <v>0.6118</v>
      </c>
      <c r="I15" s="224" t="n">
        <f aca="false">I10/10+0.5</f>
        <v>0.6221</v>
      </c>
      <c r="J15" s="224" t="n">
        <f aca="false">J10/10+0.5</f>
        <v>0.6221</v>
      </c>
      <c r="K15" s="224" t="n">
        <f aca="false">K10/10+0.5</f>
        <v>0.6324</v>
      </c>
      <c r="L15" s="224" t="n">
        <f aca="false">L10/10+0.5</f>
        <v>0.6736</v>
      </c>
      <c r="M15" s="225" t="n">
        <f aca="false">M10/10+0.5</f>
        <v>0.6736</v>
      </c>
      <c r="R15" s="22"/>
    </row>
    <row r="16" customFormat="false" ht="13.8" hidden="false" customHeight="false" outlineLevel="0" collapsed="false">
      <c r="A16" s="233"/>
      <c r="B16" s="230" t="n">
        <v>4</v>
      </c>
      <c r="C16" s="230" t="n">
        <v>4</v>
      </c>
      <c r="D16" s="230" t="n">
        <v>4</v>
      </c>
      <c r="E16" s="230" t="n">
        <v>4</v>
      </c>
      <c r="F16" s="230" t="n">
        <v>4</v>
      </c>
      <c r="G16" s="230" t="n">
        <v>4</v>
      </c>
      <c r="H16" s="230" t="n">
        <v>4</v>
      </c>
      <c r="I16" s="230" t="n">
        <v>4</v>
      </c>
      <c r="J16" s="230" t="n">
        <v>4</v>
      </c>
      <c r="K16" s="230" t="n">
        <v>4</v>
      </c>
      <c r="L16" s="230" t="n">
        <v>4</v>
      </c>
      <c r="M16" s="230" t="n">
        <v>4</v>
      </c>
      <c r="P16" s="0" t="s">
        <v>53</v>
      </c>
      <c r="Q16" s="237" t="n">
        <v>145</v>
      </c>
      <c r="R16" s="1" t="n">
        <v>50000</v>
      </c>
      <c r="S16" s="22" t="n">
        <f aca="false">R16*Q16</f>
        <v>7250000</v>
      </c>
    </row>
    <row r="17" customFormat="false" ht="13.8" hidden="false" customHeight="false" outlineLevel="0" collapsed="false">
      <c r="A17" s="238" t="s">
        <v>48</v>
      </c>
      <c r="B17" s="220" t="n">
        <f aca="false">B7/5+0.5</f>
        <v>0.8472</v>
      </c>
      <c r="C17" s="221" t="n">
        <f aca="false">C7/5+0.5</f>
        <v>0.8163</v>
      </c>
      <c r="D17" s="221" t="n">
        <f aca="false">D7/5+0.5</f>
        <v>0.8781</v>
      </c>
      <c r="E17" s="221" t="n">
        <f aca="false">E7/5+0.5</f>
        <v>0.8781</v>
      </c>
      <c r="F17" s="221" t="n">
        <f aca="false">F7/5+0.5</f>
        <v>0.8472</v>
      </c>
      <c r="G17" s="221" t="n">
        <f aca="false">G7/5+0.5</f>
        <v>0.8163</v>
      </c>
      <c r="H17" s="221" t="n">
        <f aca="false">H7/5+0.5</f>
        <v>0.7854</v>
      </c>
      <c r="I17" s="221" t="n">
        <f aca="false">I7/5+0.5</f>
        <v>0.8163</v>
      </c>
      <c r="J17" s="221" t="n">
        <f aca="false">J7/5+0.5</f>
        <v>0.8163</v>
      </c>
      <c r="K17" s="221" t="n">
        <f aca="false">K7/5+0.5</f>
        <v>0.8472</v>
      </c>
      <c r="L17" s="221" t="n">
        <f aca="false">L7/5+0.5</f>
        <v>0.9708</v>
      </c>
      <c r="M17" s="222" t="n">
        <f aca="false">M7/5+0.5</f>
        <v>0.9708</v>
      </c>
      <c r="P17" s="0" t="s">
        <v>164</v>
      </c>
      <c r="Q17" s="239" t="n">
        <v>929</v>
      </c>
      <c r="R17" s="240" t="n">
        <v>688264</v>
      </c>
      <c r="S17" s="22" t="n">
        <f aca="false">R17*Q17</f>
        <v>639397256</v>
      </c>
    </row>
    <row r="18" customFormat="false" ht="13.8" hidden="false" customHeight="false" outlineLevel="0" collapsed="false">
      <c r="A18" s="238"/>
      <c r="B18" s="223" t="n">
        <f aca="false">B8/5+0.5</f>
        <v>0.8472</v>
      </c>
      <c r="C18" s="224" t="n">
        <f aca="false">C8/5+0.5</f>
        <v>0.8163</v>
      </c>
      <c r="D18" s="224" t="n">
        <f aca="false">D8/5+0.5</f>
        <v>0.8781</v>
      </c>
      <c r="E18" s="224" t="n">
        <f aca="false">E8/5+0.5</f>
        <v>0.8781</v>
      </c>
      <c r="F18" s="224" t="n">
        <f aca="false">F8/5+0.5</f>
        <v>0.8472</v>
      </c>
      <c r="G18" s="224" t="n">
        <f aca="false">G8/5+0.5</f>
        <v>0.8163</v>
      </c>
      <c r="H18" s="224" t="n">
        <f aca="false">H8/5+0.5</f>
        <v>0.7854</v>
      </c>
      <c r="I18" s="224" t="n">
        <f aca="false">I8/5+0.5</f>
        <v>0.8163</v>
      </c>
      <c r="J18" s="224" t="n">
        <f aca="false">J8/5+0.5</f>
        <v>0.8163</v>
      </c>
      <c r="K18" s="224" t="n">
        <f aca="false">K8/5+0.5</f>
        <v>0.8472</v>
      </c>
      <c r="L18" s="224" t="n">
        <f aca="false">L8/5+0.5</f>
        <v>0.9708</v>
      </c>
      <c r="M18" s="225" t="n">
        <f aca="false">M8/5+0.5</f>
        <v>0.9708</v>
      </c>
      <c r="P18" s="0" t="s">
        <v>165</v>
      </c>
      <c r="Q18" s="97" t="n">
        <f aca="false">275000000*12</f>
        <v>3300000000</v>
      </c>
    </row>
    <row r="19" customFormat="false" ht="13.8" hidden="false" customHeight="false" outlineLevel="0" collapsed="false">
      <c r="A19" s="238"/>
      <c r="B19" s="223" t="n">
        <f aca="false">B9/5+0.5</f>
        <v>0.9296</v>
      </c>
      <c r="C19" s="224" t="n">
        <f aca="false">C9/5+0.5</f>
        <v>0.8884</v>
      </c>
      <c r="D19" s="224" t="n">
        <f aca="false">D9/5+0.5</f>
        <v>0.9708</v>
      </c>
      <c r="E19" s="224" t="n">
        <f aca="false">E9/5+0.5</f>
        <v>0.9708</v>
      </c>
      <c r="F19" s="224" t="n">
        <f aca="false">F9/5+0.5</f>
        <v>0.9296</v>
      </c>
      <c r="G19" s="224" t="n">
        <f aca="false">G9/5+0.5</f>
        <v>0.8884</v>
      </c>
      <c r="H19" s="224" t="n">
        <f aca="false">H9/5+0.5</f>
        <v>0.8472</v>
      </c>
      <c r="I19" s="224" t="n">
        <f aca="false">I9/5+0.5</f>
        <v>0.8884</v>
      </c>
      <c r="J19" s="224" t="n">
        <f aca="false">J9/5+0.5</f>
        <v>0.8884</v>
      </c>
      <c r="K19" s="224" t="n">
        <f aca="false">K9/5+0.5</f>
        <v>0.9296</v>
      </c>
      <c r="L19" s="224" t="n">
        <f aca="false">L9/5+0.5</f>
        <v>1.0944</v>
      </c>
      <c r="M19" s="225" t="n">
        <f aca="false">M9/5+0.5</f>
        <v>1.0944</v>
      </c>
      <c r="P19" s="0" t="s">
        <v>24</v>
      </c>
      <c r="Q19" s="1" t="n">
        <v>525000</v>
      </c>
    </row>
    <row r="20" customFormat="false" ht="13.8" hidden="false" customHeight="false" outlineLevel="0" collapsed="false">
      <c r="A20" s="238"/>
      <c r="B20" s="223" t="n">
        <f aca="false">B10/5+0.5</f>
        <v>0.7648</v>
      </c>
      <c r="C20" s="224" t="n">
        <f aca="false">C10/5+0.5</f>
        <v>0.7442</v>
      </c>
      <c r="D20" s="224" t="n">
        <f aca="false">D10/5+0.5</f>
        <v>0.7854</v>
      </c>
      <c r="E20" s="224" t="n">
        <f aca="false">E10/5+0.5</f>
        <v>0.7854</v>
      </c>
      <c r="F20" s="224" t="n">
        <f aca="false">F10/5+0.5</f>
        <v>0.7648</v>
      </c>
      <c r="G20" s="224" t="n">
        <f aca="false">G10/5+0.5</f>
        <v>0.7442</v>
      </c>
      <c r="H20" s="224" t="n">
        <f aca="false">H10/5+0.5</f>
        <v>0.7236</v>
      </c>
      <c r="I20" s="224" t="n">
        <f aca="false">I10/5+0.5</f>
        <v>0.7442</v>
      </c>
      <c r="J20" s="224" t="n">
        <f aca="false">J10/5+0.5</f>
        <v>0.7442</v>
      </c>
      <c r="K20" s="224" t="n">
        <f aca="false">K10/5+0.5</f>
        <v>0.7648</v>
      </c>
      <c r="L20" s="224" t="n">
        <f aca="false">L10/5+0.5</f>
        <v>0.8472</v>
      </c>
      <c r="M20" s="225" t="n">
        <f aca="false">M10/5+0.5</f>
        <v>0.8472</v>
      </c>
      <c r="S20" s="22" t="n">
        <f aca="false">SUM(Q18:Q19,S16:S17,R15,T9,R14)</f>
        <v>3947482121.2</v>
      </c>
    </row>
    <row r="21" customFormat="false" ht="13.8" hidden="false" customHeight="false" outlineLevel="0" collapsed="false">
      <c r="A21" s="238"/>
      <c r="B21" s="230" t="n">
        <v>4</v>
      </c>
      <c r="C21" s="231" t="n">
        <v>4</v>
      </c>
      <c r="D21" s="231" t="n">
        <v>4</v>
      </c>
      <c r="E21" s="231" t="n">
        <v>4</v>
      </c>
      <c r="F21" s="231" t="n">
        <v>4</v>
      </c>
      <c r="G21" s="231" t="n">
        <v>4</v>
      </c>
      <c r="H21" s="231" t="n">
        <v>4</v>
      </c>
      <c r="I21" s="231" t="n">
        <v>4</v>
      </c>
      <c r="J21" s="231" t="n">
        <v>4</v>
      </c>
      <c r="K21" s="231" t="n">
        <v>4</v>
      </c>
      <c r="L21" s="231" t="n">
        <v>4</v>
      </c>
      <c r="M21" s="232" t="n">
        <v>4</v>
      </c>
    </row>
    <row r="22" customFormat="false" ht="13.8" hidden="false" customHeight="false" outlineLevel="0" collapsed="false">
      <c r="A22" s="241" t="s">
        <v>49</v>
      </c>
      <c r="B22" s="220" t="n">
        <f aca="false">B27/5</f>
        <v>1.89135424636572</v>
      </c>
      <c r="C22" s="221" t="n">
        <f aca="false">C27/5+0.5</f>
        <v>2.15493496557001</v>
      </c>
      <c r="D22" s="221" t="n">
        <f aca="false">D27/5+0.5</f>
        <v>2.62777352716144</v>
      </c>
      <c r="E22" s="221" t="n">
        <f aca="false">E27/5+0.5</f>
        <v>2.62777352716144</v>
      </c>
      <c r="F22" s="221" t="n">
        <f aca="false">F27/5+0.5</f>
        <v>2.39135424636572</v>
      </c>
      <c r="G22" s="221" t="n">
        <f aca="false">G27/5+0.5</f>
        <v>2.15493496557001</v>
      </c>
      <c r="H22" s="221" t="n">
        <f aca="false">H27/5+0.5</f>
        <v>1.91851568477429</v>
      </c>
      <c r="I22" s="221" t="n">
        <f aca="false">I27/5+0.5</f>
        <v>2.15493496557001</v>
      </c>
      <c r="J22" s="221" t="n">
        <f aca="false">J27/5+0.5</f>
        <v>2.15493496557001</v>
      </c>
      <c r="K22" s="221" t="n">
        <f aca="false">K27/5+0.5</f>
        <v>2.39135424636572</v>
      </c>
      <c r="L22" s="221" t="n">
        <f aca="false">L27/5+0.5</f>
        <v>3.33703136954858</v>
      </c>
      <c r="M22" s="222" t="n">
        <f aca="false">M27/5+0.5</f>
        <v>3.33703136954858</v>
      </c>
    </row>
    <row r="23" customFormat="false" ht="13.8" hidden="false" customHeight="false" outlineLevel="0" collapsed="false">
      <c r="A23" s="241"/>
      <c r="B23" s="223" t="n">
        <f aca="false">B28/5+0.5</f>
        <v>2.39135424636572</v>
      </c>
      <c r="C23" s="224" t="n">
        <f aca="false">C28/5+0.5</f>
        <v>2.15493496557001</v>
      </c>
      <c r="D23" s="224" t="n">
        <f aca="false">D28/5+0.5</f>
        <v>2.62777352716144</v>
      </c>
      <c r="E23" s="224" t="n">
        <f aca="false">E28/5+0.5</f>
        <v>2.62777352716144</v>
      </c>
      <c r="F23" s="224" t="n">
        <f aca="false">F28/5+0.5</f>
        <v>2.39135424636572</v>
      </c>
      <c r="G23" s="224" t="n">
        <f aca="false">G28/5+0.5</f>
        <v>2.15493496557001</v>
      </c>
      <c r="H23" s="224" t="n">
        <f aca="false">H28/5+0.5</f>
        <v>1.91851568477429</v>
      </c>
      <c r="I23" s="224" t="n">
        <f aca="false">I28/5+0.5</f>
        <v>2.15493496557001</v>
      </c>
      <c r="J23" s="224" t="n">
        <f aca="false">J28/5+0.5</f>
        <v>2.15493496557001</v>
      </c>
      <c r="K23" s="224" t="n">
        <f aca="false">K28/5+0.5</f>
        <v>2.39135424636572</v>
      </c>
      <c r="L23" s="224" t="n">
        <f aca="false">L28/5+0.5</f>
        <v>3.33703136954858</v>
      </c>
      <c r="M23" s="225" t="n">
        <f aca="false">M28/5+0.5</f>
        <v>3.33703136954858</v>
      </c>
    </row>
    <row r="24" customFormat="false" ht="13.8" hidden="false" customHeight="false" outlineLevel="0" collapsed="false">
      <c r="A24" s="241"/>
      <c r="B24" s="223" t="n">
        <f aca="false">B29/5+0.5</f>
        <v>3.02180566182096</v>
      </c>
      <c r="C24" s="224" t="n">
        <f aca="false">C29/5+0.5</f>
        <v>2.70657995409334</v>
      </c>
      <c r="D24" s="224" t="n">
        <f aca="false">D29/5+0.5</f>
        <v>3.33703136954858</v>
      </c>
      <c r="E24" s="224" t="n">
        <f aca="false">E29/5+0.5</f>
        <v>3.33703136954858</v>
      </c>
      <c r="F24" s="224" t="n">
        <f aca="false">F29/5+0.5</f>
        <v>3.02180566182096</v>
      </c>
      <c r="G24" s="224" t="n">
        <f aca="false">G29/5+0.5</f>
        <v>2.70657995409334</v>
      </c>
      <c r="H24" s="224" t="n">
        <f aca="false">H29/5+0.5</f>
        <v>2.39135424636572</v>
      </c>
      <c r="I24" s="224" t="n">
        <f aca="false">I29/5+0.5</f>
        <v>2.70657995409334</v>
      </c>
      <c r="J24" s="224" t="n">
        <f aca="false">J29/5+0.5</f>
        <v>2.70657995409334</v>
      </c>
      <c r="K24" s="224" t="n">
        <f aca="false">K29/5+0.5</f>
        <v>3.02180566182096</v>
      </c>
      <c r="L24" s="224" t="n">
        <f aca="false">L29/5+0.5</f>
        <v>4.28270849273145</v>
      </c>
      <c r="M24" s="225" t="n">
        <f aca="false">M29/5+0.5</f>
        <v>4.28270849273145</v>
      </c>
    </row>
    <row r="25" customFormat="false" ht="13.8" hidden="false" customHeight="false" outlineLevel="0" collapsed="false">
      <c r="A25" s="241"/>
      <c r="B25" s="223" t="n">
        <f aca="false">B30/5+0.5</f>
        <v>1.76090283091048</v>
      </c>
      <c r="C25" s="224" t="n">
        <f aca="false">C30/5+0.5</f>
        <v>1.60328997704667</v>
      </c>
      <c r="D25" s="224" t="n">
        <f aca="false">D30/5+0.5</f>
        <v>1.91851568477429</v>
      </c>
      <c r="E25" s="224" t="n">
        <f aca="false">E30/5+0.5</f>
        <v>1.91851568477429</v>
      </c>
      <c r="F25" s="224" t="n">
        <f aca="false">F30/5+0.5</f>
        <v>1.76090283091048</v>
      </c>
      <c r="G25" s="224" t="n">
        <f aca="false">G30/5+0.5</f>
        <v>1.60328997704667</v>
      </c>
      <c r="H25" s="224" t="n">
        <f aca="false">H30/5+0.5</f>
        <v>1.44567712318286</v>
      </c>
      <c r="I25" s="224" t="n">
        <f aca="false">I30/5+0.5</f>
        <v>1.60328997704667</v>
      </c>
      <c r="J25" s="224" t="n">
        <f aca="false">J30/5+0.5</f>
        <v>1.60328997704667</v>
      </c>
      <c r="K25" s="224" t="n">
        <f aca="false">K30/5+0.5</f>
        <v>1.76090283091048</v>
      </c>
      <c r="L25" s="224" t="n">
        <f aca="false">L30/5+0.5</f>
        <v>2.39135424636572</v>
      </c>
      <c r="M25" s="225" t="n">
        <f aca="false">M30/5+0.5</f>
        <v>2.39135424636572</v>
      </c>
    </row>
    <row r="26" customFormat="false" ht="13.8" hidden="false" customHeight="false" outlineLevel="0" collapsed="false">
      <c r="A26" s="241"/>
      <c r="B26" s="230" t="n">
        <v>9</v>
      </c>
      <c r="C26" s="231" t="n">
        <v>9</v>
      </c>
      <c r="D26" s="231" t="n">
        <v>11</v>
      </c>
      <c r="E26" s="231" t="n">
        <v>11</v>
      </c>
      <c r="F26" s="231" t="n">
        <v>9</v>
      </c>
      <c r="G26" s="231" t="n">
        <v>9</v>
      </c>
      <c r="H26" s="231" t="n">
        <v>7</v>
      </c>
      <c r="I26" s="231" t="n">
        <v>9</v>
      </c>
      <c r="J26" s="231" t="n">
        <v>9</v>
      </c>
      <c r="K26" s="231" t="n">
        <v>9</v>
      </c>
      <c r="L26" s="231" t="n">
        <v>12</v>
      </c>
      <c r="M26" s="232" t="n">
        <v>12</v>
      </c>
    </row>
    <row r="27" customFormat="false" ht="13.8" hidden="false" customHeight="false" outlineLevel="0" collapsed="false">
      <c r="A27" s="241" t="s">
        <v>51</v>
      </c>
      <c r="B27" s="220" t="n">
        <f aca="false">(B2/1307)+(B2/1307)</f>
        <v>9.45677123182862</v>
      </c>
      <c r="C27" s="221" t="n">
        <f aca="false">(C2/1307)+(C2/1307)</f>
        <v>8.27467482785004</v>
      </c>
      <c r="D27" s="221" t="n">
        <f aca="false">(D2/1307)+(D2/1307)</f>
        <v>10.6388676358072</v>
      </c>
      <c r="E27" s="221" t="n">
        <f aca="false">(E2/1307)+(E2/1307)</f>
        <v>10.6388676358072</v>
      </c>
      <c r="F27" s="221" t="n">
        <f aca="false">(F2/1307)+(F2/1307)</f>
        <v>9.45677123182862</v>
      </c>
      <c r="G27" s="221" t="n">
        <f aca="false">(G2/1307)+(G2/1307)</f>
        <v>8.27467482785004</v>
      </c>
      <c r="H27" s="221" t="n">
        <f aca="false">(H2/1307)+(H2/1307)</f>
        <v>7.09257842387146</v>
      </c>
      <c r="I27" s="221" t="n">
        <f aca="false">(I2/1307)+(I2/1307)</f>
        <v>8.27467482785004</v>
      </c>
      <c r="J27" s="221" t="n">
        <f aca="false">(J2/1307)+(J2/1307)</f>
        <v>8.27467482785004</v>
      </c>
      <c r="K27" s="221" t="n">
        <f aca="false">(K2/1307)+(K2/1307)</f>
        <v>9.45677123182862</v>
      </c>
      <c r="L27" s="221" t="n">
        <f aca="false">(L2/1307)+(L2/1307)</f>
        <v>14.1851568477429</v>
      </c>
      <c r="M27" s="222" t="n">
        <f aca="false">(M2/1307)+(M2/1307)</f>
        <v>14.1851568477429</v>
      </c>
    </row>
    <row r="28" customFormat="false" ht="13.8" hidden="false" customHeight="false" outlineLevel="0" collapsed="false">
      <c r="A28" s="241"/>
      <c r="B28" s="223" t="n">
        <f aca="false">(B3/1307)+(B3/1307)</f>
        <v>9.45677123182862</v>
      </c>
      <c r="C28" s="224" t="n">
        <f aca="false">(C3/1307)+(C3/1307)</f>
        <v>8.27467482785004</v>
      </c>
      <c r="D28" s="224" t="n">
        <f aca="false">(D3/1307)+(D3/1307)</f>
        <v>10.6388676358072</v>
      </c>
      <c r="E28" s="224" t="n">
        <f aca="false">(E3/1307)+(E3/1307)</f>
        <v>10.6388676358072</v>
      </c>
      <c r="F28" s="224" t="n">
        <f aca="false">(F3/1307)+(F3/1307)</f>
        <v>9.45677123182862</v>
      </c>
      <c r="G28" s="224" t="n">
        <f aca="false">(G3/1307)+(G3/1307)</f>
        <v>8.27467482785004</v>
      </c>
      <c r="H28" s="224" t="n">
        <f aca="false">(H3/1307)+(H3/1307)</f>
        <v>7.09257842387146</v>
      </c>
      <c r="I28" s="224" t="n">
        <f aca="false">(I3/1307)+(I3/1307)</f>
        <v>8.27467482785004</v>
      </c>
      <c r="J28" s="224" t="n">
        <f aca="false">(J3/1307)+(J3/1307)</f>
        <v>8.27467482785004</v>
      </c>
      <c r="K28" s="224" t="n">
        <f aca="false">(K3/1307)+(K3/1307)</f>
        <v>9.45677123182862</v>
      </c>
      <c r="L28" s="224" t="n">
        <f aca="false">(L3/1307)+(L3/1307)</f>
        <v>14.1851568477429</v>
      </c>
      <c r="M28" s="225" t="n">
        <f aca="false">(M3/1307)+(M3/1307)</f>
        <v>14.1851568477429</v>
      </c>
    </row>
    <row r="29" customFormat="false" ht="13.8" hidden="false" customHeight="false" outlineLevel="0" collapsed="false">
      <c r="A29" s="241"/>
      <c r="B29" s="223" t="n">
        <f aca="false">(B4/1307)+(B4/1307)</f>
        <v>12.6090283091048</v>
      </c>
      <c r="C29" s="224" t="n">
        <f aca="false">(C4/1307)+(C4/1307)</f>
        <v>11.0328997704667</v>
      </c>
      <c r="D29" s="224" t="n">
        <f aca="false">(D4/1307)+(D4/1307)</f>
        <v>14.1851568477429</v>
      </c>
      <c r="E29" s="224" t="n">
        <f aca="false">(E4/1307)+(E4/1307)</f>
        <v>14.1851568477429</v>
      </c>
      <c r="F29" s="224" t="n">
        <f aca="false">(F4/1307)+(F4/1307)</f>
        <v>12.6090283091048</v>
      </c>
      <c r="G29" s="224" t="n">
        <f aca="false">(G4/1307)+(G4/1307)</f>
        <v>11.0328997704667</v>
      </c>
      <c r="H29" s="224" t="n">
        <f aca="false">(H4/1307)+(H4/1307)</f>
        <v>9.45677123182862</v>
      </c>
      <c r="I29" s="224" t="n">
        <f aca="false">(I4/1307)+(I4/1307)</f>
        <v>11.0328997704667</v>
      </c>
      <c r="J29" s="224" t="n">
        <f aca="false">(J4/1307)+(J4/1307)</f>
        <v>11.0328997704667</v>
      </c>
      <c r="K29" s="224" t="n">
        <f aca="false">(K4/1307)+(K4/1307)</f>
        <v>12.6090283091048</v>
      </c>
      <c r="L29" s="224" t="n">
        <f aca="false">(L4/1307)+(L4/1307)</f>
        <v>18.9135424636572</v>
      </c>
      <c r="M29" s="225" t="n">
        <f aca="false">(M4/1307)+(M4/1307)</f>
        <v>18.9135424636572</v>
      </c>
    </row>
    <row r="30" customFormat="false" ht="13.8" hidden="false" customHeight="false" outlineLevel="0" collapsed="false">
      <c r="A30" s="241"/>
      <c r="B30" s="223" t="n">
        <f aca="false">(B5/1307)+(B5/1307)</f>
        <v>6.30451415455241</v>
      </c>
      <c r="C30" s="224" t="n">
        <f aca="false">(C5/1307)+(C5/1307)</f>
        <v>5.51644988523336</v>
      </c>
      <c r="D30" s="224" t="n">
        <f aca="false">(D5/1307)+(D5/1307)</f>
        <v>7.09257842387146</v>
      </c>
      <c r="E30" s="224" t="n">
        <f aca="false">(E5/1307)+(E5/1307)</f>
        <v>7.09257842387146</v>
      </c>
      <c r="F30" s="224" t="n">
        <f aca="false">(F5/1307)+(F5/1307)</f>
        <v>6.30451415455241</v>
      </c>
      <c r="G30" s="224" t="n">
        <f aca="false">(G5/1307)+(G5/1307)</f>
        <v>5.51644988523336</v>
      </c>
      <c r="H30" s="224" t="n">
        <f aca="false">(H5/1307)+(H5/1307)</f>
        <v>4.72838561591431</v>
      </c>
      <c r="I30" s="224" t="n">
        <f aca="false">(I5/1307)+(I5/1307)</f>
        <v>5.51644988523336</v>
      </c>
      <c r="J30" s="224" t="n">
        <f aca="false">(J5/1307)+(J5/1307)</f>
        <v>5.51644988523336</v>
      </c>
      <c r="K30" s="224" t="n">
        <f aca="false">(K5/1307)+(K5/1307)</f>
        <v>6.30451415455241</v>
      </c>
      <c r="L30" s="224" t="n">
        <f aca="false">(L5/1307)+(L5/1307)</f>
        <v>9.45677123182862</v>
      </c>
      <c r="M30" s="225" t="n">
        <f aca="false">(M5/1307)+(M5/1307)</f>
        <v>9.45677123182862</v>
      </c>
    </row>
    <row r="31" customFormat="false" ht="13.8" hidden="false" customHeight="false" outlineLevel="0" collapsed="false">
      <c r="A31" s="241"/>
      <c r="B31" s="230" t="n">
        <f aca="false">SUM(B27:B30)</f>
        <v>37.8270849273145</v>
      </c>
      <c r="C31" s="231" t="n">
        <f aca="false">SUM(C27:C30)</f>
        <v>33.0986993114002</v>
      </c>
      <c r="D31" s="231" t="n">
        <f aca="false">SUM(D27:D30)</f>
        <v>42.5554705432288</v>
      </c>
      <c r="E31" s="231" t="n">
        <f aca="false">SUM(E27:E30)</f>
        <v>42.5554705432288</v>
      </c>
      <c r="F31" s="231" t="n">
        <f aca="false">SUM(F27:F30)</f>
        <v>37.8270849273145</v>
      </c>
      <c r="G31" s="231" t="n">
        <f aca="false">SUM(G27:G30)</f>
        <v>33.0986993114002</v>
      </c>
      <c r="H31" s="231" t="n">
        <f aca="false">SUM(H27:H30)</f>
        <v>28.3703136954858</v>
      </c>
      <c r="I31" s="231" t="n">
        <f aca="false">SUM(I27:I30)</f>
        <v>33.0986993114002</v>
      </c>
      <c r="J31" s="231" t="n">
        <f aca="false">SUM(J27:J30)</f>
        <v>33.0986993114002</v>
      </c>
      <c r="K31" s="231" t="n">
        <f aca="false">SUM(K27:K30)</f>
        <v>37.8270849273145</v>
      </c>
      <c r="L31" s="231" t="n">
        <f aca="false">SUM(L27:L30)</f>
        <v>56.7406273909717</v>
      </c>
      <c r="M31" s="232" t="n">
        <f aca="false">SUM(M27:M30)</f>
        <v>56.7406273909717</v>
      </c>
    </row>
    <row r="32" customFormat="false" ht="13.8" hidden="false" customHeight="false" outlineLevel="0" collapsed="false">
      <c r="A32" s="238" t="s">
        <v>53</v>
      </c>
      <c r="B32" s="220" t="n">
        <f aca="false">B2/27000+0.5</f>
        <v>0.728888888888889</v>
      </c>
      <c r="C32" s="221" t="n">
        <f aca="false">C2/27000+0.5</f>
        <v>0.700277777777778</v>
      </c>
      <c r="D32" s="221" t="n">
        <f aca="false">D2/27000+0.5</f>
        <v>0.7575</v>
      </c>
      <c r="E32" s="221" t="n">
        <f aca="false">E2/27000+0.5</f>
        <v>0.7575</v>
      </c>
      <c r="F32" s="221" t="n">
        <f aca="false">F2/27000+0.5</f>
        <v>0.728888888888889</v>
      </c>
      <c r="G32" s="221" t="n">
        <f aca="false">G2/27000+0.5</f>
        <v>0.700277777777778</v>
      </c>
      <c r="H32" s="221" t="n">
        <f aca="false">H2/27000+0.5</f>
        <v>0.671666666666667</v>
      </c>
      <c r="I32" s="221" t="n">
        <f aca="false">I2/27000+0.5</f>
        <v>0.700277777777778</v>
      </c>
      <c r="J32" s="221" t="n">
        <f aca="false">J2/27000+0.5</f>
        <v>0.700277777777778</v>
      </c>
      <c r="K32" s="221" t="n">
        <f aca="false">K2/27000+0.5</f>
        <v>0.728888888888889</v>
      </c>
      <c r="L32" s="221" t="n">
        <f aca="false">L2/27000+0.5</f>
        <v>0.843333333333333</v>
      </c>
      <c r="M32" s="222" t="n">
        <f aca="false">M2/27000+0.5</f>
        <v>0.843333333333333</v>
      </c>
    </row>
    <row r="33" customFormat="false" ht="13.8" hidden="false" customHeight="false" outlineLevel="0" collapsed="false">
      <c r="A33" s="238"/>
      <c r="B33" s="223" t="n">
        <f aca="false">B3/27000+0.5</f>
        <v>0.728888888888889</v>
      </c>
      <c r="C33" s="224" t="n">
        <f aca="false">C3/27000+0.5</f>
        <v>0.700277777777778</v>
      </c>
      <c r="D33" s="224" t="n">
        <f aca="false">D3/27000+0.5</f>
        <v>0.7575</v>
      </c>
      <c r="E33" s="224" t="n">
        <f aca="false">E3/27000+0.5</f>
        <v>0.7575</v>
      </c>
      <c r="F33" s="224" t="n">
        <f aca="false">F3/27000+0.5</f>
        <v>0.728888888888889</v>
      </c>
      <c r="G33" s="224" t="n">
        <f aca="false">G3/27000+0.5</f>
        <v>0.700277777777778</v>
      </c>
      <c r="H33" s="224" t="n">
        <f aca="false">H3/27000+0.5</f>
        <v>0.671666666666667</v>
      </c>
      <c r="I33" s="224" t="n">
        <f aca="false">I3/27000+0.5</f>
        <v>0.700277777777778</v>
      </c>
      <c r="J33" s="224" t="n">
        <f aca="false">J3/27000+0.5</f>
        <v>0.700277777777778</v>
      </c>
      <c r="K33" s="224" t="n">
        <f aca="false">K3/27000+0.5</f>
        <v>0.728888888888889</v>
      </c>
      <c r="L33" s="224" t="n">
        <f aca="false">L3/27000+0.5</f>
        <v>0.843333333333333</v>
      </c>
      <c r="M33" s="225" t="n">
        <f aca="false">M3/27000+0.5</f>
        <v>0.843333333333333</v>
      </c>
    </row>
    <row r="34" customFormat="false" ht="13.8" hidden="false" customHeight="false" outlineLevel="0" collapsed="false">
      <c r="A34" s="238"/>
      <c r="B34" s="223" t="n">
        <f aca="false">B4/27000+0.5</f>
        <v>0.805185185185185</v>
      </c>
      <c r="C34" s="224" t="n">
        <f aca="false">C4/27000+0.5</f>
        <v>0.767037037037037</v>
      </c>
      <c r="D34" s="224" t="n">
        <f aca="false">D4/27000+0.5</f>
        <v>0.843333333333333</v>
      </c>
      <c r="E34" s="224" t="n">
        <f aca="false">E4/27000+0.5</f>
        <v>0.843333333333333</v>
      </c>
      <c r="F34" s="224" t="n">
        <f aca="false">F4/27000+0.5</f>
        <v>0.805185185185185</v>
      </c>
      <c r="G34" s="224" t="n">
        <f aca="false">G4/27000+0.5</f>
        <v>0.767037037037037</v>
      </c>
      <c r="H34" s="224" t="n">
        <f aca="false">H4/27000+0.5</f>
        <v>0.728888888888889</v>
      </c>
      <c r="I34" s="224" t="n">
        <f aca="false">I4/27000+0.5</f>
        <v>0.767037037037037</v>
      </c>
      <c r="J34" s="224" t="n">
        <f aca="false">J4/27000+0.5</f>
        <v>0.767037037037037</v>
      </c>
      <c r="K34" s="224" t="n">
        <f aca="false">K4/27000+0.5</f>
        <v>0.805185185185185</v>
      </c>
      <c r="L34" s="224" t="n">
        <f aca="false">L4/27000+0.5</f>
        <v>0.957777777777778</v>
      </c>
      <c r="M34" s="225" t="n">
        <f aca="false">M4/27000+0.5</f>
        <v>0.957777777777778</v>
      </c>
    </row>
    <row r="35" customFormat="false" ht="13.8" hidden="false" customHeight="false" outlineLevel="0" collapsed="false">
      <c r="A35" s="238"/>
      <c r="B35" s="223" t="n">
        <f aca="false">B5/27000+0.5</f>
        <v>0.652592592592593</v>
      </c>
      <c r="C35" s="224" t="n">
        <f aca="false">C5/27000+0.5</f>
        <v>0.633518518518519</v>
      </c>
      <c r="D35" s="224" t="n">
        <f aca="false">D5/27000+0.5</f>
        <v>0.671666666666667</v>
      </c>
      <c r="E35" s="224" t="n">
        <f aca="false">E5/27000+0.5</f>
        <v>0.671666666666667</v>
      </c>
      <c r="F35" s="224" t="n">
        <f aca="false">F5/27000+0.5</f>
        <v>0.652592592592593</v>
      </c>
      <c r="G35" s="224" t="n">
        <f aca="false">G5/27000+0.5</f>
        <v>0.633518518518519</v>
      </c>
      <c r="H35" s="224" t="n">
        <f aca="false">H5/27000+0.5</f>
        <v>0.614444444444445</v>
      </c>
      <c r="I35" s="224" t="n">
        <f aca="false">I5/27000+0.5</f>
        <v>0.633518518518519</v>
      </c>
      <c r="J35" s="224" t="n">
        <f aca="false">J5/27000+0.5</f>
        <v>0.633518518518519</v>
      </c>
      <c r="K35" s="224" t="n">
        <f aca="false">K5/27000+0.5</f>
        <v>0.652592592592593</v>
      </c>
      <c r="L35" s="224" t="n">
        <f aca="false">L5/27000+0.5</f>
        <v>0.728888888888889</v>
      </c>
      <c r="M35" s="225" t="n">
        <f aca="false">M5/27000+0.5</f>
        <v>0.728888888888889</v>
      </c>
    </row>
    <row r="36" customFormat="false" ht="13.8" hidden="false" customHeight="false" outlineLevel="0" collapsed="false">
      <c r="A36" s="238"/>
      <c r="B36" s="230" t="n">
        <v>4</v>
      </c>
      <c r="C36" s="231" t="n">
        <v>4</v>
      </c>
      <c r="D36" s="231" t="n">
        <v>4</v>
      </c>
      <c r="E36" s="231" t="n">
        <v>4</v>
      </c>
      <c r="F36" s="231" t="n">
        <v>4</v>
      </c>
      <c r="G36" s="231" t="n">
        <v>4</v>
      </c>
      <c r="H36" s="231" t="n">
        <v>4</v>
      </c>
      <c r="I36" s="231" t="n">
        <v>4</v>
      </c>
      <c r="J36" s="231" t="n">
        <v>4</v>
      </c>
      <c r="K36" s="231" t="n">
        <v>4</v>
      </c>
      <c r="L36" s="231" t="n">
        <v>4</v>
      </c>
      <c r="M36" s="232" t="n">
        <v>4</v>
      </c>
    </row>
    <row r="37" customFormat="false" ht="13.8" hidden="false" customHeight="false" outlineLevel="0" collapsed="false">
      <c r="C37" s="242"/>
    </row>
    <row r="38" customFormat="false" ht="13.8" hidden="false" customHeight="false" outlineLevel="0" collapsed="false">
      <c r="B38" s="0" t="s">
        <v>2</v>
      </c>
      <c r="C38" s="0" t="s">
        <v>3</v>
      </c>
      <c r="D38" s="0" t="s">
        <v>4</v>
      </c>
      <c r="E38" s="0" t="s">
        <v>5</v>
      </c>
      <c r="F38" s="0" t="s">
        <v>6</v>
      </c>
      <c r="G38" s="0" t="s">
        <v>7</v>
      </c>
      <c r="H38" s="0" t="s">
        <v>8</v>
      </c>
      <c r="I38" s="0" t="s">
        <v>9</v>
      </c>
      <c r="J38" s="0" t="s">
        <v>10</v>
      </c>
      <c r="K38" s="0" t="s">
        <v>11</v>
      </c>
      <c r="L38" s="0" t="s">
        <v>12</v>
      </c>
      <c r="M38" s="0" t="s">
        <v>13</v>
      </c>
      <c r="Q38" s="0" t="s">
        <v>68</v>
      </c>
      <c r="R38" s="0" t="s">
        <v>69</v>
      </c>
      <c r="S38" s="0" t="s">
        <v>70</v>
      </c>
    </row>
    <row r="39" customFormat="false" ht="13.8" hidden="false" customHeight="false" outlineLevel="0" collapsed="false">
      <c r="A39" s="243" t="s">
        <v>19</v>
      </c>
      <c r="B39" s="224" t="n">
        <v>1236</v>
      </c>
      <c r="C39" s="224" t="n">
        <v>1081.5</v>
      </c>
      <c r="D39" s="224" t="n">
        <v>1390.5</v>
      </c>
      <c r="E39" s="224" t="n">
        <v>1390.5</v>
      </c>
      <c r="F39" s="224" t="n">
        <v>1236</v>
      </c>
      <c r="G39" s="224" t="n">
        <v>1081.5</v>
      </c>
      <c r="H39" s="224" t="n">
        <v>927</v>
      </c>
      <c r="I39" s="224" t="n">
        <v>1081.5</v>
      </c>
      <c r="J39" s="224" t="n">
        <v>1081.5</v>
      </c>
      <c r="K39" s="224" t="n">
        <v>1236</v>
      </c>
      <c r="L39" s="224" t="n">
        <v>1854</v>
      </c>
      <c r="M39" s="224" t="n">
        <v>1854</v>
      </c>
      <c r="P39" s="0" t="s">
        <v>71</v>
      </c>
      <c r="Q39" s="0" t="n">
        <v>12000</v>
      </c>
      <c r="R39" s="0" t="n">
        <v>7200</v>
      </c>
      <c r="S39" s="0" t="n">
        <v>58500</v>
      </c>
      <c r="T39" s="1" t="n">
        <v>8657520</v>
      </c>
    </row>
    <row r="40" customFormat="false" ht="13.8" hidden="false" customHeight="false" outlineLevel="0" collapsed="false">
      <c r="A40" s="243"/>
      <c r="B40" s="224" t="n">
        <v>2884</v>
      </c>
      <c r="C40" s="224" t="n">
        <v>2523.5</v>
      </c>
      <c r="D40" s="224" t="n">
        <v>3244.5</v>
      </c>
      <c r="E40" s="224" t="n">
        <v>3244.5</v>
      </c>
      <c r="F40" s="224" t="n">
        <v>2884</v>
      </c>
      <c r="G40" s="224" t="n">
        <v>2523.5</v>
      </c>
      <c r="H40" s="224" t="n">
        <v>2163</v>
      </c>
      <c r="I40" s="224" t="n">
        <v>2523.5</v>
      </c>
      <c r="J40" s="224" t="n">
        <v>2523.5</v>
      </c>
      <c r="K40" s="224" t="n">
        <v>2884</v>
      </c>
      <c r="L40" s="224" t="n">
        <v>4326</v>
      </c>
      <c r="M40" s="224" t="n">
        <v>4326</v>
      </c>
      <c r="P40" s="0" t="s">
        <v>72</v>
      </c>
      <c r="Q40" s="0" t="n">
        <v>5800</v>
      </c>
      <c r="R40" s="0" t="n">
        <v>7656</v>
      </c>
      <c r="S40" s="0" t="n">
        <v>28725</v>
      </c>
      <c r="T40" s="1" t="n">
        <v>7724365.2</v>
      </c>
    </row>
    <row r="41" customFormat="false" ht="13.8" hidden="false" customHeight="false" outlineLevel="0" collapsed="false">
      <c r="A41" s="243"/>
      <c r="B41" s="224" t="n">
        <v>8240</v>
      </c>
      <c r="C41" s="224" t="n">
        <v>7210</v>
      </c>
      <c r="D41" s="224" t="n">
        <v>9270</v>
      </c>
      <c r="E41" s="224" t="n">
        <v>9270</v>
      </c>
      <c r="F41" s="224" t="n">
        <v>8240</v>
      </c>
      <c r="G41" s="224" t="n">
        <v>7210</v>
      </c>
      <c r="H41" s="224" t="n">
        <v>6180</v>
      </c>
      <c r="I41" s="224" t="n">
        <v>7210</v>
      </c>
      <c r="J41" s="224" t="n">
        <v>7210</v>
      </c>
      <c r="K41" s="224" t="n">
        <v>8240</v>
      </c>
      <c r="L41" s="224" t="n">
        <v>12360</v>
      </c>
      <c r="M41" s="224" t="n">
        <v>12360</v>
      </c>
      <c r="P41" s="0" t="s">
        <v>73</v>
      </c>
      <c r="Q41" s="0" t="n">
        <v>14800</v>
      </c>
      <c r="R41" s="0" t="n">
        <v>7104</v>
      </c>
      <c r="S41" s="0" t="n">
        <v>72150</v>
      </c>
      <c r="T41" s="1" t="n">
        <v>160004721.961744</v>
      </c>
    </row>
    <row r="42" customFormat="false" ht="13.8" hidden="false" customHeight="false" outlineLevel="0" collapsed="false">
      <c r="A42" s="243"/>
      <c r="B42" s="224" t="n">
        <v>8240</v>
      </c>
      <c r="C42" s="224" t="n">
        <v>7210</v>
      </c>
      <c r="D42" s="224" t="n">
        <v>9270</v>
      </c>
      <c r="E42" s="224" t="n">
        <v>9270</v>
      </c>
      <c r="F42" s="224" t="n">
        <v>8240</v>
      </c>
      <c r="G42" s="224" t="n">
        <v>7210</v>
      </c>
      <c r="H42" s="224" t="n">
        <v>6180</v>
      </c>
      <c r="I42" s="224" t="n">
        <v>7210</v>
      </c>
      <c r="J42" s="224" t="n">
        <v>7210</v>
      </c>
      <c r="K42" s="224" t="n">
        <v>8240</v>
      </c>
      <c r="L42" s="224" t="n">
        <v>12360</v>
      </c>
      <c r="M42" s="224" t="n">
        <v>12360</v>
      </c>
    </row>
    <row r="43" customFormat="false" ht="13.8" hidden="false" customHeight="false" outlineLevel="0" collapsed="false">
      <c r="A43" s="243"/>
      <c r="B43" s="224" t="n">
        <f aca="false">SUM(B39:B42)</f>
        <v>20600</v>
      </c>
      <c r="C43" s="224" t="n">
        <f aca="false">SUM(C39:C42)</f>
        <v>18025</v>
      </c>
      <c r="D43" s="224" t="n">
        <f aca="false">SUM(D39:D42)</f>
        <v>23175</v>
      </c>
      <c r="E43" s="224" t="n">
        <f aca="false">SUM(E39:E42)</f>
        <v>23175</v>
      </c>
      <c r="F43" s="224" t="n">
        <f aca="false">SUM(F39:F42)</f>
        <v>20600</v>
      </c>
      <c r="G43" s="224" t="n">
        <f aca="false">SUM(G39:G42)</f>
        <v>18025</v>
      </c>
      <c r="H43" s="224" t="n">
        <f aca="false">SUM(H39:H42)</f>
        <v>15450</v>
      </c>
      <c r="I43" s="224" t="n">
        <f aca="false">SUM(I39:I42)</f>
        <v>18025</v>
      </c>
      <c r="J43" s="224" t="n">
        <f aca="false">SUM(J39:J42)</f>
        <v>18025</v>
      </c>
      <c r="K43" s="224" t="n">
        <f aca="false">SUM(K39:K42)</f>
        <v>20600</v>
      </c>
      <c r="L43" s="224" t="n">
        <f aca="false">SUM(L39:L42)</f>
        <v>30900</v>
      </c>
      <c r="M43" s="224" t="n">
        <f aca="false">SUM(M39:M42)</f>
        <v>30900</v>
      </c>
      <c r="Q43" s="0" t="n">
        <f aca="false">Q39*M41</f>
        <v>148320000</v>
      </c>
      <c r="R43" s="0" t="n">
        <f aca="false">R39*M41</f>
        <v>88992000</v>
      </c>
      <c r="S43" s="0" t="n">
        <v>8377200</v>
      </c>
      <c r="T43" s="0" t="n">
        <f aca="false">SUM(Q43:S43)</f>
        <v>245689200</v>
      </c>
    </row>
    <row r="44" customFormat="false" ht="13.8" hidden="false" customHeight="false" outlineLevel="0" collapsed="false">
      <c r="A44" s="244" t="s">
        <v>46</v>
      </c>
      <c r="B44" s="224" t="n">
        <f aca="false">B39/5000+0.5</f>
        <v>0.7472</v>
      </c>
      <c r="C44" s="224" t="n">
        <f aca="false">C39/5000+0.5</f>
        <v>0.7163</v>
      </c>
      <c r="D44" s="224" t="n">
        <f aca="false">D39/5000+0.5</f>
        <v>0.7781</v>
      </c>
      <c r="E44" s="224" t="n">
        <f aca="false">E39/5000+0.5</f>
        <v>0.7781</v>
      </c>
      <c r="F44" s="224" t="n">
        <f aca="false">F39/5000+0.5</f>
        <v>0.7472</v>
      </c>
      <c r="G44" s="224" t="n">
        <f aca="false">G39/5000+0.5</f>
        <v>0.7163</v>
      </c>
      <c r="H44" s="224" t="n">
        <f aca="false">H39/5000+0.5</f>
        <v>0.6854</v>
      </c>
      <c r="I44" s="224" t="n">
        <f aca="false">I39/5000+0.5</f>
        <v>0.7163</v>
      </c>
      <c r="J44" s="224" t="n">
        <f aca="false">J39/5000+0.5</f>
        <v>0.7163</v>
      </c>
      <c r="K44" s="224" t="n">
        <f aca="false">K39/5000+0.5</f>
        <v>0.7472</v>
      </c>
      <c r="L44" s="224" t="n">
        <f aca="false">L39/5000+0.5</f>
        <v>0.8708</v>
      </c>
      <c r="M44" s="224" t="n">
        <f aca="false">M39/5000+0.5</f>
        <v>0.8708</v>
      </c>
      <c r="Q44" s="0" t="n">
        <f aca="false">Q40*M46</f>
        <v>17237.6</v>
      </c>
      <c r="R44" s="0" t="n">
        <f aca="false">R40*M46</f>
        <v>22753.632</v>
      </c>
      <c r="S44" s="0" t="n">
        <v>7365090</v>
      </c>
      <c r="T44" s="0" t="n">
        <f aca="false">SUM(Q44:S44)</f>
        <v>7405081.232</v>
      </c>
    </row>
    <row r="45" customFormat="false" ht="13.8" hidden="false" customHeight="false" outlineLevel="0" collapsed="false">
      <c r="A45" s="244"/>
      <c r="B45" s="224" t="n">
        <f aca="false">B40/5000+0.5</f>
        <v>1.0768</v>
      </c>
      <c r="C45" s="224" t="n">
        <f aca="false">C40/5000+0.5</f>
        <v>1.0047</v>
      </c>
      <c r="D45" s="224" t="n">
        <f aca="false">D40/5000+0.5</f>
        <v>1.1489</v>
      </c>
      <c r="E45" s="224" t="n">
        <f aca="false">E40/5000+0.5</f>
        <v>1.1489</v>
      </c>
      <c r="F45" s="224" t="n">
        <f aca="false">F40/5000+0.5</f>
        <v>1.0768</v>
      </c>
      <c r="G45" s="224" t="n">
        <f aca="false">G40/5000+0.5</f>
        <v>1.0047</v>
      </c>
      <c r="H45" s="224" t="n">
        <f aca="false">H40/5000+0.5</f>
        <v>0.9326</v>
      </c>
      <c r="I45" s="224" t="n">
        <f aca="false">I40/5000+0.5</f>
        <v>1.0047</v>
      </c>
      <c r="J45" s="224" t="n">
        <f aca="false">J40/5000+0.5</f>
        <v>1.0047</v>
      </c>
      <c r="K45" s="224" t="n">
        <f aca="false">K40/5000+0.5</f>
        <v>1.0768</v>
      </c>
      <c r="L45" s="224" t="n">
        <f aca="false">L40/5000+0.5</f>
        <v>1.3652</v>
      </c>
      <c r="M45" s="224" t="n">
        <f aca="false">M40/5000+0.5</f>
        <v>1.3652</v>
      </c>
      <c r="Q45" s="0" t="n">
        <f aca="false">51*Q41</f>
        <v>754800</v>
      </c>
      <c r="R45" s="0" t="n">
        <f aca="false">R41*51</f>
        <v>362304</v>
      </c>
      <c r="S45" s="239" t="n">
        <v>125818669.854629</v>
      </c>
      <c r="T45" s="0" t="n">
        <f aca="false">SUM(Q45:S45)</f>
        <v>126935773.854629</v>
      </c>
    </row>
    <row r="46" customFormat="false" ht="13.8" hidden="false" customHeight="false" outlineLevel="0" collapsed="false">
      <c r="A46" s="244"/>
      <c r="B46" s="224" t="n">
        <f aca="false">B41/5000+0.5</f>
        <v>2.148</v>
      </c>
      <c r="C46" s="224" t="n">
        <f aca="false">C41/5000+0.5</f>
        <v>1.942</v>
      </c>
      <c r="D46" s="224" t="n">
        <f aca="false">D41/5000+0.5</f>
        <v>2.354</v>
      </c>
      <c r="E46" s="224" t="n">
        <f aca="false">E41/5000+0.5</f>
        <v>2.354</v>
      </c>
      <c r="F46" s="224" t="n">
        <f aca="false">F41/5000+0.5</f>
        <v>2.148</v>
      </c>
      <c r="G46" s="224" t="n">
        <f aca="false">G41/5000+0.5</f>
        <v>1.942</v>
      </c>
      <c r="H46" s="224" t="n">
        <f aca="false">H41/5000+0.5</f>
        <v>1.736</v>
      </c>
      <c r="I46" s="224" t="n">
        <f aca="false">I41/5000+0.5</f>
        <v>1.942</v>
      </c>
      <c r="J46" s="224" t="n">
        <f aca="false">J41/5000+0.5</f>
        <v>1.942</v>
      </c>
      <c r="K46" s="224" t="n">
        <f aca="false">K41/5000+0.5</f>
        <v>2.148</v>
      </c>
      <c r="L46" s="224" t="n">
        <f aca="false">L41/5000+0.5</f>
        <v>2.972</v>
      </c>
      <c r="M46" s="224" t="n">
        <f aca="false">M41/5000+0.5</f>
        <v>2.972</v>
      </c>
      <c r="P46" s="0" t="s">
        <v>71</v>
      </c>
      <c r="Q46" s="0" t="n">
        <v>12000</v>
      </c>
      <c r="R46" s="0" t="n">
        <v>7200</v>
      </c>
      <c r="S46" s="0" t="n">
        <v>58500</v>
      </c>
      <c r="T46" s="245" t="n">
        <v>9263640</v>
      </c>
    </row>
    <row r="47" customFormat="false" ht="13.8" hidden="false" customHeight="false" outlineLevel="0" collapsed="false">
      <c r="A47" s="244"/>
      <c r="B47" s="224" t="n">
        <f aca="false">B42/5000+0.5</f>
        <v>2.148</v>
      </c>
      <c r="C47" s="224" t="n">
        <f aca="false">C42/5000+0.5</f>
        <v>1.942</v>
      </c>
      <c r="D47" s="224" t="n">
        <f aca="false">D42/5000+0.5</f>
        <v>2.354</v>
      </c>
      <c r="E47" s="224" t="n">
        <f aca="false">E42/5000+0.5</f>
        <v>2.354</v>
      </c>
      <c r="F47" s="224" t="n">
        <f aca="false">F42/5000+0.5</f>
        <v>2.148</v>
      </c>
      <c r="G47" s="224" t="n">
        <f aca="false">G42/5000+0.5</f>
        <v>1.942</v>
      </c>
      <c r="H47" s="224" t="n">
        <f aca="false">H42/5000+0.5</f>
        <v>1.736</v>
      </c>
      <c r="I47" s="224" t="n">
        <f aca="false">I42/5000+0.5</f>
        <v>1.942</v>
      </c>
      <c r="J47" s="224" t="n">
        <f aca="false">J42/5000+0.5</f>
        <v>1.942</v>
      </c>
      <c r="K47" s="224" t="n">
        <f aca="false">K42/5000+0.5</f>
        <v>2.148</v>
      </c>
      <c r="L47" s="224" t="n">
        <f aca="false">L42/5000+0.5</f>
        <v>2.972</v>
      </c>
      <c r="M47" s="224" t="n">
        <f aca="false">M42/5000+0.5</f>
        <v>2.972</v>
      </c>
      <c r="P47" s="0" t="s">
        <v>72</v>
      </c>
      <c r="Q47" s="0" t="n">
        <v>5800</v>
      </c>
      <c r="R47" s="0" t="n">
        <v>7656</v>
      </c>
      <c r="S47" s="0" t="n">
        <v>28725</v>
      </c>
      <c r="T47" s="245" t="n">
        <v>8328468.4</v>
      </c>
    </row>
    <row r="48" customFormat="false" ht="13.8" hidden="false" customHeight="false" outlineLevel="0" collapsed="false">
      <c r="A48" s="244"/>
      <c r="B48" s="224" t="n">
        <f aca="false">SUM(B44:B47)</f>
        <v>6.12</v>
      </c>
      <c r="C48" s="224" t="n">
        <f aca="false">SUM(C44:C47)</f>
        <v>5.605</v>
      </c>
      <c r="D48" s="224" t="n">
        <f aca="false">SUM(D44:D47)</f>
        <v>6.635</v>
      </c>
      <c r="E48" s="224" t="n">
        <f aca="false">SUM(E44:E47)</f>
        <v>6.635</v>
      </c>
      <c r="F48" s="224" t="n">
        <f aca="false">SUM(F44:F47)</f>
        <v>6.12</v>
      </c>
      <c r="G48" s="224" t="n">
        <f aca="false">SUM(G44:G47)</f>
        <v>5.605</v>
      </c>
      <c r="H48" s="224" t="n">
        <f aca="false">SUM(H44:H47)</f>
        <v>5.09</v>
      </c>
      <c r="I48" s="224" t="n">
        <f aca="false">SUM(I44:I47)</f>
        <v>5.605</v>
      </c>
      <c r="J48" s="224" t="n">
        <f aca="false">SUM(J44:J47)</f>
        <v>5.605</v>
      </c>
      <c r="K48" s="224" t="n">
        <f aca="false">SUM(K44:K47)</f>
        <v>6.12</v>
      </c>
      <c r="L48" s="224" t="n">
        <f aca="false">SUM(L44:L47)</f>
        <v>8.18</v>
      </c>
      <c r="M48" s="224" t="n">
        <f aca="false">SUM(M44:M47)</f>
        <v>8.18</v>
      </c>
      <c r="P48" s="0" t="s">
        <v>73</v>
      </c>
      <c r="Q48" s="0" t="n">
        <v>14800</v>
      </c>
      <c r="R48" s="0" t="n">
        <v>7104</v>
      </c>
      <c r="S48" s="0" t="n">
        <v>72150</v>
      </c>
      <c r="T48" s="245" t="n">
        <v>97135861.9770466</v>
      </c>
    </row>
    <row r="49" customFormat="false" ht="13.8" hidden="false" customHeight="false" outlineLevel="0" collapsed="false">
      <c r="A49" s="246" t="s">
        <v>47</v>
      </c>
      <c r="B49" s="224" t="n">
        <f aca="false">B44/10+0.5</f>
        <v>0.57472</v>
      </c>
      <c r="C49" s="224" t="n">
        <f aca="false">C44/10+0.5</f>
        <v>0.57163</v>
      </c>
      <c r="D49" s="224" t="n">
        <f aca="false">D44/10+0.5</f>
        <v>0.57781</v>
      </c>
      <c r="E49" s="224" t="n">
        <f aca="false">E44/10+0.5</f>
        <v>0.57781</v>
      </c>
      <c r="F49" s="224" t="n">
        <f aca="false">F44/10+0.5</f>
        <v>0.57472</v>
      </c>
      <c r="G49" s="224" t="n">
        <f aca="false">G44/10+0.5</f>
        <v>0.57163</v>
      </c>
      <c r="H49" s="224" t="n">
        <f aca="false">H44/10+0.5</f>
        <v>0.56854</v>
      </c>
      <c r="I49" s="224" t="n">
        <f aca="false">I44/10+0.5</f>
        <v>0.57163</v>
      </c>
      <c r="J49" s="224" t="n">
        <f aca="false">J44/10+0.5</f>
        <v>0.57163</v>
      </c>
      <c r="K49" s="224" t="n">
        <f aca="false">K44/10+0.5</f>
        <v>0.57472</v>
      </c>
      <c r="L49" s="224" t="n">
        <f aca="false">L44/10+0.5</f>
        <v>0.58708</v>
      </c>
      <c r="M49" s="224" t="n">
        <f aca="false">M44/10+0.5</f>
        <v>0.58708</v>
      </c>
    </row>
    <row r="50" customFormat="false" ht="13.8" hidden="false" customHeight="false" outlineLevel="0" collapsed="false">
      <c r="A50" s="246"/>
      <c r="B50" s="224" t="n">
        <f aca="false">B45/10+0.5</f>
        <v>0.60768</v>
      </c>
      <c r="C50" s="224" t="n">
        <f aca="false">C45/10+0.5</f>
        <v>0.60047</v>
      </c>
      <c r="D50" s="224" t="n">
        <f aca="false">D45/10+0.5</f>
        <v>0.61489</v>
      </c>
      <c r="E50" s="224" t="n">
        <f aca="false">E45/10+0.5</f>
        <v>0.61489</v>
      </c>
      <c r="F50" s="224" t="n">
        <f aca="false">F45/10+0.5</f>
        <v>0.60768</v>
      </c>
      <c r="G50" s="224" t="n">
        <f aca="false">G45/10+0.5</f>
        <v>0.60047</v>
      </c>
      <c r="H50" s="224" t="n">
        <f aca="false">H45/10+0.5</f>
        <v>0.59326</v>
      </c>
      <c r="I50" s="224" t="n">
        <f aca="false">I45/10+0.5</f>
        <v>0.60047</v>
      </c>
      <c r="J50" s="224" t="n">
        <f aca="false">J45/10+0.5</f>
        <v>0.60047</v>
      </c>
      <c r="K50" s="224" t="n">
        <f aca="false">K45/10+0.5</f>
        <v>0.60768</v>
      </c>
      <c r="L50" s="224" t="n">
        <f aca="false">L45/10+0.5</f>
        <v>0.63652</v>
      </c>
      <c r="M50" s="224" t="n">
        <f aca="false">M45/10+0.5</f>
        <v>0.63652</v>
      </c>
      <c r="Q50" s="0" t="n">
        <f aca="false">Q46*M79</f>
        <v>74160000</v>
      </c>
      <c r="R50" s="0" t="n">
        <f aca="false">R46*M79</f>
        <v>44496000</v>
      </c>
      <c r="S50" s="0" t="n">
        <v>8962200</v>
      </c>
      <c r="T50" s="0" t="n">
        <v>9263640</v>
      </c>
    </row>
    <row r="51" customFormat="false" ht="13.8" hidden="false" customHeight="false" outlineLevel="0" collapsed="false">
      <c r="A51" s="246"/>
      <c r="B51" s="224" t="n">
        <f aca="false">B46/10+0.5</f>
        <v>0.7148</v>
      </c>
      <c r="C51" s="224" t="n">
        <f aca="false">C46/10+0.5</f>
        <v>0.6942</v>
      </c>
      <c r="D51" s="224" t="n">
        <f aca="false">D46/10+0.5</f>
        <v>0.7354</v>
      </c>
      <c r="E51" s="224" t="n">
        <f aca="false">E46/10+0.5</f>
        <v>0.7354</v>
      </c>
      <c r="F51" s="224" t="n">
        <f aca="false">F46/10+0.5</f>
        <v>0.7148</v>
      </c>
      <c r="G51" s="224" t="n">
        <f aca="false">G46/10+0.5</f>
        <v>0.6942</v>
      </c>
      <c r="H51" s="224" t="n">
        <f aca="false">H46/10+0.5</f>
        <v>0.6736</v>
      </c>
      <c r="I51" s="224" t="n">
        <f aca="false">I46/10+0.5</f>
        <v>0.6942</v>
      </c>
      <c r="J51" s="224" t="n">
        <f aca="false">J46/10+0.5</f>
        <v>0.6942</v>
      </c>
      <c r="K51" s="224" t="n">
        <f aca="false">K46/10+0.5</f>
        <v>0.7148</v>
      </c>
      <c r="L51" s="224" t="n">
        <f aca="false">L46/10+0.5</f>
        <v>0.7972</v>
      </c>
      <c r="M51" s="224" t="n">
        <f aca="false">M46/10+0.5</f>
        <v>0.7972</v>
      </c>
      <c r="Q51" s="0" t="n">
        <f aca="false">Q47*M84</f>
        <v>10068.8</v>
      </c>
      <c r="R51" s="0" t="n">
        <f aca="false">R47* M84</f>
        <v>13290.816</v>
      </c>
      <c r="S51" s="0" t="n">
        <v>7939590</v>
      </c>
      <c r="T51" s="239" t="n">
        <v>8328468.4</v>
      </c>
    </row>
    <row r="52" customFormat="false" ht="13.8" hidden="false" customHeight="false" outlineLevel="0" collapsed="false">
      <c r="A52" s="246"/>
      <c r="B52" s="224" t="n">
        <f aca="false">B47/10+0.5</f>
        <v>0.7148</v>
      </c>
      <c r="C52" s="224" t="n">
        <f aca="false">C47/10+0.5</f>
        <v>0.6942</v>
      </c>
      <c r="D52" s="224" t="n">
        <f aca="false">D47/10+0.5</f>
        <v>0.7354</v>
      </c>
      <c r="E52" s="224" t="n">
        <f aca="false">E47/10+0.5</f>
        <v>0.7354</v>
      </c>
      <c r="F52" s="224" t="n">
        <f aca="false">F47/10+0.5</f>
        <v>0.7148</v>
      </c>
      <c r="G52" s="224" t="n">
        <f aca="false">G47/10+0.5</f>
        <v>0.6942</v>
      </c>
      <c r="H52" s="224" t="n">
        <f aca="false">H47/10+0.5</f>
        <v>0.6736</v>
      </c>
      <c r="I52" s="224" t="n">
        <f aca="false">I47/10+0.5</f>
        <v>0.6942</v>
      </c>
      <c r="J52" s="224" t="n">
        <f aca="false">J47/10+0.5</f>
        <v>0.6942</v>
      </c>
      <c r="K52" s="224" t="n">
        <f aca="false">K47/10+0.5</f>
        <v>0.7148</v>
      </c>
      <c r="L52" s="224" t="n">
        <f aca="false">L47/10+0.5</f>
        <v>0.7972</v>
      </c>
      <c r="M52" s="224" t="n">
        <f aca="false">M47/10+0.5</f>
        <v>0.7972</v>
      </c>
      <c r="Q52" s="0" t="n">
        <f aca="false">Q48*89</f>
        <v>1317200</v>
      </c>
      <c r="R52" s="0" t="n">
        <f aca="false">R48*89</f>
        <v>632256</v>
      </c>
      <c r="S52" s="239" t="n">
        <v>76357001.9127773</v>
      </c>
      <c r="T52" s="239" t="n">
        <v>97135861.9770466</v>
      </c>
    </row>
    <row r="53" customFormat="false" ht="13.8" hidden="false" customHeight="false" outlineLevel="0" collapsed="false">
      <c r="A53" s="246"/>
      <c r="B53" s="224" t="n">
        <v>4</v>
      </c>
      <c r="C53" s="224" t="n">
        <v>4</v>
      </c>
      <c r="D53" s="224" t="n">
        <v>4</v>
      </c>
      <c r="E53" s="224" t="n">
        <v>4</v>
      </c>
      <c r="F53" s="224" t="n">
        <v>4</v>
      </c>
      <c r="G53" s="224" t="n">
        <v>4</v>
      </c>
      <c r="H53" s="224" t="n">
        <v>4</v>
      </c>
      <c r="I53" s="224" t="n">
        <v>4</v>
      </c>
      <c r="J53" s="224" t="n">
        <v>4</v>
      </c>
      <c r="K53" s="224" t="n">
        <v>4</v>
      </c>
      <c r="L53" s="224" t="n">
        <v>4</v>
      </c>
      <c r="M53" s="224" t="n">
        <v>4</v>
      </c>
      <c r="P53" s="0" t="s">
        <v>71</v>
      </c>
      <c r="Q53" s="0" t="n">
        <v>12000</v>
      </c>
      <c r="R53" s="0" t="n">
        <v>7200</v>
      </c>
      <c r="S53" s="0" t="n">
        <v>58500</v>
      </c>
      <c r="T53" s="245" t="n">
        <v>9263640</v>
      </c>
    </row>
    <row r="54" customFormat="false" ht="13.8" hidden="false" customHeight="false" outlineLevel="0" collapsed="false">
      <c r="A54" s="247" t="s">
        <v>48</v>
      </c>
      <c r="B54" s="224" t="n">
        <f aca="false">B44/5+0.5</f>
        <v>0.64944</v>
      </c>
      <c r="C54" s="224" t="n">
        <f aca="false">C44/5+0.5</f>
        <v>0.64326</v>
      </c>
      <c r="D54" s="224" t="n">
        <f aca="false">D44/5+0.5</f>
        <v>0.65562</v>
      </c>
      <c r="E54" s="224" t="n">
        <f aca="false">E44/5+0.5</f>
        <v>0.65562</v>
      </c>
      <c r="F54" s="224" t="n">
        <f aca="false">F44/5+0.5</f>
        <v>0.64944</v>
      </c>
      <c r="G54" s="224" t="n">
        <f aca="false">G44/5+0.5</f>
        <v>0.64326</v>
      </c>
      <c r="H54" s="224" t="n">
        <f aca="false">H44/5+0.5</f>
        <v>0.63708</v>
      </c>
      <c r="I54" s="224" t="n">
        <f aca="false">I44/5+0.5</f>
        <v>0.64326</v>
      </c>
      <c r="J54" s="224" t="n">
        <f aca="false">J44/5+0.5</f>
        <v>0.64326</v>
      </c>
      <c r="K54" s="224" t="n">
        <f aca="false">K44/5+0.5</f>
        <v>0.64944</v>
      </c>
      <c r="L54" s="224" t="n">
        <f aca="false">L44/5+0.5</f>
        <v>0.67416</v>
      </c>
      <c r="M54" s="224" t="n">
        <f aca="false">M44/5+0.5</f>
        <v>0.67416</v>
      </c>
      <c r="P54" s="0" t="s">
        <v>72</v>
      </c>
      <c r="Q54" s="0" t="n">
        <v>5800</v>
      </c>
      <c r="R54" s="0" t="n">
        <v>7656</v>
      </c>
      <c r="S54" s="0" t="n">
        <v>28725</v>
      </c>
      <c r="T54" s="245" t="n">
        <v>8328468.4</v>
      </c>
    </row>
    <row r="55" customFormat="false" ht="13.8" hidden="false" customHeight="false" outlineLevel="0" collapsed="false">
      <c r="A55" s="247"/>
      <c r="B55" s="224" t="n">
        <f aca="false">B45/5+0.5</f>
        <v>0.71536</v>
      </c>
      <c r="C55" s="224" t="n">
        <f aca="false">C45/5+0.5</f>
        <v>0.70094</v>
      </c>
      <c r="D55" s="224" t="n">
        <f aca="false">D45/5+0.5</f>
        <v>0.72978</v>
      </c>
      <c r="E55" s="224" t="n">
        <f aca="false">E45/5+0.5</f>
        <v>0.72978</v>
      </c>
      <c r="F55" s="224" t="n">
        <f aca="false">F45/5+0.5</f>
        <v>0.71536</v>
      </c>
      <c r="G55" s="224" t="n">
        <f aca="false">G45/5+0.5</f>
        <v>0.70094</v>
      </c>
      <c r="H55" s="224" t="n">
        <f aca="false">H45/5+0.5</f>
        <v>0.68652</v>
      </c>
      <c r="I55" s="224" t="n">
        <f aca="false">I45/5+0.5</f>
        <v>0.70094</v>
      </c>
      <c r="J55" s="224" t="n">
        <f aca="false">J45/5+0.5</f>
        <v>0.70094</v>
      </c>
      <c r="K55" s="224" t="n">
        <f aca="false">K45/5+0.5</f>
        <v>0.71536</v>
      </c>
      <c r="L55" s="224" t="n">
        <f aca="false">L45/5+0.5</f>
        <v>0.77304</v>
      </c>
      <c r="M55" s="224" t="n">
        <f aca="false">M45/5+0.5</f>
        <v>0.77304</v>
      </c>
      <c r="P55" s="0" t="s">
        <v>73</v>
      </c>
      <c r="Q55" s="0" t="n">
        <v>14800</v>
      </c>
      <c r="R55" s="0" t="n">
        <v>7104</v>
      </c>
      <c r="S55" s="0" t="n">
        <v>72150</v>
      </c>
      <c r="T55" s="245" t="n">
        <v>97135861.9770466</v>
      </c>
    </row>
    <row r="56" customFormat="false" ht="13.8" hidden="false" customHeight="false" outlineLevel="0" collapsed="false">
      <c r="A56" s="247"/>
      <c r="B56" s="224" t="n">
        <f aca="false">B46/5+0.5</f>
        <v>0.9296</v>
      </c>
      <c r="C56" s="224" t="n">
        <f aca="false">C46/5+0.5</f>
        <v>0.8884</v>
      </c>
      <c r="D56" s="224" t="n">
        <f aca="false">D46/5+0.5</f>
        <v>0.9708</v>
      </c>
      <c r="E56" s="224" t="n">
        <f aca="false">E46/5+0.5</f>
        <v>0.9708</v>
      </c>
      <c r="F56" s="224" t="n">
        <f aca="false">F46/5+0.5</f>
        <v>0.9296</v>
      </c>
      <c r="G56" s="224" t="n">
        <f aca="false">G46/5+0.5</f>
        <v>0.8884</v>
      </c>
      <c r="H56" s="224" t="n">
        <f aca="false">H46/5+0.5</f>
        <v>0.8472</v>
      </c>
      <c r="I56" s="224" t="n">
        <f aca="false">I46/5+0.5</f>
        <v>0.8884</v>
      </c>
      <c r="J56" s="224" t="n">
        <f aca="false">J46/5+0.5</f>
        <v>0.8884</v>
      </c>
      <c r="K56" s="224" t="n">
        <f aca="false">K46/5+0.5</f>
        <v>0.9296</v>
      </c>
      <c r="L56" s="224" t="n">
        <f aca="false">L46/5+0.5</f>
        <v>1.0944</v>
      </c>
      <c r="M56" s="224" t="n">
        <f aca="false">M46/5+0.5</f>
        <v>1.0944</v>
      </c>
    </row>
    <row r="57" customFormat="false" ht="13.8" hidden="false" customHeight="false" outlineLevel="0" collapsed="false">
      <c r="A57" s="247"/>
      <c r="B57" s="224" t="n">
        <f aca="false">B47/5+0.5</f>
        <v>0.9296</v>
      </c>
      <c r="C57" s="224" t="n">
        <f aca="false">C47/5+0.5</f>
        <v>0.8884</v>
      </c>
      <c r="D57" s="224" t="n">
        <f aca="false">D47/5+0.5</f>
        <v>0.9708</v>
      </c>
      <c r="E57" s="224" t="n">
        <f aca="false">E47/5+0.5</f>
        <v>0.9708</v>
      </c>
      <c r="F57" s="224" t="n">
        <f aca="false">F47/5+0.5</f>
        <v>0.9296</v>
      </c>
      <c r="G57" s="224" t="n">
        <f aca="false">G47/5+0.5</f>
        <v>0.8884</v>
      </c>
      <c r="H57" s="224" t="n">
        <f aca="false">H47/5+0.5</f>
        <v>0.8472</v>
      </c>
      <c r="I57" s="224" t="n">
        <f aca="false">I47/5+0.5</f>
        <v>0.8884</v>
      </c>
      <c r="J57" s="224" t="n">
        <f aca="false">J47/5+0.5</f>
        <v>0.8884</v>
      </c>
      <c r="K57" s="224" t="n">
        <f aca="false">K47/5+0.5</f>
        <v>0.9296</v>
      </c>
      <c r="L57" s="224" t="n">
        <f aca="false">L47/5+0.5</f>
        <v>1.0944</v>
      </c>
      <c r="M57" s="224" t="n">
        <f aca="false">M47/5+0.5</f>
        <v>1.0944</v>
      </c>
      <c r="Q57" s="0" t="n">
        <f aca="false">Q53*M86</f>
        <v>84000</v>
      </c>
      <c r="R57" s="0" t="n">
        <f aca="false">R53*M86</f>
        <v>50400</v>
      </c>
      <c r="S57" s="0" t="n">
        <v>8962200</v>
      </c>
      <c r="T57" s="0" t="n">
        <v>9263640</v>
      </c>
    </row>
    <row r="58" customFormat="false" ht="13.8" hidden="false" customHeight="false" outlineLevel="0" collapsed="false">
      <c r="A58" s="247"/>
      <c r="B58" s="224" t="n">
        <v>4</v>
      </c>
      <c r="C58" s="224" t="n">
        <v>4</v>
      </c>
      <c r="D58" s="224" t="n">
        <v>4</v>
      </c>
      <c r="E58" s="224" t="n">
        <v>4</v>
      </c>
      <c r="F58" s="224" t="n">
        <v>4</v>
      </c>
      <c r="G58" s="224" t="n">
        <v>4</v>
      </c>
      <c r="H58" s="224" t="n">
        <v>4</v>
      </c>
      <c r="I58" s="224" t="n">
        <v>4</v>
      </c>
      <c r="J58" s="224" t="n">
        <v>4</v>
      </c>
      <c r="K58" s="224" t="n">
        <v>4</v>
      </c>
      <c r="L58" s="224" t="n">
        <v>4</v>
      </c>
      <c r="M58" s="224" t="n">
        <v>4</v>
      </c>
      <c r="Q58" s="0" t="n">
        <f aca="false">Q54*M91</f>
        <v>23200</v>
      </c>
      <c r="R58" s="0" t="n">
        <f aca="false">R54* M91</f>
        <v>30624</v>
      </c>
      <c r="S58" s="0" t="n">
        <v>7939590</v>
      </c>
      <c r="T58" s="239" t="n">
        <v>8328468.4</v>
      </c>
    </row>
    <row r="59" customFormat="false" ht="13.8" hidden="false" customHeight="false" outlineLevel="0" collapsed="false">
      <c r="A59" s="248" t="s">
        <v>49</v>
      </c>
      <c r="B59" s="224" t="n">
        <f aca="false">B64/5+0.5</f>
        <v>0.886276780544297</v>
      </c>
      <c r="C59" s="224" t="n">
        <f aca="false">C64/5+0.5</f>
        <v>0.850492182976259</v>
      </c>
      <c r="D59" s="224" t="n">
        <f aca="false">D64/5+0.5</f>
        <v>0.922061378112334</v>
      </c>
      <c r="E59" s="224" t="n">
        <f aca="false">E64/5+0.5</f>
        <v>0.922061378112334</v>
      </c>
      <c r="F59" s="224" t="n">
        <f aca="false">F64/5+0.5</f>
        <v>0.886276780544297</v>
      </c>
      <c r="G59" s="224" t="n">
        <f aca="false">G64/5+0.5</f>
        <v>0.850492182976259</v>
      </c>
      <c r="H59" s="224" t="n">
        <f aca="false">H64/5+0.5</f>
        <v>0.814707585408222</v>
      </c>
      <c r="I59" s="224" t="n">
        <f aca="false">I64/5+0.5</f>
        <v>0.850492182976259</v>
      </c>
      <c r="J59" s="224" t="n">
        <f aca="false">J64/5+0.5</f>
        <v>0.850492182976259</v>
      </c>
      <c r="K59" s="224" t="n">
        <f aca="false">K64/5+0.5</f>
        <v>0.886276780544297</v>
      </c>
      <c r="L59" s="224" t="n">
        <f aca="false">L64/5+0.5</f>
        <v>1.02941517081644</v>
      </c>
      <c r="M59" s="224" t="n">
        <f aca="false">M64/5+0.5</f>
        <v>1.02941517081644</v>
      </c>
      <c r="Q59" s="0" t="n">
        <f aca="false">Q55*89</f>
        <v>1317200</v>
      </c>
      <c r="R59" s="0" t="n">
        <f aca="false">R55*89</f>
        <v>632256</v>
      </c>
      <c r="S59" s="239" t="n">
        <v>76357001.9127773</v>
      </c>
      <c r="T59" s="239" t="n">
        <v>97135861.9770466</v>
      </c>
    </row>
    <row r="60" customFormat="false" ht="13.8" hidden="false" customHeight="false" outlineLevel="0" collapsed="false">
      <c r="A60" s="248"/>
      <c r="B60" s="224" t="n">
        <f aca="false">B65/5+0.5</f>
        <v>1.26797915460336</v>
      </c>
      <c r="C60" s="224" t="n">
        <f aca="false">C65/5+0.5</f>
        <v>1.18448176027794</v>
      </c>
      <c r="D60" s="224" t="n">
        <f aca="false">D65/5+0.5</f>
        <v>1.35147654892878</v>
      </c>
      <c r="E60" s="224" t="n">
        <f aca="false">E65/5+0.5</f>
        <v>1.35147654892878</v>
      </c>
      <c r="F60" s="224" t="n">
        <f aca="false">F65/5+0.5</f>
        <v>1.26797915460336</v>
      </c>
      <c r="G60" s="224" t="n">
        <f aca="false">G65/5+0.5</f>
        <v>1.18448176027794</v>
      </c>
      <c r="H60" s="224" t="n">
        <f aca="false">H65/5+0.5</f>
        <v>1.10098436595252</v>
      </c>
      <c r="I60" s="224" t="n">
        <f aca="false">I65/5+0.5</f>
        <v>1.18448176027794</v>
      </c>
      <c r="J60" s="224" t="n">
        <f aca="false">J65/5+0.5</f>
        <v>1.18448176027794</v>
      </c>
      <c r="K60" s="224" t="n">
        <f aca="false">K65/5+0.5</f>
        <v>1.26797915460336</v>
      </c>
      <c r="L60" s="224" t="n">
        <f aca="false">L65/5+0.5</f>
        <v>1.60196873190504</v>
      </c>
      <c r="M60" s="224" t="n">
        <f aca="false">M65/5+0.5</f>
        <v>1.60196873190504</v>
      </c>
    </row>
    <row r="61" customFormat="false" ht="13.8" hidden="false" customHeight="false" outlineLevel="0" collapsed="false">
      <c r="A61" s="248"/>
      <c r="B61" s="224" t="n">
        <f aca="false">B66/5+0.5</f>
        <v>2.50851187029531</v>
      </c>
      <c r="C61" s="224" t="n">
        <f aca="false">C66/5+0.5</f>
        <v>2.2699478865084</v>
      </c>
      <c r="D61" s="224" t="n">
        <f aca="false">D66/5+0.5</f>
        <v>2.74707585408222</v>
      </c>
      <c r="E61" s="224" t="n">
        <f aca="false">E66/5+0.5</f>
        <v>2.74707585408222</v>
      </c>
      <c r="F61" s="224" t="n">
        <f aca="false">F66/5+0.5</f>
        <v>2.50851187029531</v>
      </c>
      <c r="G61" s="224" t="n">
        <f aca="false">G66/5+0.5</f>
        <v>2.2699478865084</v>
      </c>
      <c r="H61" s="224" t="n">
        <f aca="false">H66/5+0.5</f>
        <v>2.03138390272148</v>
      </c>
      <c r="I61" s="224" t="n">
        <f aca="false">I66/5+0.5</f>
        <v>2.2699478865084</v>
      </c>
      <c r="J61" s="224" t="n">
        <f aca="false">J66/5+0.5</f>
        <v>2.2699478865084</v>
      </c>
      <c r="K61" s="224" t="n">
        <f aca="false">K66/5+0.5</f>
        <v>2.50851187029531</v>
      </c>
      <c r="L61" s="224" t="n">
        <f aca="false">L66/5+0.5</f>
        <v>3.46276780544296</v>
      </c>
      <c r="M61" s="224" t="n">
        <f aca="false">M66/5+0.5</f>
        <v>3.46276780544296</v>
      </c>
    </row>
    <row r="62" customFormat="false" ht="13.8" hidden="false" customHeight="false" outlineLevel="0" collapsed="false">
      <c r="A62" s="248"/>
      <c r="B62" s="224" t="n">
        <f aca="false">B67/5+0.5</f>
        <v>2.50851187029531</v>
      </c>
      <c r="C62" s="224" t="n">
        <f aca="false">C67/5+0.5</f>
        <v>2.2699478865084</v>
      </c>
      <c r="D62" s="224" t="n">
        <f aca="false">D67/5+0.5</f>
        <v>2.74707585408222</v>
      </c>
      <c r="E62" s="224" t="n">
        <f aca="false">E67/5+0.5</f>
        <v>2.74707585408222</v>
      </c>
      <c r="F62" s="224" t="n">
        <f aca="false">F67/5+0.5</f>
        <v>2.50851187029531</v>
      </c>
      <c r="G62" s="224" t="n">
        <f aca="false">G67/5+0.5</f>
        <v>2.2699478865084</v>
      </c>
      <c r="H62" s="224" t="n">
        <f aca="false">H67/5+0.5</f>
        <v>2.03138390272148</v>
      </c>
      <c r="I62" s="224" t="n">
        <f aca="false">I67/5+0.5</f>
        <v>2.2699478865084</v>
      </c>
      <c r="J62" s="224" t="n">
        <f aca="false">J67/5+0.5</f>
        <v>2.2699478865084</v>
      </c>
      <c r="K62" s="224" t="n">
        <f aca="false">K67/5+0.5</f>
        <v>2.50851187029531</v>
      </c>
      <c r="L62" s="224" t="n">
        <f aca="false">L67/5+0.5</f>
        <v>3.46276780544296</v>
      </c>
      <c r="M62" s="224" t="n">
        <f aca="false">M67/5+0.5</f>
        <v>3.46276780544296</v>
      </c>
    </row>
    <row r="63" customFormat="false" ht="13.8" hidden="false" customHeight="false" outlineLevel="0" collapsed="false">
      <c r="A63" s="248"/>
      <c r="B63" s="224" t="n">
        <v>8</v>
      </c>
      <c r="C63" s="224" t="n">
        <v>6</v>
      </c>
      <c r="D63" s="224" t="n">
        <v>8</v>
      </c>
      <c r="E63" s="224" t="n">
        <v>8</v>
      </c>
      <c r="F63" s="224" t="n">
        <v>8</v>
      </c>
      <c r="G63" s="224" t="n">
        <v>6</v>
      </c>
      <c r="H63" s="224" t="n">
        <v>6</v>
      </c>
      <c r="I63" s="224" t="n">
        <v>6</v>
      </c>
      <c r="J63" s="224" t="n">
        <v>6</v>
      </c>
      <c r="K63" s="224" t="n">
        <v>8</v>
      </c>
      <c r="L63" s="224" t="n">
        <v>9</v>
      </c>
      <c r="M63" s="224" t="n">
        <v>9</v>
      </c>
    </row>
    <row r="64" customFormat="false" ht="13.8" hidden="false" customHeight="false" outlineLevel="0" collapsed="false">
      <c r="A64" s="248" t="s">
        <v>51</v>
      </c>
      <c r="B64" s="224" t="n">
        <f aca="false">(B39/1727)+(B39/1727)+0.5</f>
        <v>1.93138390272148</v>
      </c>
      <c r="C64" s="224" t="n">
        <f aca="false">(C39/1727)+(C39/1727)+0.5</f>
        <v>1.7524609148813</v>
      </c>
      <c r="D64" s="224" t="n">
        <f aca="false">(D39/1727)+(D39/1727)+0.5</f>
        <v>2.11030689056167</v>
      </c>
      <c r="E64" s="224" t="n">
        <f aca="false">(E39/1727)+(E39/1727)+0.5</f>
        <v>2.11030689056167</v>
      </c>
      <c r="F64" s="224" t="n">
        <f aca="false">(F39/1727)+(F39/1727)+0.5</f>
        <v>1.93138390272148</v>
      </c>
      <c r="G64" s="224" t="n">
        <f aca="false">(G39/1727)+(G39/1727)+0.5</f>
        <v>1.7524609148813</v>
      </c>
      <c r="H64" s="224" t="n">
        <f aca="false">(H39/1727)+(H39/1727)+0.5</f>
        <v>1.57353792704111</v>
      </c>
      <c r="I64" s="224" t="n">
        <f aca="false">(I39/1727)+(I39/1727)+0.5</f>
        <v>1.7524609148813</v>
      </c>
      <c r="J64" s="224" t="n">
        <f aca="false">(J39/1727)+(J39/1727)+0.5</f>
        <v>1.7524609148813</v>
      </c>
      <c r="K64" s="224" t="n">
        <f aca="false">(K39/1727)+(K39/1727)+0.5</f>
        <v>1.93138390272148</v>
      </c>
      <c r="L64" s="224" t="n">
        <f aca="false">(L39/1727)+(L39/1727)+0.5</f>
        <v>2.64707585408222</v>
      </c>
      <c r="M64" s="224" t="n">
        <f aca="false">(M39/1727)+(M39/1727)+0.5</f>
        <v>2.64707585408222</v>
      </c>
    </row>
    <row r="65" customFormat="false" ht="13.8" hidden="false" customHeight="false" outlineLevel="0" collapsed="false">
      <c r="A65" s="248"/>
      <c r="B65" s="224" t="n">
        <f aca="false">(B40/1727)+(B40/1727)+0.5</f>
        <v>3.83989577301679</v>
      </c>
      <c r="C65" s="224" t="n">
        <f aca="false">(C40/1727)+(C40/1727)+0.5</f>
        <v>3.42240880138969</v>
      </c>
      <c r="D65" s="224" t="n">
        <f aca="false">(D40/1727)+(D40/1727)+0.5</f>
        <v>4.25738274464389</v>
      </c>
      <c r="E65" s="224" t="n">
        <f aca="false">(E40/1727)+(E40/1727)+0.5</f>
        <v>4.25738274464389</v>
      </c>
      <c r="F65" s="224" t="n">
        <f aca="false">(F40/1727)+(F40/1727)+0.5</f>
        <v>3.83989577301679</v>
      </c>
      <c r="G65" s="224" t="n">
        <f aca="false">(G40/1727)+(G40/1727)+0.5</f>
        <v>3.42240880138969</v>
      </c>
      <c r="H65" s="224" t="n">
        <f aca="false">(H40/1727)+(H40/1727)+0.5</f>
        <v>3.00492182976259</v>
      </c>
      <c r="I65" s="224" t="n">
        <f aca="false">(I40/1727)+(I40/1727)+0.5</f>
        <v>3.42240880138969</v>
      </c>
      <c r="J65" s="224" t="n">
        <f aca="false">(J40/1727)+(J40/1727)+0.5</f>
        <v>3.42240880138969</v>
      </c>
      <c r="K65" s="224" t="n">
        <f aca="false">(K40/1727)+(K40/1727)+0.5</f>
        <v>3.83989577301679</v>
      </c>
      <c r="L65" s="224" t="n">
        <f aca="false">(L40/1727)+(L40/1727)+0.5</f>
        <v>5.50984365952519</v>
      </c>
      <c r="M65" s="224" t="n">
        <f aca="false">(M40/1727)+(M40/1727)+0.5</f>
        <v>5.50984365952519</v>
      </c>
    </row>
    <row r="66" customFormat="false" ht="13.8" hidden="false" customHeight="false" outlineLevel="0" collapsed="false">
      <c r="A66" s="248"/>
      <c r="B66" s="224" t="n">
        <f aca="false">(B41/1727)+(B41/1727)+0.5</f>
        <v>10.0425593514765</v>
      </c>
      <c r="C66" s="224" t="n">
        <f aca="false">(C41/1727)+(C41/1727)+0.5</f>
        <v>8.84973943254198</v>
      </c>
      <c r="D66" s="224" t="n">
        <f aca="false">(D41/1727)+(D41/1727)+0.5</f>
        <v>11.2353792704111</v>
      </c>
      <c r="E66" s="224" t="n">
        <f aca="false">(E41/1727)+(E41/1727)+0.5</f>
        <v>11.2353792704111</v>
      </c>
      <c r="F66" s="224" t="n">
        <f aca="false">(F41/1727)+(F41/1727)+0.5</f>
        <v>10.0425593514765</v>
      </c>
      <c r="G66" s="224" t="n">
        <f aca="false">(G41/1727)+(G41/1727)+0.5</f>
        <v>8.84973943254198</v>
      </c>
      <c r="H66" s="224" t="n">
        <f aca="false">(H41/1727)+(H41/1727)+0.5</f>
        <v>7.65691951360741</v>
      </c>
      <c r="I66" s="224" t="n">
        <f aca="false">(I41/1727)+(I41/1727)+0.5</f>
        <v>8.84973943254198</v>
      </c>
      <c r="J66" s="224" t="n">
        <f aca="false">(J41/1727)+(J41/1727)+0.5</f>
        <v>8.84973943254198</v>
      </c>
      <c r="K66" s="224" t="n">
        <f aca="false">(K41/1727)+(K41/1727)+0.5</f>
        <v>10.0425593514765</v>
      </c>
      <c r="L66" s="224" t="n">
        <f aca="false">(L41/1727)+(L41/1727)+0.5</f>
        <v>14.8138390272148</v>
      </c>
      <c r="M66" s="224" t="n">
        <f aca="false">(M41/1727)+(M41/1727)+0.5</f>
        <v>14.8138390272148</v>
      </c>
    </row>
    <row r="67" customFormat="false" ht="13.8" hidden="false" customHeight="false" outlineLevel="0" collapsed="false">
      <c r="A67" s="248"/>
      <c r="B67" s="224" t="n">
        <f aca="false">(B42/1727)+(B42/1727)+0.5</f>
        <v>10.0425593514765</v>
      </c>
      <c r="C67" s="224" t="n">
        <f aca="false">(C42/1727)+(C42/1727)+0.5</f>
        <v>8.84973943254198</v>
      </c>
      <c r="D67" s="224" t="n">
        <f aca="false">(D42/1727)+(D42/1727)+0.5</f>
        <v>11.2353792704111</v>
      </c>
      <c r="E67" s="224" t="n">
        <f aca="false">(E42/1727)+(E42/1727)+0.5</f>
        <v>11.2353792704111</v>
      </c>
      <c r="F67" s="224" t="n">
        <f aca="false">(F42/1727)+(F42/1727)+0.5</f>
        <v>10.0425593514765</v>
      </c>
      <c r="G67" s="224" t="n">
        <f aca="false">(G42/1727)+(G42/1727)+0.5</f>
        <v>8.84973943254198</v>
      </c>
      <c r="H67" s="224" t="n">
        <f aca="false">(H42/1727)+(H42/1727)+0.5</f>
        <v>7.65691951360741</v>
      </c>
      <c r="I67" s="224" t="n">
        <f aca="false">(I42/1727)+(I42/1727)+0.5</f>
        <v>8.84973943254198</v>
      </c>
      <c r="J67" s="224" t="n">
        <f aca="false">(J42/1727)+(J42/1727)+0.5</f>
        <v>8.84973943254198</v>
      </c>
      <c r="K67" s="224" t="n">
        <f aca="false">(K42/1727)+(K42/1727)+0.5</f>
        <v>10.0425593514765</v>
      </c>
      <c r="L67" s="224" t="n">
        <f aca="false">(L42/1727)+(L42/1727)+0.5</f>
        <v>14.8138390272148</v>
      </c>
      <c r="M67" s="224" t="n">
        <f aca="false">(M42/1727)+(M42/1727)+0.5</f>
        <v>14.8138390272148</v>
      </c>
    </row>
    <row r="68" customFormat="false" ht="13.8" hidden="false" customHeight="false" outlineLevel="0" collapsed="false">
      <c r="A68" s="248"/>
      <c r="B68" s="224" t="n">
        <f aca="false">(B43/1727)+(B43/1727)+0.5</f>
        <v>24.3563983786914</v>
      </c>
      <c r="C68" s="224" t="n">
        <f aca="false">(C43/1727)+(C43/1727)+0.5</f>
        <v>21.374348581355</v>
      </c>
      <c r="D68" s="224" t="n">
        <f aca="false">(D43/1727)+(D43/1727)+0.5</f>
        <v>27.3384481760278</v>
      </c>
      <c r="E68" s="224" t="n">
        <f aca="false">(E43/1727)+(E43/1727)+0.5</f>
        <v>27.3384481760278</v>
      </c>
      <c r="F68" s="224" t="n">
        <f aca="false">(F43/1727)+(F43/1727)+0.5</f>
        <v>24.3563983786914</v>
      </c>
      <c r="G68" s="224" t="n">
        <f aca="false">(G43/1727)+(G43/1727)+0.5</f>
        <v>21.374348581355</v>
      </c>
      <c r="H68" s="224" t="n">
        <f aca="false">(H43/1727)+(H43/1727)+0.5</f>
        <v>18.3922987840185</v>
      </c>
      <c r="I68" s="224" t="n">
        <f aca="false">(I43/1727)+(I43/1727)+0.5</f>
        <v>21.374348581355</v>
      </c>
      <c r="J68" s="224" t="n">
        <f aca="false">(J43/1727)+(J43/1727)+0.5</f>
        <v>21.374348581355</v>
      </c>
      <c r="K68" s="224" t="n">
        <f aca="false">(K43/1727)+(K43/1727)+0.5</f>
        <v>24.3563983786914</v>
      </c>
      <c r="L68" s="224" t="n">
        <f aca="false">(L43/1727)+(L43/1727)+0.5</f>
        <v>36.2845975680371</v>
      </c>
      <c r="M68" s="224" t="n">
        <f aca="false">(M43/1727)+(M43/1727)+0.5</f>
        <v>36.2845975680371</v>
      </c>
    </row>
    <row r="69" customFormat="false" ht="13.8" hidden="false" customHeight="false" outlineLevel="0" collapsed="false">
      <c r="A69" s="238" t="s">
        <v>53</v>
      </c>
      <c r="B69" s="224" t="n">
        <f aca="false">B39/27000+0.5</f>
        <v>0.545777777777778</v>
      </c>
      <c r="C69" s="224" t="n">
        <f aca="false">C39/27000+0.5</f>
        <v>0.540055555555556</v>
      </c>
      <c r="D69" s="224" t="n">
        <f aca="false">D39/27000+0.5</f>
        <v>0.5515</v>
      </c>
      <c r="E69" s="224" t="n">
        <f aca="false">E39/27000+0.5</f>
        <v>0.5515</v>
      </c>
      <c r="F69" s="224" t="n">
        <f aca="false">F39/27000+0.5</f>
        <v>0.545777777777778</v>
      </c>
      <c r="G69" s="224" t="n">
        <f aca="false">G39/27000+0.5</f>
        <v>0.540055555555556</v>
      </c>
      <c r="H69" s="224" t="n">
        <f aca="false">H39/27000+0.5</f>
        <v>0.534333333333333</v>
      </c>
      <c r="I69" s="224" t="n">
        <f aca="false">I39/27000+0.5</f>
        <v>0.540055555555556</v>
      </c>
      <c r="J69" s="224" t="n">
        <f aca="false">J39/27000+0.5</f>
        <v>0.540055555555556</v>
      </c>
      <c r="K69" s="224" t="n">
        <f aca="false">K39/27000+0.5</f>
        <v>0.545777777777778</v>
      </c>
      <c r="L69" s="224" t="n">
        <f aca="false">L39/27000+0.5</f>
        <v>0.568666666666667</v>
      </c>
      <c r="M69" s="224" t="n">
        <f aca="false">M39/27000+0.5</f>
        <v>0.568666666666667</v>
      </c>
    </row>
    <row r="70" customFormat="false" ht="13.8" hidden="false" customHeight="false" outlineLevel="0" collapsed="false">
      <c r="A70" s="238"/>
      <c r="B70" s="224" t="n">
        <f aca="false">B40/27000+0.5</f>
        <v>0.606814814814815</v>
      </c>
      <c r="C70" s="224" t="n">
        <f aca="false">C40/27000+0.5</f>
        <v>0.593462962962963</v>
      </c>
      <c r="D70" s="224" t="n">
        <f aca="false">D40/27000+0.5</f>
        <v>0.620166666666667</v>
      </c>
      <c r="E70" s="224" t="n">
        <f aca="false">E40/27000+0.5</f>
        <v>0.620166666666667</v>
      </c>
      <c r="F70" s="224" t="n">
        <f aca="false">F40/27000+0.5</f>
        <v>0.606814814814815</v>
      </c>
      <c r="G70" s="224" t="n">
        <f aca="false">G40/27000+0.5</f>
        <v>0.593462962962963</v>
      </c>
      <c r="H70" s="224" t="n">
        <f aca="false">H40/27000+0.5</f>
        <v>0.580111111111111</v>
      </c>
      <c r="I70" s="224" t="n">
        <f aca="false">I40/27000+0.5</f>
        <v>0.593462962962963</v>
      </c>
      <c r="J70" s="224" t="n">
        <f aca="false">J40/27000+0.5</f>
        <v>0.593462962962963</v>
      </c>
      <c r="K70" s="224" t="n">
        <f aca="false">K40/27000+0.5</f>
        <v>0.606814814814815</v>
      </c>
      <c r="L70" s="224" t="n">
        <f aca="false">L40/27000+0.5</f>
        <v>0.660222222222222</v>
      </c>
      <c r="M70" s="224" t="n">
        <f aca="false">M40/27000+0.5</f>
        <v>0.660222222222222</v>
      </c>
    </row>
    <row r="71" customFormat="false" ht="13.8" hidden="false" customHeight="false" outlineLevel="0" collapsed="false">
      <c r="A71" s="238"/>
      <c r="B71" s="224" t="n">
        <f aca="false">B41/27000+0.5</f>
        <v>0.805185185185185</v>
      </c>
      <c r="C71" s="224" t="n">
        <f aca="false">C41/27000+0.5</f>
        <v>0.767037037037037</v>
      </c>
      <c r="D71" s="224" t="n">
        <f aca="false">D41/27000+0.5</f>
        <v>0.843333333333333</v>
      </c>
      <c r="E71" s="224" t="n">
        <f aca="false">E41/27000+0.5</f>
        <v>0.843333333333333</v>
      </c>
      <c r="F71" s="224" t="n">
        <f aca="false">F41/27000+0.5</f>
        <v>0.805185185185185</v>
      </c>
      <c r="G71" s="224" t="n">
        <f aca="false">G41/27000+0.5</f>
        <v>0.767037037037037</v>
      </c>
      <c r="H71" s="224" t="n">
        <f aca="false">H41/27000+0.5</f>
        <v>0.728888888888889</v>
      </c>
      <c r="I71" s="224" t="n">
        <f aca="false">I41/27000+0.5</f>
        <v>0.767037037037037</v>
      </c>
      <c r="J71" s="224" t="n">
        <f aca="false">J41/27000+0.5</f>
        <v>0.767037037037037</v>
      </c>
      <c r="K71" s="224" t="n">
        <f aca="false">K41/27000+0.5</f>
        <v>0.805185185185185</v>
      </c>
      <c r="L71" s="224" t="n">
        <f aca="false">L41/27000+0.5</f>
        <v>0.957777777777778</v>
      </c>
      <c r="M71" s="224" t="n">
        <f aca="false">M41/27000+0.5</f>
        <v>0.957777777777778</v>
      </c>
    </row>
    <row r="72" customFormat="false" ht="13.8" hidden="false" customHeight="false" outlineLevel="0" collapsed="false">
      <c r="A72" s="238"/>
      <c r="B72" s="224" t="n">
        <f aca="false">B42/27000+0.5</f>
        <v>0.805185185185185</v>
      </c>
      <c r="C72" s="224" t="n">
        <f aca="false">C42/27000+0.5</f>
        <v>0.767037037037037</v>
      </c>
      <c r="D72" s="224" t="n">
        <f aca="false">D42/27000+0.5</f>
        <v>0.843333333333333</v>
      </c>
      <c r="E72" s="224" t="n">
        <f aca="false">E42/27000+0.5</f>
        <v>0.843333333333333</v>
      </c>
      <c r="F72" s="224" t="n">
        <f aca="false">F42/27000+0.5</f>
        <v>0.805185185185185</v>
      </c>
      <c r="G72" s="224" t="n">
        <f aca="false">G42/27000+0.5</f>
        <v>0.767037037037037</v>
      </c>
      <c r="H72" s="224" t="n">
        <f aca="false">H42/27000+0.5</f>
        <v>0.728888888888889</v>
      </c>
      <c r="I72" s="224" t="n">
        <f aca="false">I42/27000+0.5</f>
        <v>0.767037037037037</v>
      </c>
      <c r="J72" s="224" t="n">
        <f aca="false">J42/27000+0.5</f>
        <v>0.767037037037037</v>
      </c>
      <c r="K72" s="224" t="n">
        <f aca="false">K42/27000+0.5</f>
        <v>0.805185185185185</v>
      </c>
      <c r="L72" s="224" t="n">
        <f aca="false">L42/27000+0.5</f>
        <v>0.957777777777778</v>
      </c>
      <c r="M72" s="224" t="n">
        <f aca="false">M42/27000+0.5</f>
        <v>0.957777777777778</v>
      </c>
    </row>
    <row r="73" customFormat="false" ht="13.8" hidden="false" customHeight="false" outlineLevel="0" collapsed="false">
      <c r="A73" s="238"/>
      <c r="B73" s="224" t="n">
        <v>4</v>
      </c>
      <c r="C73" s="224" t="n">
        <v>4</v>
      </c>
      <c r="D73" s="224" t="n">
        <v>4</v>
      </c>
      <c r="E73" s="224" t="n">
        <v>4</v>
      </c>
      <c r="F73" s="224" t="n">
        <v>4</v>
      </c>
      <c r="G73" s="224" t="n">
        <v>4</v>
      </c>
      <c r="H73" s="224" t="n">
        <v>4</v>
      </c>
      <c r="I73" s="224" t="n">
        <v>4</v>
      </c>
      <c r="J73" s="224" t="n">
        <v>4</v>
      </c>
      <c r="K73" s="224" t="n">
        <v>4</v>
      </c>
      <c r="L73" s="224" t="n">
        <v>4</v>
      </c>
      <c r="M73" s="224" t="n">
        <v>4</v>
      </c>
    </row>
    <row r="74" customFormat="false" ht="19.7" hidden="false" customHeight="false" outlineLevel="0" collapsed="false">
      <c r="A74" s="249"/>
      <c r="B74" s="242"/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</row>
    <row r="75" customFormat="false" ht="13.8" hidden="false" customHeight="false" outlineLevel="0" collapsed="false"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</row>
    <row r="76" customFormat="false" ht="13.8" hidden="false" customHeight="false" outlineLevel="0" collapsed="false">
      <c r="B76" s="216" t="s">
        <v>2</v>
      </c>
      <c r="C76" s="217" t="s">
        <v>3</v>
      </c>
      <c r="D76" s="217" t="s">
        <v>4</v>
      </c>
      <c r="E76" s="217" t="s">
        <v>5</v>
      </c>
      <c r="F76" s="217" t="s">
        <v>6</v>
      </c>
      <c r="G76" s="217" t="s">
        <v>7</v>
      </c>
      <c r="H76" s="217" t="s">
        <v>8</v>
      </c>
      <c r="I76" s="217" t="s">
        <v>9</v>
      </c>
      <c r="J76" s="217" t="s">
        <v>10</v>
      </c>
      <c r="K76" s="217" t="s">
        <v>11</v>
      </c>
      <c r="L76" s="217" t="s">
        <v>12</v>
      </c>
      <c r="M76" s="218" t="s">
        <v>13</v>
      </c>
    </row>
    <row r="77" customFormat="false" ht="13.8" hidden="false" customHeight="false" outlineLevel="0" collapsed="false">
      <c r="A77" s="219" t="s">
        <v>19</v>
      </c>
      <c r="B77" s="224" t="n">
        <v>2060</v>
      </c>
      <c r="C77" s="224" t="n">
        <v>1802.5</v>
      </c>
      <c r="D77" s="224" t="n">
        <v>2317.5</v>
      </c>
      <c r="E77" s="224" t="n">
        <v>2317.5</v>
      </c>
      <c r="F77" s="224" t="n">
        <v>2060</v>
      </c>
      <c r="G77" s="224" t="n">
        <v>1802.5</v>
      </c>
      <c r="H77" s="224" t="n">
        <v>1545</v>
      </c>
      <c r="I77" s="224" t="n">
        <v>1802.5</v>
      </c>
      <c r="J77" s="224" t="n">
        <v>1802.5</v>
      </c>
      <c r="K77" s="224" t="n">
        <v>2060</v>
      </c>
      <c r="L77" s="224" t="n">
        <v>3090</v>
      </c>
      <c r="M77" s="224" t="n">
        <v>3090</v>
      </c>
    </row>
    <row r="78" customFormat="false" ht="13.8" hidden="false" customHeight="false" outlineLevel="0" collapsed="false">
      <c r="A78" s="219"/>
      <c r="B78" s="250" t="n">
        <v>3213.6</v>
      </c>
      <c r="C78" s="250" t="n">
        <v>2811.9</v>
      </c>
      <c r="D78" s="250" t="n">
        <v>3615.3</v>
      </c>
      <c r="E78" s="250" t="n">
        <v>3615.3</v>
      </c>
      <c r="F78" s="250" t="n">
        <v>3213.6</v>
      </c>
      <c r="G78" s="250" t="n">
        <v>2811.9</v>
      </c>
      <c r="H78" s="250" t="n">
        <v>2410.2</v>
      </c>
      <c r="I78" s="250" t="n">
        <v>2811.9</v>
      </c>
      <c r="J78" s="250" t="n">
        <v>2811.9</v>
      </c>
      <c r="K78" s="250" t="n">
        <v>3213.6</v>
      </c>
      <c r="L78" s="250" t="n">
        <v>4820.4</v>
      </c>
      <c r="M78" s="250" t="n">
        <v>4820.4</v>
      </c>
    </row>
    <row r="79" customFormat="false" ht="13.8" hidden="false" customHeight="false" outlineLevel="0" collapsed="false">
      <c r="A79" s="219"/>
      <c r="B79" s="250" t="n">
        <v>4120</v>
      </c>
      <c r="C79" s="250" t="n">
        <v>3605</v>
      </c>
      <c r="D79" s="250" t="n">
        <v>4635</v>
      </c>
      <c r="E79" s="250" t="n">
        <v>4635</v>
      </c>
      <c r="F79" s="250" t="n">
        <v>4120</v>
      </c>
      <c r="G79" s="250" t="n">
        <v>3605</v>
      </c>
      <c r="H79" s="250" t="n">
        <v>3090</v>
      </c>
      <c r="I79" s="250" t="n">
        <v>3605</v>
      </c>
      <c r="J79" s="250" t="n">
        <v>3605</v>
      </c>
      <c r="K79" s="250" t="n">
        <v>4120</v>
      </c>
      <c r="L79" s="250" t="n">
        <v>6180</v>
      </c>
      <c r="M79" s="250" t="n">
        <v>6180</v>
      </c>
    </row>
    <row r="80" customFormat="false" ht="13.8" hidden="false" customHeight="false" outlineLevel="0" collapsed="false">
      <c r="A80" s="219"/>
      <c r="B80" s="250" t="n">
        <v>4120</v>
      </c>
      <c r="C80" s="250" t="n">
        <v>3605</v>
      </c>
      <c r="D80" s="250" t="n">
        <v>4635</v>
      </c>
      <c r="E80" s="250" t="n">
        <v>4635</v>
      </c>
      <c r="F80" s="250" t="n">
        <v>4120</v>
      </c>
      <c r="G80" s="250" t="n">
        <v>3605</v>
      </c>
      <c r="H80" s="250" t="n">
        <v>3090</v>
      </c>
      <c r="I80" s="250" t="n">
        <v>3605</v>
      </c>
      <c r="J80" s="250" t="n">
        <v>3605</v>
      </c>
      <c r="K80" s="250" t="n">
        <v>4120</v>
      </c>
      <c r="L80" s="250" t="n">
        <v>6180</v>
      </c>
      <c r="M80" s="250" t="n">
        <v>6180</v>
      </c>
    </row>
    <row r="81" customFormat="false" ht="13.8" hidden="false" customHeight="false" outlineLevel="0" collapsed="false">
      <c r="A81" s="219"/>
      <c r="B81" s="250" t="n">
        <f aca="false">SUM(B77:B80)</f>
        <v>13513.6</v>
      </c>
      <c r="C81" s="250" t="n">
        <f aca="false">SUM(C77:C80)</f>
        <v>11824.4</v>
      </c>
      <c r="D81" s="250" t="n">
        <f aca="false">SUM(D77:D80)</f>
        <v>15202.8</v>
      </c>
      <c r="E81" s="250" t="n">
        <f aca="false">SUM(E77:E80)</f>
        <v>15202.8</v>
      </c>
      <c r="F81" s="250" t="n">
        <f aca="false">SUM(F77:F80)</f>
        <v>13513.6</v>
      </c>
      <c r="G81" s="250" t="n">
        <f aca="false">SUM(G77:G80)</f>
        <v>11824.4</v>
      </c>
      <c r="H81" s="250" t="n">
        <f aca="false">SUM(H77:H80)</f>
        <v>10135.2</v>
      </c>
      <c r="I81" s="250" t="n">
        <f aca="false">SUM(I77:I80)</f>
        <v>11824.4</v>
      </c>
      <c r="J81" s="250" t="n">
        <f aca="false">SUM(J77:J80)</f>
        <v>11824.4</v>
      </c>
      <c r="K81" s="250" t="n">
        <f aca="false">SUM(K77:K80)</f>
        <v>13513.6</v>
      </c>
      <c r="L81" s="250" t="n">
        <f aca="false">SUM(L77:L80)</f>
        <v>20270.4</v>
      </c>
      <c r="M81" s="250" t="n">
        <f aca="false">SUM(M77:M80)</f>
        <v>20270.4</v>
      </c>
    </row>
    <row r="82" customFormat="false" ht="13.8" hidden="false" customHeight="false" outlineLevel="0" collapsed="false">
      <c r="A82" s="229" t="s">
        <v>46</v>
      </c>
      <c r="B82" s="250" t="n">
        <f aca="false">B78/5000+0.5</f>
        <v>1.14272</v>
      </c>
      <c r="C82" s="250" t="n">
        <f aca="false">C78/5000+0.5</f>
        <v>1.06238</v>
      </c>
      <c r="D82" s="250" t="n">
        <f aca="false">D78/5000+0.5</f>
        <v>1.22306</v>
      </c>
      <c r="E82" s="250" t="n">
        <f aca="false">E78/5000+0.5</f>
        <v>1.22306</v>
      </c>
      <c r="F82" s="250" t="n">
        <f aca="false">F78/5000+0.5</f>
        <v>1.14272</v>
      </c>
      <c r="G82" s="250" t="n">
        <f aca="false">G78/5000+0.5</f>
        <v>1.06238</v>
      </c>
      <c r="H82" s="250" t="n">
        <f aca="false">H78/5000+0.5</f>
        <v>0.98204</v>
      </c>
      <c r="I82" s="250" t="n">
        <f aca="false">I78/5000+0.5</f>
        <v>1.06238</v>
      </c>
      <c r="J82" s="250" t="n">
        <f aca="false">J78/5000+0.5</f>
        <v>1.06238</v>
      </c>
      <c r="K82" s="250" t="n">
        <f aca="false">K78/5000+0.5</f>
        <v>1.14272</v>
      </c>
      <c r="L82" s="250" t="n">
        <f aca="false">L78/5000+0.5</f>
        <v>1.46408</v>
      </c>
      <c r="M82" s="250" t="n">
        <f aca="false">M78/5000+0.5</f>
        <v>1.46408</v>
      </c>
    </row>
    <row r="83" customFormat="false" ht="13.8" hidden="false" customHeight="false" outlineLevel="0" collapsed="false">
      <c r="A83" s="229"/>
      <c r="B83" s="250" t="n">
        <f aca="false">B79/5000+0.5</f>
        <v>1.324</v>
      </c>
      <c r="C83" s="250" t="n">
        <f aca="false">C79/5000+0.5</f>
        <v>1.221</v>
      </c>
      <c r="D83" s="250" t="n">
        <f aca="false">D79/5000+0.5</f>
        <v>1.427</v>
      </c>
      <c r="E83" s="250" t="n">
        <f aca="false">E79/5000+0.5</f>
        <v>1.427</v>
      </c>
      <c r="F83" s="250" t="n">
        <f aca="false">F79/5000+0.5</f>
        <v>1.324</v>
      </c>
      <c r="G83" s="250" t="n">
        <f aca="false">G79/5000+0.5</f>
        <v>1.221</v>
      </c>
      <c r="H83" s="250" t="n">
        <f aca="false">H79/5000+0.5</f>
        <v>1.118</v>
      </c>
      <c r="I83" s="250" t="n">
        <f aca="false">I79/5000+0.5</f>
        <v>1.221</v>
      </c>
      <c r="J83" s="250" t="n">
        <f aca="false">J79/5000+0.5</f>
        <v>1.221</v>
      </c>
      <c r="K83" s="250" t="n">
        <f aca="false">K79/5000+0.5</f>
        <v>1.324</v>
      </c>
      <c r="L83" s="250" t="n">
        <f aca="false">L79/5000+0.5</f>
        <v>1.736</v>
      </c>
      <c r="M83" s="250" t="n">
        <f aca="false">M79/5000+0.5</f>
        <v>1.736</v>
      </c>
    </row>
    <row r="84" customFormat="false" ht="13.8" hidden="false" customHeight="false" outlineLevel="0" collapsed="false">
      <c r="A84" s="229"/>
      <c r="B84" s="250" t="n">
        <f aca="false">B80/5000+0.5</f>
        <v>1.324</v>
      </c>
      <c r="C84" s="250" t="n">
        <f aca="false">C80/5000+0.5</f>
        <v>1.221</v>
      </c>
      <c r="D84" s="250" t="n">
        <f aca="false">D80/5000+0.5</f>
        <v>1.427</v>
      </c>
      <c r="E84" s="250" t="n">
        <f aca="false">E80/5000+0.5</f>
        <v>1.427</v>
      </c>
      <c r="F84" s="250" t="n">
        <f aca="false">F80/5000+0.5</f>
        <v>1.324</v>
      </c>
      <c r="G84" s="250" t="n">
        <f aca="false">G80/5000+0.5</f>
        <v>1.221</v>
      </c>
      <c r="H84" s="250" t="n">
        <f aca="false">H80/5000+0.5</f>
        <v>1.118</v>
      </c>
      <c r="I84" s="250" t="n">
        <f aca="false">I80/5000+0.5</f>
        <v>1.221</v>
      </c>
      <c r="J84" s="250" t="n">
        <f aca="false">J80/5000+0.5</f>
        <v>1.221</v>
      </c>
      <c r="K84" s="250" t="n">
        <f aca="false">K80/5000+0.5</f>
        <v>1.324</v>
      </c>
      <c r="L84" s="250" t="n">
        <f aca="false">L80/5000+0.5</f>
        <v>1.736</v>
      </c>
      <c r="M84" s="250" t="n">
        <f aca="false">M80/5000+0.5</f>
        <v>1.736</v>
      </c>
    </row>
    <row r="85" customFormat="false" ht="13.8" hidden="false" customHeight="false" outlineLevel="0" collapsed="false">
      <c r="A85" s="229"/>
      <c r="B85" s="250" t="n">
        <f aca="false">B80/5000+0.5</f>
        <v>1.324</v>
      </c>
      <c r="C85" s="250" t="n">
        <f aca="false">C80/5000+0.5</f>
        <v>1.221</v>
      </c>
      <c r="D85" s="250" t="n">
        <f aca="false">D80/5000+0.5</f>
        <v>1.427</v>
      </c>
      <c r="E85" s="250" t="n">
        <f aca="false">E80/5000+0.5</f>
        <v>1.427</v>
      </c>
      <c r="F85" s="250" t="n">
        <f aca="false">F80/5000+0.5</f>
        <v>1.324</v>
      </c>
      <c r="G85" s="250" t="n">
        <f aca="false">G80/5000+0.5</f>
        <v>1.221</v>
      </c>
      <c r="H85" s="250" t="n">
        <f aca="false">H80/5000+0.5</f>
        <v>1.118</v>
      </c>
      <c r="I85" s="250" t="n">
        <f aca="false">I80/5000+0.5</f>
        <v>1.221</v>
      </c>
      <c r="J85" s="250" t="n">
        <f aca="false">J80/5000+0.5</f>
        <v>1.221</v>
      </c>
      <c r="K85" s="250" t="n">
        <f aca="false">K80/5000+0.5</f>
        <v>1.324</v>
      </c>
      <c r="L85" s="250" t="n">
        <f aca="false">L80/5000+0.5</f>
        <v>1.736</v>
      </c>
      <c r="M85" s="250" t="n">
        <f aca="false">M80/5000+0.5</f>
        <v>1.736</v>
      </c>
    </row>
    <row r="86" customFormat="false" ht="13.8" hidden="false" customHeight="false" outlineLevel="0" collapsed="false">
      <c r="A86" s="229"/>
      <c r="B86" s="250" t="n">
        <v>4</v>
      </c>
      <c r="C86" s="250" t="n">
        <v>4</v>
      </c>
      <c r="D86" s="250" t="n">
        <v>4</v>
      </c>
      <c r="E86" s="250" t="n">
        <v>4</v>
      </c>
      <c r="F86" s="250" t="n">
        <v>4</v>
      </c>
      <c r="G86" s="250" t="n">
        <v>4</v>
      </c>
      <c r="H86" s="250" t="n">
        <v>4</v>
      </c>
      <c r="I86" s="250" t="n">
        <v>4</v>
      </c>
      <c r="J86" s="250" t="n">
        <v>4</v>
      </c>
      <c r="K86" s="250" t="n">
        <v>4</v>
      </c>
      <c r="L86" s="250" t="n">
        <v>7</v>
      </c>
      <c r="M86" s="250" t="n">
        <v>7</v>
      </c>
    </row>
    <row r="87" customFormat="false" ht="13.8" hidden="false" customHeight="false" outlineLevel="0" collapsed="false">
      <c r="A87" s="233" t="s">
        <v>47</v>
      </c>
      <c r="B87" s="251" t="n">
        <f aca="false">B82/10+0.5</f>
        <v>0.614272</v>
      </c>
      <c r="C87" s="251" t="n">
        <f aca="false">C82/10+0.5</f>
        <v>0.606238</v>
      </c>
      <c r="D87" s="251" t="n">
        <f aca="false">D82/10+0.5</f>
        <v>0.622306</v>
      </c>
      <c r="E87" s="251" t="n">
        <f aca="false">E82/10+0.5</f>
        <v>0.622306</v>
      </c>
      <c r="F87" s="251" t="n">
        <f aca="false">F82/10+0.5</f>
        <v>0.614272</v>
      </c>
      <c r="G87" s="251" t="n">
        <f aca="false">G82/10+0.5</f>
        <v>0.606238</v>
      </c>
      <c r="H87" s="251" t="n">
        <f aca="false">H82/10+0.5</f>
        <v>0.598204</v>
      </c>
      <c r="I87" s="251" t="n">
        <f aca="false">I82/10+0.5</f>
        <v>0.606238</v>
      </c>
      <c r="J87" s="251" t="n">
        <f aca="false">J82/10+0.5</f>
        <v>0.606238</v>
      </c>
      <c r="K87" s="251" t="n">
        <f aca="false">K82/10+0.5</f>
        <v>0.614272</v>
      </c>
      <c r="L87" s="251" t="n">
        <f aca="false">L82/10+0.5</f>
        <v>0.646408</v>
      </c>
      <c r="M87" s="251" t="n">
        <f aca="false">M82/10+0.5</f>
        <v>0.646408</v>
      </c>
    </row>
    <row r="88" customFormat="false" ht="13.8" hidden="false" customHeight="false" outlineLevel="0" collapsed="false">
      <c r="A88" s="233"/>
      <c r="B88" s="251" t="n">
        <f aca="false">B83/10+0.5</f>
        <v>0.6324</v>
      </c>
      <c r="C88" s="251" t="n">
        <f aca="false">C83/10+0.5</f>
        <v>0.6221</v>
      </c>
      <c r="D88" s="251" t="n">
        <f aca="false">D83/10+0.5</f>
        <v>0.6427</v>
      </c>
      <c r="E88" s="251" t="n">
        <f aca="false">E83/10+0.5</f>
        <v>0.6427</v>
      </c>
      <c r="F88" s="251" t="n">
        <f aca="false">F83/10+0.5</f>
        <v>0.6324</v>
      </c>
      <c r="G88" s="251" t="n">
        <f aca="false">G83/10+0.5</f>
        <v>0.6221</v>
      </c>
      <c r="H88" s="251" t="n">
        <f aca="false">H83/10+0.5</f>
        <v>0.6118</v>
      </c>
      <c r="I88" s="251" t="n">
        <f aca="false">I83/10+0.5</f>
        <v>0.6221</v>
      </c>
      <c r="J88" s="251" t="n">
        <f aca="false">J83/10+0.5</f>
        <v>0.6221</v>
      </c>
      <c r="K88" s="251" t="n">
        <f aca="false">K83/10+0.5</f>
        <v>0.6324</v>
      </c>
      <c r="L88" s="251" t="n">
        <f aca="false">L83/10+0.5</f>
        <v>0.6736</v>
      </c>
      <c r="M88" s="251" t="n">
        <f aca="false">M83/10+0.5</f>
        <v>0.6736</v>
      </c>
    </row>
    <row r="89" customFormat="false" ht="13.8" hidden="false" customHeight="false" outlineLevel="0" collapsed="false">
      <c r="A89" s="233"/>
      <c r="B89" s="251" t="n">
        <f aca="false">B84/10+0.5</f>
        <v>0.6324</v>
      </c>
      <c r="C89" s="251" t="n">
        <f aca="false">C84/10+0.5</f>
        <v>0.6221</v>
      </c>
      <c r="D89" s="251" t="n">
        <f aca="false">D84/10+0.5</f>
        <v>0.6427</v>
      </c>
      <c r="E89" s="251" t="n">
        <f aca="false">E84/10+0.5</f>
        <v>0.6427</v>
      </c>
      <c r="F89" s="251" t="n">
        <f aca="false">F84/10+0.5</f>
        <v>0.6324</v>
      </c>
      <c r="G89" s="251" t="n">
        <f aca="false">G84/10+0.5</f>
        <v>0.6221</v>
      </c>
      <c r="H89" s="251" t="n">
        <f aca="false">H84/10+0.5</f>
        <v>0.6118</v>
      </c>
      <c r="I89" s="251" t="n">
        <f aca="false">I84/10+0.5</f>
        <v>0.6221</v>
      </c>
      <c r="J89" s="251" t="n">
        <f aca="false">J84/10+0.5</f>
        <v>0.6221</v>
      </c>
      <c r="K89" s="251" t="n">
        <f aca="false">K84/10+0.5</f>
        <v>0.6324</v>
      </c>
      <c r="L89" s="251" t="n">
        <f aca="false">L84/10+0.5</f>
        <v>0.6736</v>
      </c>
      <c r="M89" s="251" t="n">
        <f aca="false">M84/10+0.5</f>
        <v>0.6736</v>
      </c>
    </row>
    <row r="90" customFormat="false" ht="13.8" hidden="false" customHeight="false" outlineLevel="0" collapsed="false">
      <c r="A90" s="233"/>
      <c r="B90" s="251" t="n">
        <f aca="false">B85/10+0.5</f>
        <v>0.6324</v>
      </c>
      <c r="C90" s="251" t="n">
        <f aca="false">C85/10+0.5</f>
        <v>0.6221</v>
      </c>
      <c r="D90" s="251" t="n">
        <f aca="false">D85/10+0.5</f>
        <v>0.6427</v>
      </c>
      <c r="E90" s="251" t="n">
        <f aca="false">E85/10+0.5</f>
        <v>0.6427</v>
      </c>
      <c r="F90" s="251" t="n">
        <f aca="false">F85/10+0.5</f>
        <v>0.6324</v>
      </c>
      <c r="G90" s="251" t="n">
        <f aca="false">G85/10+0.5</f>
        <v>0.6221</v>
      </c>
      <c r="H90" s="251" t="n">
        <f aca="false">H85/10+0.5</f>
        <v>0.6118</v>
      </c>
      <c r="I90" s="251" t="n">
        <f aca="false">I85/10+0.5</f>
        <v>0.6221</v>
      </c>
      <c r="J90" s="251" t="n">
        <f aca="false">J85/10+0.5</f>
        <v>0.6221</v>
      </c>
      <c r="K90" s="251" t="n">
        <f aca="false">K85/10+0.5</f>
        <v>0.6324</v>
      </c>
      <c r="L90" s="251" t="n">
        <f aca="false">L85/10+0.5</f>
        <v>0.6736</v>
      </c>
      <c r="M90" s="251" t="n">
        <f aca="false">M85/10+0.5</f>
        <v>0.6736</v>
      </c>
    </row>
    <row r="91" customFormat="false" ht="13.8" hidden="false" customHeight="false" outlineLevel="0" collapsed="false">
      <c r="A91" s="233"/>
      <c r="B91" s="251" t="n">
        <v>4</v>
      </c>
      <c r="C91" s="251" t="n">
        <v>4</v>
      </c>
      <c r="D91" s="251" t="n">
        <v>4</v>
      </c>
      <c r="E91" s="251" t="n">
        <v>4</v>
      </c>
      <c r="F91" s="251" t="n">
        <v>4</v>
      </c>
      <c r="G91" s="251" t="n">
        <v>4</v>
      </c>
      <c r="H91" s="251" t="n">
        <v>4</v>
      </c>
      <c r="I91" s="251" t="n">
        <v>4</v>
      </c>
      <c r="J91" s="251" t="n">
        <v>4</v>
      </c>
      <c r="K91" s="251" t="n">
        <v>4</v>
      </c>
      <c r="L91" s="251" t="n">
        <v>4</v>
      </c>
      <c r="M91" s="251" t="n">
        <v>4</v>
      </c>
    </row>
    <row r="92" customFormat="false" ht="13.8" hidden="false" customHeight="false" outlineLevel="0" collapsed="false">
      <c r="A92" s="238" t="s">
        <v>48</v>
      </c>
      <c r="B92" s="224" t="n">
        <f aca="false">B82/5+0.5</f>
        <v>0.728544</v>
      </c>
      <c r="C92" s="224" t="n">
        <f aca="false">C82/5+0.5</f>
        <v>0.712476</v>
      </c>
      <c r="D92" s="224" t="n">
        <f aca="false">D82/5+0.5</f>
        <v>0.744612</v>
      </c>
      <c r="E92" s="224" t="n">
        <f aca="false">E82/5+0.5</f>
        <v>0.744612</v>
      </c>
      <c r="F92" s="224" t="n">
        <f aca="false">F82/5+0.5</f>
        <v>0.728544</v>
      </c>
      <c r="G92" s="224" t="n">
        <f aca="false">G82/5+0.5</f>
        <v>0.712476</v>
      </c>
      <c r="H92" s="224" t="n">
        <f aca="false">H82/5+0.5</f>
        <v>0.696408</v>
      </c>
      <c r="I92" s="224" t="n">
        <f aca="false">I82/5+0.5</f>
        <v>0.712476</v>
      </c>
      <c r="J92" s="224" t="n">
        <f aca="false">J82/5+0.5</f>
        <v>0.712476</v>
      </c>
      <c r="K92" s="224" t="n">
        <f aca="false">K82/5+0.5</f>
        <v>0.728544</v>
      </c>
      <c r="L92" s="224" t="n">
        <f aca="false">L82/5+0.5</f>
        <v>0.792816</v>
      </c>
      <c r="M92" s="224" t="n">
        <f aca="false">M82/5+0.5</f>
        <v>0.792816</v>
      </c>
    </row>
    <row r="93" customFormat="false" ht="13.8" hidden="false" customHeight="false" outlineLevel="0" collapsed="false">
      <c r="A93" s="238"/>
      <c r="B93" s="224" t="n">
        <f aca="false">B83/5+0.5</f>
        <v>0.7648</v>
      </c>
      <c r="C93" s="224" t="n">
        <f aca="false">C83/5+0.5</f>
        <v>0.7442</v>
      </c>
      <c r="D93" s="224" t="n">
        <f aca="false">D83/5+0.5</f>
        <v>0.7854</v>
      </c>
      <c r="E93" s="224" t="n">
        <f aca="false">E83/5+0.5</f>
        <v>0.7854</v>
      </c>
      <c r="F93" s="224" t="n">
        <f aca="false">F83/5+0.5</f>
        <v>0.7648</v>
      </c>
      <c r="G93" s="224" t="n">
        <f aca="false">G83/5+0.5</f>
        <v>0.7442</v>
      </c>
      <c r="H93" s="224" t="n">
        <f aca="false">H83/5+0.5</f>
        <v>0.7236</v>
      </c>
      <c r="I93" s="224" t="n">
        <f aca="false">I83/5+0.5</f>
        <v>0.7442</v>
      </c>
      <c r="J93" s="224" t="n">
        <f aca="false">J83/5+0.5</f>
        <v>0.7442</v>
      </c>
      <c r="K93" s="224" t="n">
        <f aca="false">K83/5+0.5</f>
        <v>0.7648</v>
      </c>
      <c r="L93" s="224" t="n">
        <f aca="false">L83/5+0.5</f>
        <v>0.8472</v>
      </c>
      <c r="M93" s="224" t="n">
        <f aca="false">M83/5+0.5</f>
        <v>0.8472</v>
      </c>
    </row>
    <row r="94" customFormat="false" ht="13.8" hidden="false" customHeight="false" outlineLevel="0" collapsed="false">
      <c r="A94" s="238"/>
      <c r="B94" s="224" t="n">
        <f aca="false">B84/5+0.5</f>
        <v>0.7648</v>
      </c>
      <c r="C94" s="224" t="n">
        <f aca="false">C84/5+0.5</f>
        <v>0.7442</v>
      </c>
      <c r="D94" s="224" t="n">
        <f aca="false">D84/5+0.5</f>
        <v>0.7854</v>
      </c>
      <c r="E94" s="224" t="n">
        <f aca="false">E84/5+0.5</f>
        <v>0.7854</v>
      </c>
      <c r="F94" s="224" t="n">
        <f aca="false">F84/5+0.5</f>
        <v>0.7648</v>
      </c>
      <c r="G94" s="224" t="n">
        <f aca="false">G84/5+0.5</f>
        <v>0.7442</v>
      </c>
      <c r="H94" s="224" t="n">
        <f aca="false">H84/5+0.5</f>
        <v>0.7236</v>
      </c>
      <c r="I94" s="224" t="n">
        <f aca="false">I84/5+0.5</f>
        <v>0.7442</v>
      </c>
      <c r="J94" s="224" t="n">
        <f aca="false">J84/5+0.5</f>
        <v>0.7442</v>
      </c>
      <c r="K94" s="224" t="n">
        <f aca="false">K84/5+0.5</f>
        <v>0.7648</v>
      </c>
      <c r="L94" s="224" t="n">
        <f aca="false">L84/5+0.5</f>
        <v>0.8472</v>
      </c>
      <c r="M94" s="224" t="n">
        <f aca="false">M84/5+0.5</f>
        <v>0.8472</v>
      </c>
    </row>
    <row r="95" customFormat="false" ht="13.8" hidden="false" customHeight="false" outlineLevel="0" collapsed="false">
      <c r="A95" s="238"/>
      <c r="B95" s="224" t="n">
        <f aca="false">B85/5+0.5</f>
        <v>0.7648</v>
      </c>
      <c r="C95" s="224" t="n">
        <f aca="false">C85/5+0.5</f>
        <v>0.7442</v>
      </c>
      <c r="D95" s="224" t="n">
        <f aca="false">D85/5+0.5</f>
        <v>0.7854</v>
      </c>
      <c r="E95" s="224" t="n">
        <f aca="false">E85/5+0.5</f>
        <v>0.7854</v>
      </c>
      <c r="F95" s="224" t="n">
        <f aca="false">F85/5+0.5</f>
        <v>0.7648</v>
      </c>
      <c r="G95" s="224" t="n">
        <f aca="false">G85/5+0.5</f>
        <v>0.7442</v>
      </c>
      <c r="H95" s="224" t="n">
        <f aca="false">H85/5+0.5</f>
        <v>0.7236</v>
      </c>
      <c r="I95" s="224" t="n">
        <f aca="false">I85/5+0.5</f>
        <v>0.7442</v>
      </c>
      <c r="J95" s="224" t="n">
        <f aca="false">J85/5+0.5</f>
        <v>0.7442</v>
      </c>
      <c r="K95" s="224" t="n">
        <f aca="false">K85/5+0.5</f>
        <v>0.7648</v>
      </c>
      <c r="L95" s="224" t="n">
        <f aca="false">L85/5+0.5</f>
        <v>0.8472</v>
      </c>
      <c r="M95" s="224" t="n">
        <f aca="false">M85/5+0.5</f>
        <v>0.8472</v>
      </c>
    </row>
    <row r="96" customFormat="false" ht="13.8" hidden="false" customHeight="false" outlineLevel="0" collapsed="false">
      <c r="A96" s="238"/>
      <c r="B96" s="224" t="n">
        <v>4</v>
      </c>
      <c r="C96" s="224" t="n">
        <v>4</v>
      </c>
      <c r="D96" s="224" t="n">
        <v>4</v>
      </c>
      <c r="E96" s="224" t="n">
        <v>4</v>
      </c>
      <c r="F96" s="224" t="n">
        <v>4</v>
      </c>
      <c r="G96" s="224" t="n">
        <v>4</v>
      </c>
      <c r="H96" s="224" t="n">
        <v>4</v>
      </c>
      <c r="I96" s="224" t="n">
        <v>4</v>
      </c>
      <c r="J96" s="224" t="n">
        <v>4</v>
      </c>
      <c r="K96" s="224" t="n">
        <v>4</v>
      </c>
      <c r="L96" s="224" t="n">
        <v>4</v>
      </c>
      <c r="M96" s="224" t="n">
        <v>4</v>
      </c>
    </row>
    <row r="97" customFormat="false" ht="13.8" hidden="false" customHeight="false" outlineLevel="0" collapsed="false">
      <c r="A97" s="241" t="s">
        <v>49</v>
      </c>
      <c r="B97" s="224" t="n">
        <f aca="false">B102/5+0.5</f>
        <v>0.851236146632566</v>
      </c>
      <c r="C97" s="224" t="n">
        <f aca="false">C102/5+0.5</f>
        <v>0.807331628303495</v>
      </c>
      <c r="D97" s="224" t="n">
        <f aca="false">D102/5+0.5</f>
        <v>0.895140664961637</v>
      </c>
      <c r="E97" s="224" t="n">
        <f aca="false">E102/5+0.5</f>
        <v>0.895140664961637</v>
      </c>
      <c r="F97" s="224" t="n">
        <f aca="false">F102/5+0.5</f>
        <v>0.851236146632566</v>
      </c>
      <c r="G97" s="224" t="n">
        <f aca="false">G102/5+0.5</f>
        <v>0.807331628303495</v>
      </c>
      <c r="H97" s="224" t="n">
        <f aca="false">H102/5+0.5</f>
        <v>0.763427109974425</v>
      </c>
      <c r="I97" s="224" t="n">
        <f aca="false">I102/5+0.5</f>
        <v>0.807331628303495</v>
      </c>
      <c r="J97" s="224" t="n">
        <f aca="false">J102/5+0.5</f>
        <v>0.807331628303495</v>
      </c>
      <c r="K97" s="224" t="n">
        <f aca="false">K102/5+0.5</f>
        <v>0.851236146632566</v>
      </c>
      <c r="L97" s="224" t="n">
        <f aca="false">L102/5+0.5</f>
        <v>1.02685421994885</v>
      </c>
      <c r="M97" s="224" t="n">
        <f aca="false">M102/5+0.5</f>
        <v>1.02685421994885</v>
      </c>
    </row>
    <row r="98" customFormat="false" ht="13.8" hidden="false" customHeight="false" outlineLevel="0" collapsed="false">
      <c r="A98" s="241"/>
      <c r="B98" s="224" t="n">
        <f aca="false">B103/5+0.5</f>
        <v>1.0479283887468</v>
      </c>
      <c r="C98" s="224" t="n">
        <f aca="false">C103/5+0.5</f>
        <v>0.979437340153453</v>
      </c>
      <c r="D98" s="224" t="n">
        <f aca="false">D103/5+0.5</f>
        <v>1.11641943734015</v>
      </c>
      <c r="E98" s="224" t="n">
        <f aca="false">E103/5+0.5</f>
        <v>1.11641943734015</v>
      </c>
      <c r="F98" s="224" t="n">
        <f aca="false">F103/5+0.5</f>
        <v>1.0479283887468</v>
      </c>
      <c r="G98" s="224" t="n">
        <f aca="false">G103/5+0.5</f>
        <v>0.979437340153453</v>
      </c>
      <c r="H98" s="224" t="n">
        <f aca="false">H103/5+0.5</f>
        <v>0.910946291560102</v>
      </c>
      <c r="I98" s="224" t="n">
        <f aca="false">I103/5+0.5</f>
        <v>0.979437340153453</v>
      </c>
      <c r="J98" s="224" t="n">
        <f aca="false">J103/5+0.5</f>
        <v>0.979437340153453</v>
      </c>
      <c r="K98" s="224" t="n">
        <f aca="false">K103/5+0.5</f>
        <v>1.0479283887468</v>
      </c>
      <c r="L98" s="224" t="n">
        <f aca="false">L103/5+0.5</f>
        <v>1.3218925831202</v>
      </c>
      <c r="M98" s="224" t="n">
        <f aca="false">M103/5+0.5</f>
        <v>1.3218925831202</v>
      </c>
    </row>
    <row r="99" customFormat="false" ht="13.8" hidden="false" customHeight="false" outlineLevel="0" collapsed="false">
      <c r="A99" s="241"/>
      <c r="B99" s="224" t="n">
        <f aca="false">B104/5+0.5</f>
        <v>1.20247229326513</v>
      </c>
      <c r="C99" s="224" t="n">
        <f aca="false">C104/5+0.5</f>
        <v>1.11466325660699</v>
      </c>
      <c r="D99" s="224" t="n">
        <f aca="false">D104/5+0.5</f>
        <v>1.29028132992327</v>
      </c>
      <c r="E99" s="224" t="n">
        <f aca="false">E104/5+0.5</f>
        <v>1.29028132992327</v>
      </c>
      <c r="F99" s="224" t="n">
        <f aca="false">F104/5+0.5</f>
        <v>1.20247229326513</v>
      </c>
      <c r="G99" s="224" t="n">
        <f aca="false">G104/5+0.5</f>
        <v>1.11466325660699</v>
      </c>
      <c r="H99" s="224" t="n">
        <f aca="false">H104/5+0.5</f>
        <v>1.02685421994885</v>
      </c>
      <c r="I99" s="224" t="n">
        <f aca="false">I104/5+0.5</f>
        <v>1.11466325660699</v>
      </c>
      <c r="J99" s="224" t="n">
        <f aca="false">J104/5+0.5</f>
        <v>1.11466325660699</v>
      </c>
      <c r="K99" s="224" t="n">
        <f aca="false">K104/5+0.5</f>
        <v>1.20247229326513</v>
      </c>
      <c r="L99" s="224" t="n">
        <f aca="false">L104/5+0.5</f>
        <v>1.5537084398977</v>
      </c>
      <c r="M99" s="224" t="n">
        <f aca="false">M104/5+0.5</f>
        <v>1.5537084398977</v>
      </c>
    </row>
    <row r="100" customFormat="false" ht="13.8" hidden="false" customHeight="false" outlineLevel="0" collapsed="false">
      <c r="A100" s="241"/>
      <c r="B100" s="224" t="n">
        <f aca="false">B105/5+0.5</f>
        <v>1.20247229326513</v>
      </c>
      <c r="C100" s="224" t="n">
        <f aca="false">C105/5+0.5</f>
        <v>1.11466325660699</v>
      </c>
      <c r="D100" s="224" t="n">
        <f aca="false">D105/5+0.5</f>
        <v>1.29028132992327</v>
      </c>
      <c r="E100" s="224" t="n">
        <f aca="false">E105/5+0.5</f>
        <v>1.29028132992327</v>
      </c>
      <c r="F100" s="224" t="n">
        <f aca="false">F105/5+0.5</f>
        <v>1.20247229326513</v>
      </c>
      <c r="G100" s="224" t="n">
        <f aca="false">G105/5+0.5</f>
        <v>1.11466325660699</v>
      </c>
      <c r="H100" s="224" t="n">
        <f aca="false">H105/5+0.5</f>
        <v>1.02685421994885</v>
      </c>
      <c r="I100" s="224" t="n">
        <f aca="false">I105/5+0.5</f>
        <v>1.11466325660699</v>
      </c>
      <c r="J100" s="224" t="n">
        <f aca="false">J105/5+0.5</f>
        <v>1.11466325660699</v>
      </c>
      <c r="K100" s="224" t="n">
        <f aca="false">K105/5+0.5</f>
        <v>1.20247229326513</v>
      </c>
      <c r="L100" s="224" t="n">
        <f aca="false">L105/5+0.5</f>
        <v>1.5537084398977</v>
      </c>
      <c r="M100" s="224" t="n">
        <f aca="false">M105/5+0.5</f>
        <v>1.5537084398977</v>
      </c>
    </row>
    <row r="101" customFormat="false" ht="13.8" hidden="false" customHeight="false" outlineLevel="0" collapsed="false">
      <c r="A101" s="241"/>
      <c r="B101" s="224" t="n">
        <v>4</v>
      </c>
      <c r="C101" s="224" t="n">
        <v>4</v>
      </c>
      <c r="D101" s="224" t="n">
        <v>4</v>
      </c>
      <c r="E101" s="224" t="n">
        <v>4</v>
      </c>
      <c r="F101" s="224" t="n">
        <v>4</v>
      </c>
      <c r="G101" s="224" t="n">
        <v>4</v>
      </c>
      <c r="H101" s="224" t="n">
        <v>4</v>
      </c>
      <c r="I101" s="224" t="n">
        <v>4</v>
      </c>
      <c r="J101" s="224" t="n">
        <v>4</v>
      </c>
      <c r="K101" s="224" t="n">
        <v>4</v>
      </c>
      <c r="L101" s="224" t="n">
        <v>6</v>
      </c>
      <c r="M101" s="224" t="n">
        <v>6</v>
      </c>
    </row>
    <row r="102" customFormat="false" ht="13.8" hidden="false" customHeight="false" outlineLevel="0" collapsed="false">
      <c r="A102" s="241" t="s">
        <v>51</v>
      </c>
      <c r="B102" s="224" t="n">
        <f aca="false">(B77/2346)+(B77/2346)</f>
        <v>1.75618073316283</v>
      </c>
      <c r="C102" s="224" t="n">
        <f aca="false">(C77/2346)+(C77/2346)</f>
        <v>1.53665814151748</v>
      </c>
      <c r="D102" s="224" t="n">
        <f aca="false">(D77/2346)+(D77/2346)</f>
        <v>1.97570332480818</v>
      </c>
      <c r="E102" s="224" t="n">
        <f aca="false">(E77/2346)+(E77/2346)</f>
        <v>1.97570332480818</v>
      </c>
      <c r="F102" s="224" t="n">
        <f aca="false">(F77/2346)+(F77/2346)</f>
        <v>1.75618073316283</v>
      </c>
      <c r="G102" s="224" t="n">
        <f aca="false">(G77/2346)+(G77/2346)</f>
        <v>1.53665814151748</v>
      </c>
      <c r="H102" s="224" t="n">
        <f aca="false">(H77/2346)+(H77/2346)</f>
        <v>1.31713554987212</v>
      </c>
      <c r="I102" s="224" t="n">
        <f aca="false">(I77/2346)+(I77/2346)</f>
        <v>1.53665814151748</v>
      </c>
      <c r="J102" s="224" t="n">
        <f aca="false">(J77/2346)+(J77/2346)</f>
        <v>1.53665814151748</v>
      </c>
      <c r="K102" s="224" t="n">
        <f aca="false">(K77/2346)+(K77/2346)</f>
        <v>1.75618073316283</v>
      </c>
      <c r="L102" s="224" t="n">
        <f aca="false">(L77/2346)+(L77/2346)</f>
        <v>2.63427109974425</v>
      </c>
      <c r="M102" s="224" t="n">
        <f aca="false">(M77/2346)+(M77/2346)</f>
        <v>2.63427109974425</v>
      </c>
    </row>
    <row r="103" customFormat="false" ht="13.8" hidden="false" customHeight="false" outlineLevel="0" collapsed="false">
      <c r="A103" s="241"/>
      <c r="B103" s="224" t="n">
        <f aca="false">(B78/2346)+(B78/2346)</f>
        <v>2.73964194373402</v>
      </c>
      <c r="C103" s="224" t="n">
        <f aca="false">(C78/2346)+(C78/2346)</f>
        <v>2.39718670076726</v>
      </c>
      <c r="D103" s="224" t="n">
        <f aca="false">(D78/2346)+(D78/2346)</f>
        <v>3.08209718670077</v>
      </c>
      <c r="E103" s="224" t="n">
        <f aca="false">(E78/2346)+(E78/2346)</f>
        <v>3.08209718670077</v>
      </c>
      <c r="F103" s="224" t="n">
        <f aca="false">(F78/2346)+(F78/2346)</f>
        <v>2.73964194373402</v>
      </c>
      <c r="G103" s="224" t="n">
        <f aca="false">(G78/2346)+(G78/2346)</f>
        <v>2.39718670076726</v>
      </c>
      <c r="H103" s="224" t="n">
        <f aca="false">(H78/2346)+(H78/2346)</f>
        <v>2.05473145780051</v>
      </c>
      <c r="I103" s="224" t="n">
        <f aca="false">(I78/2346)+(I78/2346)</f>
        <v>2.39718670076726</v>
      </c>
      <c r="J103" s="224" t="n">
        <f aca="false">(J78/2346)+(J78/2346)</f>
        <v>2.39718670076726</v>
      </c>
      <c r="K103" s="224" t="n">
        <f aca="false">(K78/2346)+(K78/2346)</f>
        <v>2.73964194373402</v>
      </c>
      <c r="L103" s="224" t="n">
        <f aca="false">(L78/2346)+(L78/2346)</f>
        <v>4.10946291560102</v>
      </c>
      <c r="M103" s="224" t="n">
        <f aca="false">(M78/2346)+(M78/2346)</f>
        <v>4.10946291560102</v>
      </c>
    </row>
    <row r="104" customFormat="false" ht="13.8" hidden="false" customHeight="false" outlineLevel="0" collapsed="false">
      <c r="A104" s="241"/>
      <c r="B104" s="224" t="n">
        <f aca="false">(B79/2346)+(B79/2346)</f>
        <v>3.51236146632566</v>
      </c>
      <c r="C104" s="224" t="n">
        <f aca="false">(C79/2346)+(C79/2346)</f>
        <v>3.07331628303495</v>
      </c>
      <c r="D104" s="224" t="n">
        <f aca="false">(D79/2346)+(D79/2346)</f>
        <v>3.95140664961637</v>
      </c>
      <c r="E104" s="224" t="n">
        <f aca="false">(E79/2346)+(E79/2346)</f>
        <v>3.95140664961637</v>
      </c>
      <c r="F104" s="224" t="n">
        <f aca="false">(F79/2346)+(F79/2346)</f>
        <v>3.51236146632566</v>
      </c>
      <c r="G104" s="224" t="n">
        <f aca="false">(G79/2346)+(G79/2346)</f>
        <v>3.07331628303495</v>
      </c>
      <c r="H104" s="224" t="n">
        <f aca="false">(H79/2346)+(H79/2346)</f>
        <v>2.63427109974425</v>
      </c>
      <c r="I104" s="224" t="n">
        <f aca="false">(I79/2346)+(I79/2346)</f>
        <v>3.07331628303495</v>
      </c>
      <c r="J104" s="224" t="n">
        <f aca="false">(J79/2346)+(J79/2346)</f>
        <v>3.07331628303495</v>
      </c>
      <c r="K104" s="224" t="n">
        <f aca="false">(K79/2346)+(K79/2346)</f>
        <v>3.51236146632566</v>
      </c>
      <c r="L104" s="224" t="n">
        <f aca="false">(L79/2346)+(L79/2346)</f>
        <v>5.26854219948849</v>
      </c>
      <c r="M104" s="224" t="n">
        <f aca="false">(M79/2346)+(M79/2346)</f>
        <v>5.26854219948849</v>
      </c>
    </row>
    <row r="105" customFormat="false" ht="13.8" hidden="false" customHeight="false" outlineLevel="0" collapsed="false">
      <c r="A105" s="241"/>
      <c r="B105" s="224" t="n">
        <f aca="false">(B80/2346)+(B80/2346)</f>
        <v>3.51236146632566</v>
      </c>
      <c r="C105" s="224" t="n">
        <f aca="false">(C80/2346)+(C80/2346)</f>
        <v>3.07331628303495</v>
      </c>
      <c r="D105" s="224" t="n">
        <f aca="false">(D80/2346)+(D80/2346)</f>
        <v>3.95140664961637</v>
      </c>
      <c r="E105" s="224" t="n">
        <f aca="false">(E80/2346)+(E80/2346)</f>
        <v>3.95140664961637</v>
      </c>
      <c r="F105" s="224" t="n">
        <f aca="false">(F80/2346)+(F80/2346)</f>
        <v>3.51236146632566</v>
      </c>
      <c r="G105" s="224" t="n">
        <f aca="false">(G80/2346)+(G80/2346)</f>
        <v>3.07331628303495</v>
      </c>
      <c r="H105" s="224" t="n">
        <f aca="false">(H80/2346)+(H80/2346)</f>
        <v>2.63427109974425</v>
      </c>
      <c r="I105" s="224" t="n">
        <f aca="false">(I80/2346)+(I80/2346)</f>
        <v>3.07331628303495</v>
      </c>
      <c r="J105" s="224" t="n">
        <f aca="false">(J80/2346)+(J80/2346)</f>
        <v>3.07331628303495</v>
      </c>
      <c r="K105" s="224" t="n">
        <f aca="false">(K80/2346)+(K80/2346)</f>
        <v>3.51236146632566</v>
      </c>
      <c r="L105" s="224" t="n">
        <f aca="false">(L80/2346)+(L80/2346)</f>
        <v>5.26854219948849</v>
      </c>
      <c r="M105" s="224" t="n">
        <f aca="false">(M80/2346)+(M80/2346)</f>
        <v>5.26854219948849</v>
      </c>
    </row>
    <row r="106" customFormat="false" ht="13.8" hidden="false" customHeight="false" outlineLevel="0" collapsed="false">
      <c r="A106" s="241"/>
      <c r="B106" s="224" t="n">
        <f aca="false">SUM(B102:B105)+0.5</f>
        <v>12.0205456095482</v>
      </c>
      <c r="C106" s="224" t="n">
        <f aca="false">SUM(C102:C105)+0.5</f>
        <v>10.5804774083546</v>
      </c>
      <c r="D106" s="224" t="n">
        <f aca="false">SUM(D102:D105)+0.5</f>
        <v>13.4606138107417</v>
      </c>
      <c r="E106" s="224" t="n">
        <f aca="false">SUM(E102:E105)+0.5</f>
        <v>13.4606138107417</v>
      </c>
      <c r="F106" s="224" t="n">
        <f aca="false">SUM(F102:F105)+0.5</f>
        <v>12.0205456095482</v>
      </c>
      <c r="G106" s="224" t="n">
        <f aca="false">SUM(G102:G105)+0.5</f>
        <v>10.5804774083546</v>
      </c>
      <c r="H106" s="224" t="n">
        <f aca="false">SUM(H102:H105)+0.5</f>
        <v>9.14040920716112</v>
      </c>
      <c r="I106" s="224" t="n">
        <f aca="false">SUM(I102:I105)+0.5</f>
        <v>10.5804774083546</v>
      </c>
      <c r="J106" s="224" t="n">
        <f aca="false">SUM(J102:J105)+0.5</f>
        <v>10.5804774083546</v>
      </c>
      <c r="K106" s="224" t="n">
        <f aca="false">SUM(K102:K105)+0.5</f>
        <v>12.0205456095482</v>
      </c>
      <c r="L106" s="224" t="n">
        <f aca="false">SUM(L102:L105)+0.5</f>
        <v>17.7808184143222</v>
      </c>
      <c r="M106" s="224" t="n">
        <f aca="false">SUM(M102:M105)+0.5</f>
        <v>17.7808184143222</v>
      </c>
    </row>
    <row r="107" customFormat="false" ht="13.8" hidden="false" customHeight="false" outlineLevel="0" collapsed="false">
      <c r="A107" s="238" t="s">
        <v>53</v>
      </c>
      <c r="B107" s="224" t="n">
        <f aca="false">B77/27000+0.5</f>
        <v>0.576296296296296</v>
      </c>
      <c r="C107" s="224" t="n">
        <f aca="false">C77/27000+0.5</f>
        <v>0.566759259259259</v>
      </c>
      <c r="D107" s="224" t="n">
        <f aca="false">D77/27000+0.5</f>
        <v>0.585833333333333</v>
      </c>
      <c r="E107" s="224" t="n">
        <f aca="false">E77/27000+0.5</f>
        <v>0.585833333333333</v>
      </c>
      <c r="F107" s="224" t="n">
        <f aca="false">F77/27000+0.5</f>
        <v>0.576296296296296</v>
      </c>
      <c r="G107" s="224" t="n">
        <f aca="false">G77/27000+0.5</f>
        <v>0.566759259259259</v>
      </c>
      <c r="H107" s="224" t="n">
        <f aca="false">H77/27000+0.5</f>
        <v>0.557222222222222</v>
      </c>
      <c r="I107" s="224" t="n">
        <f aca="false">I77/27000+0.5</f>
        <v>0.566759259259259</v>
      </c>
      <c r="J107" s="224" t="n">
        <f aca="false">J77/27000+0.5</f>
        <v>0.566759259259259</v>
      </c>
      <c r="K107" s="224" t="n">
        <f aca="false">K77/27000+0.5</f>
        <v>0.576296296296296</v>
      </c>
      <c r="L107" s="224" t="n">
        <f aca="false">L77/27000+0.5</f>
        <v>0.614444444444445</v>
      </c>
      <c r="M107" s="224" t="n">
        <f aca="false">M77/27000+0.5</f>
        <v>0.614444444444445</v>
      </c>
    </row>
    <row r="108" customFormat="false" ht="13.8" hidden="false" customHeight="false" outlineLevel="0" collapsed="false">
      <c r="A108" s="238"/>
      <c r="B108" s="224" t="n">
        <f aca="false">B78/27000+0.5</f>
        <v>0.619022222222222</v>
      </c>
      <c r="C108" s="224" t="n">
        <f aca="false">C78/27000+0.5</f>
        <v>0.604144444444445</v>
      </c>
      <c r="D108" s="224" t="n">
        <f aca="false">D78/27000+0.5</f>
        <v>0.6339</v>
      </c>
      <c r="E108" s="224" t="n">
        <f aca="false">E78/27000+0.5</f>
        <v>0.6339</v>
      </c>
      <c r="F108" s="224" t="n">
        <f aca="false">F78/27000+0.5</f>
        <v>0.619022222222222</v>
      </c>
      <c r="G108" s="224" t="n">
        <f aca="false">G78/27000+0.5</f>
        <v>0.604144444444445</v>
      </c>
      <c r="H108" s="224" t="n">
        <f aca="false">H78/27000+0.5</f>
        <v>0.589266666666667</v>
      </c>
      <c r="I108" s="224" t="n">
        <f aca="false">I78/27000+0.5</f>
        <v>0.604144444444445</v>
      </c>
      <c r="J108" s="224" t="n">
        <f aca="false">J78/27000+0.5</f>
        <v>0.604144444444445</v>
      </c>
      <c r="K108" s="224" t="n">
        <f aca="false">K78/27000+0.5</f>
        <v>0.619022222222222</v>
      </c>
      <c r="L108" s="224" t="n">
        <f aca="false">L78/27000+0.5</f>
        <v>0.678533333333333</v>
      </c>
      <c r="M108" s="224" t="n">
        <f aca="false">M78/27000+0.5</f>
        <v>0.678533333333333</v>
      </c>
    </row>
    <row r="109" customFormat="false" ht="13.8" hidden="false" customHeight="false" outlineLevel="0" collapsed="false">
      <c r="A109" s="238"/>
      <c r="B109" s="224" t="n">
        <f aca="false">B79/27000+0.5</f>
        <v>0.652592592592593</v>
      </c>
      <c r="C109" s="224" t="n">
        <f aca="false">C79/27000+0.5</f>
        <v>0.633518518518519</v>
      </c>
      <c r="D109" s="224" t="n">
        <f aca="false">D79/27000+0.5</f>
        <v>0.671666666666667</v>
      </c>
      <c r="E109" s="224" t="n">
        <f aca="false">E79/27000+0.5</f>
        <v>0.671666666666667</v>
      </c>
      <c r="F109" s="224" t="n">
        <f aca="false">F79/27000+0.5</f>
        <v>0.652592592592593</v>
      </c>
      <c r="G109" s="224" t="n">
        <f aca="false">G79/27000+0.5</f>
        <v>0.633518518518519</v>
      </c>
      <c r="H109" s="224" t="n">
        <f aca="false">H79/27000+0.5</f>
        <v>0.614444444444445</v>
      </c>
      <c r="I109" s="224" t="n">
        <f aca="false">I79/27000+0.5</f>
        <v>0.633518518518519</v>
      </c>
      <c r="J109" s="224" t="n">
        <f aca="false">J79/27000+0.5</f>
        <v>0.633518518518519</v>
      </c>
      <c r="K109" s="224" t="n">
        <f aca="false">K79/27000+0.5</f>
        <v>0.652592592592593</v>
      </c>
      <c r="L109" s="224" t="n">
        <f aca="false">L79/27000+0.5</f>
        <v>0.728888888888889</v>
      </c>
      <c r="M109" s="224" t="n">
        <f aca="false">M79/27000+0.5</f>
        <v>0.728888888888889</v>
      </c>
    </row>
    <row r="110" customFormat="false" ht="13.8" hidden="false" customHeight="false" outlineLevel="0" collapsed="false">
      <c r="A110" s="238"/>
      <c r="B110" s="224" t="n">
        <f aca="false">B80/27000+0.5</f>
        <v>0.652592592592593</v>
      </c>
      <c r="C110" s="224" t="n">
        <f aca="false">C80/27000+0.5</f>
        <v>0.633518518518519</v>
      </c>
      <c r="D110" s="224" t="n">
        <f aca="false">D80/27000+0.5</f>
        <v>0.671666666666667</v>
      </c>
      <c r="E110" s="224" t="n">
        <f aca="false">E80/27000+0.5</f>
        <v>0.671666666666667</v>
      </c>
      <c r="F110" s="224" t="n">
        <f aca="false">F80/27000+0.5</f>
        <v>0.652592592592593</v>
      </c>
      <c r="G110" s="224" t="n">
        <f aca="false">G80/27000+0.5</f>
        <v>0.633518518518519</v>
      </c>
      <c r="H110" s="224" t="n">
        <f aca="false">H80/27000+0.5</f>
        <v>0.614444444444445</v>
      </c>
      <c r="I110" s="224" t="n">
        <f aca="false">I80/27000+0.5</f>
        <v>0.633518518518519</v>
      </c>
      <c r="J110" s="224" t="n">
        <f aca="false">J80/27000+0.5</f>
        <v>0.633518518518519</v>
      </c>
      <c r="K110" s="224" t="n">
        <f aca="false">K80/27000+0.5</f>
        <v>0.652592592592593</v>
      </c>
      <c r="L110" s="224" t="n">
        <f aca="false">L80/27000+0.5</f>
        <v>0.728888888888889</v>
      </c>
      <c r="M110" s="224" t="n">
        <f aca="false">M80/27000+0.5</f>
        <v>0.728888888888889</v>
      </c>
    </row>
    <row r="111" customFormat="false" ht="13.8" hidden="false" customHeight="false" outlineLevel="0" collapsed="false">
      <c r="A111" s="238"/>
      <c r="B111" s="224" t="n">
        <v>4</v>
      </c>
      <c r="C111" s="224" t="n">
        <v>4</v>
      </c>
      <c r="D111" s="224" t="n">
        <v>4</v>
      </c>
      <c r="E111" s="224" t="n">
        <v>4</v>
      </c>
      <c r="F111" s="224" t="n">
        <v>4</v>
      </c>
      <c r="G111" s="224" t="n">
        <v>4</v>
      </c>
      <c r="H111" s="224" t="n">
        <v>4</v>
      </c>
      <c r="I111" s="224" t="n">
        <v>4</v>
      </c>
      <c r="J111" s="224" t="n">
        <v>4</v>
      </c>
      <c r="K111" s="224" t="n">
        <v>4</v>
      </c>
      <c r="L111" s="224" t="n">
        <v>4</v>
      </c>
      <c r="M111" s="224" t="n">
        <v>4</v>
      </c>
    </row>
  </sheetData>
  <mergeCells count="21">
    <mergeCell ref="A2:A6"/>
    <mergeCell ref="A7:A11"/>
    <mergeCell ref="A12:A16"/>
    <mergeCell ref="A17:A21"/>
    <mergeCell ref="A22:A26"/>
    <mergeCell ref="A27:A31"/>
    <mergeCell ref="A32:A36"/>
    <mergeCell ref="A39:A43"/>
    <mergeCell ref="A44:A48"/>
    <mergeCell ref="A49:A53"/>
    <mergeCell ref="A54:A58"/>
    <mergeCell ref="A59:A63"/>
    <mergeCell ref="A64:A68"/>
    <mergeCell ref="A69:A73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A472BFF3E20C4AB8A625222984170C" ma:contentTypeVersion="3" ma:contentTypeDescription="Crie um novo documento." ma:contentTypeScope="" ma:versionID="44e1c4e6576b4b0b7352f2a20d82beb7">
  <xsd:schema xmlns:xsd="http://www.w3.org/2001/XMLSchema" xmlns:xs="http://www.w3.org/2001/XMLSchema" xmlns:p="http://schemas.microsoft.com/office/2006/metadata/properties" xmlns:ns2="441426c0-b22c-4c51-856d-e5c2769b1e23" targetNamespace="http://schemas.microsoft.com/office/2006/metadata/properties" ma:root="true" ma:fieldsID="d1b440d5fa710121634db0e71f728036" ns2:_="">
    <xsd:import namespace="441426c0-b22c-4c51-856d-e5c2769b1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426c0-b22c-4c51-856d-e5c2769b1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F3FC3-C811-45E7-B4A9-E6F0D0546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426c0-b22c-4c51-856d-e5c2769b1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80BAF-974C-409F-8E32-8E44B5688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3B592E-6021-4237-AC23-FEF9E6601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2015-04-24T12:50:43Z</dcterms:created>
  <dc:creator>User</dc:creator>
  <dc:description/>
  <dc:language>pt-BR</dc:language>
  <cp:lastModifiedBy/>
  <dcterms:modified xsi:type="dcterms:W3CDTF">2024-11-17T20:12:21Z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0x01010049A472BFF3E20C4AB8A625222984170C</vt:lpwstr>
  </property>
  <property fmtid="{D5CDD505-2E9C-101B-9397-08002B2CF9AE}" pid="3" name="WorkbookGuid">
    <vt:lpwstr>1c94f1dc-2e54-4754-86e1-7992e0c4d894</vt:lpwstr>
  </property>
</Properties>
</file>