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1565"/>
  </bookViews>
  <sheets>
    <sheet name="9409" sheetId="62" r:id="rId1"/>
    <sheet name="9509" sheetId="63" r:id="rId2"/>
    <sheet name="9609" sheetId="64" r:id="rId3"/>
    <sheet name="9709" sheetId="61" r:id="rId4"/>
    <sheet name="9809" sheetId="1" r:id="rId5"/>
    <sheet name="9909 " sheetId="38" r:id="rId6"/>
    <sheet name="0009" sheetId="48" r:id="rId7"/>
    <sheet name="0109" sheetId="49" r:id="rId8"/>
    <sheet name="0209" sheetId="50" r:id="rId9"/>
    <sheet name="0309" sheetId="51" r:id="rId10"/>
    <sheet name="0409" sheetId="52" r:id="rId11"/>
    <sheet name="0509" sheetId="53" r:id="rId12"/>
    <sheet name="0609" sheetId="54" r:id="rId13"/>
    <sheet name="0709" sheetId="55" r:id="rId14"/>
    <sheet name="0809" sheetId="56" r:id="rId15"/>
    <sheet name="0909" sheetId="57" r:id="rId16"/>
    <sheet name="1009" sheetId="58" r:id="rId17"/>
    <sheet name="1109" sheetId="59" r:id="rId18"/>
    <sheet name="1209" sheetId="67" r:id="rId19"/>
  </sheets>
  <externalReferences>
    <externalReference r:id="rId20"/>
    <externalReference r:id="rId21"/>
    <externalReference r:id="rId22"/>
  </externalReferences>
  <definedNames>
    <definedName name="_PRT0109" localSheetId="7">'0109'!$A$2:$F$30</definedName>
    <definedName name="_PRT0109" localSheetId="18">#REF!</definedName>
    <definedName name="_PRT0109" localSheetId="0">#REF!</definedName>
    <definedName name="_PRT0109" localSheetId="1">#REF!</definedName>
    <definedName name="_PRT0109" localSheetId="2">#REF!</definedName>
    <definedName name="_PRT0109" localSheetId="3">#REF!</definedName>
    <definedName name="_PRT0109">#REF!</definedName>
    <definedName name="_PRT0209" localSheetId="8">'0209'!$A$2:$F$30</definedName>
    <definedName name="_PRT0209" localSheetId="18">#REF!</definedName>
    <definedName name="_PRT0209" localSheetId="0">#REF!</definedName>
    <definedName name="_PRT0209" localSheetId="1">#REF!</definedName>
    <definedName name="_PRT0209" localSheetId="2">#REF!</definedName>
    <definedName name="_PRT0209" localSheetId="3">#REF!</definedName>
    <definedName name="_PRT0209">#REF!</definedName>
    <definedName name="_PRT0309" localSheetId="9">'0309'!$A$2:$F$30</definedName>
    <definedName name="_PRT0309" localSheetId="18">#REF!</definedName>
    <definedName name="_PRT0309" localSheetId="0">#REF!</definedName>
    <definedName name="_PRT0309" localSheetId="1">#REF!</definedName>
    <definedName name="_PRT0309" localSheetId="2">#REF!</definedName>
    <definedName name="_PRT0309" localSheetId="3">#REF!</definedName>
    <definedName name="_PRT0309">#REF!</definedName>
    <definedName name="_PRT0409" localSheetId="10">'0409'!$A$2:$F$30</definedName>
    <definedName name="_PRT0409" localSheetId="18">#REF!</definedName>
    <definedName name="_PRT0409" localSheetId="0">#REF!</definedName>
    <definedName name="_PRT0409" localSheetId="1">#REF!</definedName>
    <definedName name="_PRT0409" localSheetId="2">#REF!</definedName>
    <definedName name="_PRT0409" localSheetId="3">#REF!</definedName>
    <definedName name="_PRT0409">#REF!</definedName>
    <definedName name="_PRT0499" localSheetId="10">'0409'!$B$2:$F$30</definedName>
    <definedName name="_PRT0499" localSheetId="18">#REF!</definedName>
    <definedName name="_PRT0499" localSheetId="0">#REF!</definedName>
    <definedName name="_PRT0499" localSheetId="1">#REF!</definedName>
    <definedName name="_PRT0499" localSheetId="2">#REF!</definedName>
    <definedName name="_PRT0499" localSheetId="3">#REF!</definedName>
    <definedName name="_PRT0499">#REF!</definedName>
    <definedName name="_PRT0509" localSheetId="11">'0509'!$A$2:$F$30</definedName>
    <definedName name="_PRT0509" localSheetId="18">#REF!</definedName>
    <definedName name="_PRT0509" localSheetId="0">#REF!</definedName>
    <definedName name="_PRT0509" localSheetId="1">#REF!</definedName>
    <definedName name="_PRT0509" localSheetId="2">#REF!</definedName>
    <definedName name="_PRT0509" localSheetId="3">#REF!</definedName>
    <definedName name="_PRT0509">#REF!</definedName>
    <definedName name="_PRT1" localSheetId="18">#REF!</definedName>
    <definedName name="_PRT1" localSheetId="0">#REF!</definedName>
    <definedName name="_PRT1" localSheetId="1">#REF!</definedName>
    <definedName name="_PRT1" localSheetId="2">#REF!</definedName>
    <definedName name="_PRT1" localSheetId="3">#REF!</definedName>
    <definedName name="_PRT1">#REF!</definedName>
    <definedName name="_PRT9809" localSheetId="0">'9409'!$A$2:$F$30</definedName>
    <definedName name="_PRT9809" localSheetId="1">'9509'!$A$2:$F$30</definedName>
    <definedName name="_PRT9809" localSheetId="2">'9609'!$A$2:$F$30</definedName>
    <definedName name="_PRT9809" localSheetId="3">'9709'!$A$2:$F$30</definedName>
    <definedName name="_PRT9809">'9809'!$A$2:$F$30</definedName>
    <definedName name="_PRT9909" localSheetId="18">#REF!</definedName>
    <definedName name="_PRT9909" localSheetId="0">#REF!</definedName>
    <definedName name="_PRT9909" localSheetId="1">#REF!</definedName>
    <definedName name="_PRT9909" localSheetId="2">#REF!</definedName>
    <definedName name="_PRT9909" localSheetId="3">#REF!</definedName>
    <definedName name="_PRT9909" localSheetId="5">'9909 '!$A$2:$F$30</definedName>
    <definedName name="_PRT9909">#REF!</definedName>
    <definedName name="a" localSheetId="6">'[1]9911'!$I$31</definedName>
    <definedName name="a" localSheetId="7">'[1]9911'!$I$31</definedName>
    <definedName name="a" localSheetId="8">'[1]9911'!$I$31</definedName>
    <definedName name="a" localSheetId="9">'[1]9911'!$I$31</definedName>
    <definedName name="a" localSheetId="10">'[1]9911'!$I$31</definedName>
    <definedName name="a" localSheetId="11">'[1]9911'!$I$31</definedName>
    <definedName name="a" localSheetId="12">'[1]9911'!$I$31</definedName>
    <definedName name="a" localSheetId="13">'[1]9911'!$I$31</definedName>
    <definedName name="a" localSheetId="14">'[1]9911'!$I$31</definedName>
    <definedName name="a" localSheetId="15">'[1]9911'!$I$31</definedName>
    <definedName name="a" localSheetId="16">'[1]9911'!$I$31</definedName>
    <definedName name="a" localSheetId="17">'[1]9911'!$I$31</definedName>
    <definedName name="a" localSheetId="18">'[1]9911'!$I$31</definedName>
    <definedName name="a" localSheetId="5">'[2]9911'!$I$31</definedName>
    <definedName name="a">'[3]9911'!$I$31</definedName>
    <definedName name="e" localSheetId="6">'[1]9911'!$I$33</definedName>
    <definedName name="e" localSheetId="7">'[1]9911'!$I$33</definedName>
    <definedName name="e" localSheetId="8">'[1]9911'!$I$33</definedName>
    <definedName name="e" localSheetId="9">'[1]9911'!$I$33</definedName>
    <definedName name="e" localSheetId="10">'[1]9911'!$I$33</definedName>
    <definedName name="e" localSheetId="11">'[1]9911'!$I$33</definedName>
    <definedName name="e" localSheetId="12">'[1]9911'!$I$33</definedName>
    <definedName name="e" localSheetId="13">'[1]9911'!$I$33</definedName>
    <definedName name="e" localSheetId="14">'[1]9911'!$I$33</definedName>
    <definedName name="e" localSheetId="15">'[1]9911'!$I$33</definedName>
    <definedName name="e" localSheetId="16">'[1]9911'!$I$33</definedName>
    <definedName name="e" localSheetId="17">'[1]9911'!$I$33</definedName>
    <definedName name="e" localSheetId="18">'[1]9911'!$I$33</definedName>
    <definedName name="e" localSheetId="5">'[2]9911'!$I$33</definedName>
    <definedName name="e">'[3]9911'!$I$33</definedName>
    <definedName name="_xlnm.Print_Area" localSheetId="12">'0609'!$A$2:$F$30</definedName>
    <definedName name="_xlnm.Print_Area" localSheetId="13">'0709'!$A$2:$F$30</definedName>
    <definedName name="_xlnm.Print_Area" localSheetId="14">'0809'!$A$2:$F$30</definedName>
    <definedName name="_xlnm.Print_Area" localSheetId="15">'0909'!$A$2:$F$30</definedName>
    <definedName name="_xlnm.Print_Area" localSheetId="16">'1009'!$A$2:$F$30</definedName>
    <definedName name="_xlnm.Print_Area" localSheetId="17">'1109'!$A$2:$F$30</definedName>
    <definedName name="_xlnm.Print_Area" localSheetId="18">'1209'!$A$2:$F$30</definedName>
    <definedName name="_xlnm.Print_Area" localSheetId="0">'9409'!$A$2:$F$30</definedName>
    <definedName name="_xlnm.Print_Area" localSheetId="1">'9509'!$A$2:$F$30</definedName>
    <definedName name="_xlnm.Print_Area" localSheetId="2">'9609'!$A$2:$F$30</definedName>
    <definedName name="_xlnm.Print_Area" localSheetId="3">'9709'!$A$2:$F$30</definedName>
    <definedName name="_xlnm.Print_Area" localSheetId="4">'9809'!$A$2:$F$30</definedName>
    <definedName name="_xlnm.Print_Titles" localSheetId="6">'0009'!#REF!</definedName>
    <definedName name="_xlnm.Print_Titles" localSheetId="7">'0109'!#REF!</definedName>
    <definedName name="_xlnm.Print_Titles" localSheetId="8">'0209'!#REF!</definedName>
    <definedName name="_xlnm.Print_Titles" localSheetId="9">'0309'!#REF!</definedName>
    <definedName name="_xlnm.Print_Titles" localSheetId="10">'0409'!#REF!</definedName>
    <definedName name="_xlnm.Print_Titles" localSheetId="11">'0509'!#REF!</definedName>
    <definedName name="_xlnm.Print_Titles" localSheetId="12">'0609'!#REF!</definedName>
    <definedName name="_xlnm.Print_Titles" localSheetId="13">'0709'!#REF!</definedName>
    <definedName name="_xlnm.Print_Titles" localSheetId="14">'0809'!#REF!</definedName>
    <definedName name="_xlnm.Print_Titles" localSheetId="15">'0909'!#REF!</definedName>
    <definedName name="_xlnm.Print_Titles" localSheetId="16">'1009'!#REF!</definedName>
    <definedName name="_xlnm.Print_Titles" localSheetId="17">'1109'!#REF!</definedName>
    <definedName name="_xlnm.Print_Titles" localSheetId="18">'1209'!#REF!</definedName>
    <definedName name="_xlnm.Print_Titles" localSheetId="0">'9409'!#REF!</definedName>
    <definedName name="_xlnm.Print_Titles" localSheetId="1">'9509'!#REF!</definedName>
    <definedName name="_xlnm.Print_Titles" localSheetId="2">'9609'!#REF!</definedName>
    <definedName name="_xlnm.Print_Titles" localSheetId="3">'9709'!#REF!</definedName>
    <definedName name="_xlnm.Print_Titles" localSheetId="4">'9809'!#REF!</definedName>
    <definedName name="_xlnm.Print_Titles" localSheetId="5">'9909 '!#REF!</definedName>
    <definedName name="PRT0009F" localSheetId="18">#REF!</definedName>
    <definedName name="PRT0009F" localSheetId="0">#REF!</definedName>
    <definedName name="PRT0009F" localSheetId="1">#REF!</definedName>
    <definedName name="PRT0009F" localSheetId="2">#REF!</definedName>
    <definedName name="PRT0009F" localSheetId="3">#REF!</definedName>
    <definedName name="PRT0009F">#REF!</definedName>
    <definedName name="PRT0109F" localSheetId="18">#REF!</definedName>
    <definedName name="PRT0109F" localSheetId="0">#REF!</definedName>
    <definedName name="PRT0109F" localSheetId="1">#REF!</definedName>
    <definedName name="PRT0109F" localSheetId="2">#REF!</definedName>
    <definedName name="PRT0109F" localSheetId="3">#REF!</definedName>
    <definedName name="PRT0109F">#REF!</definedName>
    <definedName name="PRT0209F" localSheetId="18">#REF!</definedName>
    <definedName name="PRT0209F" localSheetId="0">#REF!</definedName>
    <definedName name="PRT0209F" localSheetId="1">#REF!</definedName>
    <definedName name="PRT0209F" localSheetId="2">#REF!</definedName>
    <definedName name="PRT0209F" localSheetId="3">#REF!</definedName>
    <definedName name="PRT0209F">#REF!</definedName>
    <definedName name="PRT0309F" localSheetId="18">#REF!</definedName>
    <definedName name="PRT0309F" localSheetId="0">#REF!</definedName>
    <definedName name="PRT0309F" localSheetId="1">#REF!</definedName>
    <definedName name="PRT0309F" localSheetId="2">#REF!</definedName>
    <definedName name="PRT0309F" localSheetId="3">#REF!</definedName>
    <definedName name="PRT0309F">#REF!</definedName>
    <definedName name="PRT0409F" localSheetId="18">#REF!</definedName>
    <definedName name="PRT0409F" localSheetId="0">#REF!</definedName>
    <definedName name="PRT0409F" localSheetId="1">#REF!</definedName>
    <definedName name="PRT0409F" localSheetId="2">#REF!</definedName>
    <definedName name="PRT0409F" localSheetId="3">#REF!</definedName>
    <definedName name="PRT0409F">#REF!</definedName>
    <definedName name="PRT0509F" localSheetId="18">#REF!</definedName>
    <definedName name="PRT0509F" localSheetId="0">#REF!</definedName>
    <definedName name="PRT0509F" localSheetId="1">#REF!</definedName>
    <definedName name="PRT0509F" localSheetId="2">#REF!</definedName>
    <definedName name="PRT0509F" localSheetId="3">#REF!</definedName>
    <definedName name="PRT0509F">#REF!</definedName>
    <definedName name="PRT9909F" localSheetId="18">#REF!</definedName>
    <definedName name="PRT9909F" localSheetId="0">#REF!</definedName>
    <definedName name="PRT9909F" localSheetId="1">#REF!</definedName>
    <definedName name="PRT9909F" localSheetId="2">#REF!</definedName>
    <definedName name="PRT9909F" localSheetId="3">#REF!</definedName>
    <definedName name="PRT9909F">#REF!</definedName>
  </definedNames>
  <calcPr calcId="145621"/>
</workbook>
</file>

<file path=xl/calcChain.xml><?xml version="1.0" encoding="utf-8"?>
<calcChain xmlns="http://schemas.openxmlformats.org/spreadsheetml/2006/main">
  <c r="CD132" i="67" l="1"/>
  <c r="CB132" i="67"/>
  <c r="CA132" i="67"/>
  <c r="CC132" i="67" s="1"/>
  <c r="BZ132" i="67" s="1"/>
  <c r="CD131" i="67"/>
  <c r="CB131" i="67"/>
  <c r="CA131" i="67"/>
  <c r="CC131" i="67" s="1"/>
  <c r="BZ131" i="67" s="1"/>
  <c r="CD130" i="67"/>
  <c r="CB130" i="67"/>
  <c r="CC130" i="67" s="1"/>
  <c r="BZ130" i="67" s="1"/>
  <c r="CA130" i="67"/>
  <c r="CD129" i="67"/>
  <c r="CC129" i="67"/>
  <c r="BZ129" i="67" s="1"/>
  <c r="CB129" i="67"/>
  <c r="CA129" i="67"/>
  <c r="CD128" i="67"/>
  <c r="CB128" i="67"/>
  <c r="CA128" i="67"/>
  <c r="CC128" i="67" s="1"/>
  <c r="BZ128" i="67" s="1"/>
  <c r="CD127" i="67"/>
  <c r="CB127" i="67"/>
  <c r="CA127" i="67"/>
  <c r="CC127" i="67" s="1"/>
  <c r="BZ127" i="67" s="1"/>
  <c r="CD126" i="67"/>
  <c r="CB126" i="67"/>
  <c r="CC126" i="67" s="1"/>
  <c r="BZ126" i="67" s="1"/>
  <c r="CA126" i="67"/>
  <c r="CD125" i="67"/>
  <c r="CC125" i="67"/>
  <c r="BZ125" i="67" s="1"/>
  <c r="CB125" i="67"/>
  <c r="CA125" i="67"/>
  <c r="CD124" i="67"/>
  <c r="CB124" i="67"/>
  <c r="CA124" i="67"/>
  <c r="CC124" i="67" s="1"/>
  <c r="BZ124" i="67" s="1"/>
  <c r="CD121" i="67"/>
  <c r="CB121" i="67"/>
  <c r="CA121" i="67"/>
  <c r="CC121" i="67" s="1"/>
  <c r="BZ121" i="67" s="1"/>
  <c r="CD120" i="67"/>
  <c r="CB120" i="67"/>
  <c r="CC120" i="67" s="1"/>
  <c r="BZ120" i="67" s="1"/>
  <c r="CA120" i="67"/>
  <c r="CD119" i="67"/>
  <c r="CC119" i="67"/>
  <c r="BZ119" i="67" s="1"/>
  <c r="CB119" i="67"/>
  <c r="CA119" i="67"/>
  <c r="CD118" i="67"/>
  <c r="CB118" i="67"/>
  <c r="CA118" i="67"/>
  <c r="CC118" i="67" s="1"/>
  <c r="BZ118" i="67" s="1"/>
  <c r="CD117" i="67"/>
  <c r="CB117" i="67"/>
  <c r="CA117" i="67"/>
  <c r="CC117" i="67" s="1"/>
  <c r="BZ117" i="67" s="1"/>
  <c r="CD116" i="67"/>
  <c r="CB116" i="67"/>
  <c r="CC116" i="67" s="1"/>
  <c r="BZ116" i="67" s="1"/>
  <c r="CA116" i="67"/>
  <c r="CD115" i="67"/>
  <c r="CC115" i="67"/>
  <c r="BZ115" i="67" s="1"/>
  <c r="CB115" i="67"/>
  <c r="CA115" i="67"/>
  <c r="CD114" i="67"/>
  <c r="CB114" i="67"/>
  <c r="CA114" i="67"/>
  <c r="CC114" i="67" s="1"/>
  <c r="BZ114" i="67" s="1"/>
  <c r="CD113" i="67"/>
  <c r="CB113" i="67"/>
  <c r="CA113" i="67"/>
  <c r="CC113" i="67" s="1"/>
  <c r="BZ113" i="67" s="1"/>
  <c r="CD112" i="67"/>
  <c r="CB112" i="67"/>
  <c r="CC112" i="67" s="1"/>
  <c r="BZ112" i="67" s="1"/>
  <c r="CA112" i="67"/>
  <c r="CD111" i="67"/>
  <c r="CC111" i="67"/>
  <c r="BZ111" i="67" s="1"/>
  <c r="CB111" i="67"/>
  <c r="CA111" i="67"/>
  <c r="CD110" i="67"/>
  <c r="CB110" i="67"/>
  <c r="CA110" i="67"/>
  <c r="CC110" i="67" s="1"/>
  <c r="BZ110" i="67" s="1"/>
  <c r="CD107" i="67"/>
  <c r="CB107" i="67"/>
  <c r="CA107" i="67"/>
  <c r="CC107" i="67" s="1"/>
  <c r="BZ107" i="67" s="1"/>
  <c r="CD106" i="67"/>
  <c r="CB106" i="67"/>
  <c r="CC106" i="67" s="1"/>
  <c r="BZ106" i="67" s="1"/>
  <c r="CA106" i="67"/>
  <c r="CD105" i="67"/>
  <c r="CC105" i="67"/>
  <c r="BZ105" i="67" s="1"/>
  <c r="CB105" i="67"/>
  <c r="CA105" i="67"/>
  <c r="CD104" i="67"/>
  <c r="CB104" i="67"/>
  <c r="CA104" i="67"/>
  <c r="CC104" i="67" s="1"/>
  <c r="BZ104" i="67" s="1"/>
  <c r="CD103" i="67"/>
  <c r="CB103" i="67"/>
  <c r="CA103" i="67"/>
  <c r="CC103" i="67" s="1"/>
  <c r="BZ103" i="67" s="1"/>
  <c r="CD102" i="67"/>
  <c r="CD135" i="67" s="1"/>
  <c r="CB102" i="67"/>
  <c r="CC102" i="67" s="1"/>
  <c r="CA102" i="67"/>
  <c r="CA135" i="67" s="1"/>
  <c r="F29" i="67"/>
  <c r="E28" i="67"/>
  <c r="D28" i="67"/>
  <c r="C28" i="67"/>
  <c r="B28" i="67"/>
  <c r="F28" i="67"/>
  <c r="E18" i="67"/>
  <c r="E30" i="67" s="1"/>
  <c r="C18" i="67"/>
  <c r="C30" i="67" s="1"/>
  <c r="B18" i="67"/>
  <c r="D18" i="67"/>
  <c r="D30" i="67" s="1"/>
  <c r="F30" i="59"/>
  <c r="E30" i="59"/>
  <c r="D30" i="59"/>
  <c r="C30" i="59"/>
  <c r="B30" i="59"/>
  <c r="F28" i="59"/>
  <c r="E28" i="59"/>
  <c r="D28" i="59"/>
  <c r="C28" i="59"/>
  <c r="B28" i="59"/>
  <c r="F18" i="59"/>
  <c r="E18" i="59"/>
  <c r="D18" i="59"/>
  <c r="C18" i="59"/>
  <c r="B18" i="59"/>
  <c r="BT131" i="64"/>
  <c r="BR131" i="64"/>
  <c r="BQ131" i="64"/>
  <c r="BS131" i="64" s="1"/>
  <c r="BP131" i="64" s="1"/>
  <c r="BT130" i="64"/>
  <c r="BR130" i="64"/>
  <c r="BQ130" i="64"/>
  <c r="BS130" i="64" s="1"/>
  <c r="BT129" i="64"/>
  <c r="BR129" i="64"/>
  <c r="BS129" i="64" s="1"/>
  <c r="BQ129" i="64"/>
  <c r="BT128" i="64"/>
  <c r="BR128" i="64"/>
  <c r="BS128" i="64" s="1"/>
  <c r="BP128" i="64" s="1"/>
  <c r="BQ128" i="64"/>
  <c r="BT127" i="64"/>
  <c r="BR127" i="64"/>
  <c r="BQ127" i="64"/>
  <c r="BS127" i="64" s="1"/>
  <c r="BP127" i="64" s="1"/>
  <c r="BT126" i="64"/>
  <c r="BR126" i="64"/>
  <c r="BQ126" i="64"/>
  <c r="BS126" i="64" s="1"/>
  <c r="BP126" i="64" s="1"/>
  <c r="BT125" i="64"/>
  <c r="BR125" i="64"/>
  <c r="BQ125" i="64"/>
  <c r="BT124" i="64"/>
  <c r="BS124" i="64"/>
  <c r="BP124" i="64" s="1"/>
  <c r="BR124" i="64"/>
  <c r="BQ124" i="64"/>
  <c r="BT123" i="64"/>
  <c r="BR123" i="64"/>
  <c r="BQ123" i="64"/>
  <c r="BT120" i="64"/>
  <c r="BR120" i="64"/>
  <c r="BQ120" i="64"/>
  <c r="BS120" i="64" s="1"/>
  <c r="BP120" i="64" s="1"/>
  <c r="BT119" i="64"/>
  <c r="BR119" i="64"/>
  <c r="BQ119" i="64"/>
  <c r="BT118" i="64"/>
  <c r="BR118" i="64"/>
  <c r="BQ118" i="64"/>
  <c r="BT117" i="64"/>
  <c r="BR117" i="64"/>
  <c r="BQ117" i="64"/>
  <c r="BT116" i="64"/>
  <c r="BR116" i="64"/>
  <c r="BQ116" i="64"/>
  <c r="BT115" i="64"/>
  <c r="BR115" i="64"/>
  <c r="BQ115" i="64"/>
  <c r="BT114" i="64"/>
  <c r="BR114" i="64"/>
  <c r="BQ114" i="64"/>
  <c r="BT113" i="64"/>
  <c r="BR113" i="64"/>
  <c r="BQ113" i="64"/>
  <c r="BT112" i="64"/>
  <c r="BR112" i="64"/>
  <c r="BQ112" i="64"/>
  <c r="BS112" i="64" s="1"/>
  <c r="BT111" i="64"/>
  <c r="BR111" i="64"/>
  <c r="BQ111" i="64"/>
  <c r="BT110" i="64"/>
  <c r="BR110" i="64"/>
  <c r="BS110" i="64" s="1"/>
  <c r="BQ110" i="64"/>
  <c r="BT109" i="64"/>
  <c r="BR109" i="64"/>
  <c r="BQ109" i="64"/>
  <c r="BT106" i="64"/>
  <c r="BR106" i="64"/>
  <c r="BQ106" i="64"/>
  <c r="BS106" i="64" s="1"/>
  <c r="BP106" i="64" s="1"/>
  <c r="BT105" i="64"/>
  <c r="BR105" i="64"/>
  <c r="BQ105" i="64"/>
  <c r="BT104" i="64"/>
  <c r="BR104" i="64"/>
  <c r="BQ104" i="64"/>
  <c r="BS104" i="64" s="1"/>
  <c r="BP104" i="64" s="1"/>
  <c r="BT103" i="64"/>
  <c r="BR103" i="64"/>
  <c r="BQ103" i="64"/>
  <c r="BT102" i="64"/>
  <c r="BR102" i="64"/>
  <c r="BQ102" i="64"/>
  <c r="BT101" i="64"/>
  <c r="BT134" i="64" s="1"/>
  <c r="BR101" i="64"/>
  <c r="BQ101" i="64"/>
  <c r="BQ134" i="64" s="1"/>
  <c r="F29" i="64"/>
  <c r="F28" i="64"/>
  <c r="E28" i="64"/>
  <c r="D28" i="64"/>
  <c r="C28" i="64"/>
  <c r="B28" i="64"/>
  <c r="F18" i="64"/>
  <c r="E18" i="64"/>
  <c r="E30" i="64" s="1"/>
  <c r="D18" i="64"/>
  <c r="C18" i="64"/>
  <c r="B18" i="64"/>
  <c r="BT131" i="63"/>
  <c r="BR131" i="63"/>
  <c r="BS131" i="63" s="1"/>
  <c r="BP131" i="63" s="1"/>
  <c r="BQ131" i="63"/>
  <c r="BT130" i="63"/>
  <c r="BR130" i="63"/>
  <c r="BQ130" i="63"/>
  <c r="BS130" i="63" s="1"/>
  <c r="BP130" i="63" s="1"/>
  <c r="BT129" i="63"/>
  <c r="BR129" i="63"/>
  <c r="BQ129" i="63"/>
  <c r="BS129" i="63" s="1"/>
  <c r="BT128" i="63"/>
  <c r="BR128" i="63"/>
  <c r="BS128" i="63" s="1"/>
  <c r="BQ128" i="63"/>
  <c r="BT127" i="63"/>
  <c r="BS127" i="63"/>
  <c r="BP127" i="63" s="1"/>
  <c r="BR127" i="63"/>
  <c r="BQ127" i="63"/>
  <c r="BT126" i="63"/>
  <c r="BR126" i="63"/>
  <c r="BQ126" i="63"/>
  <c r="BT125" i="63"/>
  <c r="BR125" i="63"/>
  <c r="BQ125" i="63"/>
  <c r="BS125" i="63" s="1"/>
  <c r="BP125" i="63" s="1"/>
  <c r="BT124" i="63"/>
  <c r="BR124" i="63"/>
  <c r="BQ124" i="63"/>
  <c r="BT123" i="63"/>
  <c r="BR123" i="63"/>
  <c r="BQ123" i="63"/>
  <c r="BT120" i="63"/>
  <c r="BR120" i="63"/>
  <c r="BQ120" i="63"/>
  <c r="BT119" i="63"/>
  <c r="BR119" i="63"/>
  <c r="BQ119" i="63"/>
  <c r="BT118" i="63"/>
  <c r="BR118" i="63"/>
  <c r="BQ118" i="63"/>
  <c r="BT117" i="63"/>
  <c r="BR117" i="63"/>
  <c r="BQ117" i="63"/>
  <c r="BT116" i="63"/>
  <c r="BR116" i="63"/>
  <c r="BQ116" i="63"/>
  <c r="BT115" i="63"/>
  <c r="BR115" i="63"/>
  <c r="BQ115" i="63"/>
  <c r="BT114" i="63"/>
  <c r="BR114" i="63"/>
  <c r="BQ114" i="63"/>
  <c r="BT113" i="63"/>
  <c r="BR113" i="63"/>
  <c r="BS113" i="63" s="1"/>
  <c r="BP113" i="63" s="1"/>
  <c r="BQ113" i="63"/>
  <c r="BT112" i="63"/>
  <c r="BR112" i="63"/>
  <c r="BQ112" i="63"/>
  <c r="BS112" i="63" s="1"/>
  <c r="BP112" i="63" s="1"/>
  <c r="BT111" i="63"/>
  <c r="BR111" i="63"/>
  <c r="BQ111" i="63"/>
  <c r="BS111" i="63" s="1"/>
  <c r="BP111" i="63" s="1"/>
  <c r="BT110" i="63"/>
  <c r="BR110" i="63"/>
  <c r="BS110" i="63" s="1"/>
  <c r="BQ110" i="63"/>
  <c r="BT109" i="63"/>
  <c r="BS109" i="63"/>
  <c r="BP109" i="63" s="1"/>
  <c r="BR109" i="63"/>
  <c r="BQ109" i="63"/>
  <c r="BT106" i="63"/>
  <c r="BR106" i="63"/>
  <c r="BQ106" i="63"/>
  <c r="BT105" i="63"/>
  <c r="BR105" i="63"/>
  <c r="BQ105" i="63"/>
  <c r="BS105" i="63" s="1"/>
  <c r="BP105" i="63" s="1"/>
  <c r="BT104" i="63"/>
  <c r="BR104" i="63"/>
  <c r="BQ104" i="63"/>
  <c r="BT103" i="63"/>
  <c r="BR103" i="63"/>
  <c r="BQ103" i="63"/>
  <c r="BT102" i="63"/>
  <c r="BR102" i="63"/>
  <c r="BQ102" i="63"/>
  <c r="BT101" i="63"/>
  <c r="BT134" i="63" s="1"/>
  <c r="BR101" i="63"/>
  <c r="BR134" i="63" s="1"/>
  <c r="BQ101" i="63"/>
  <c r="F29" i="63"/>
  <c r="F28" i="63"/>
  <c r="E28" i="63"/>
  <c r="D28" i="63"/>
  <c r="C28" i="63"/>
  <c r="B28" i="63"/>
  <c r="F18" i="63"/>
  <c r="E18" i="63"/>
  <c r="E30" i="63" s="1"/>
  <c r="D18" i="63"/>
  <c r="C18" i="63"/>
  <c r="B18" i="63"/>
  <c r="BZ131" i="62"/>
  <c r="BX131" i="62"/>
  <c r="BW131" i="62"/>
  <c r="BZ130" i="62"/>
  <c r="BX130" i="62"/>
  <c r="BW130" i="62"/>
  <c r="BY130" i="62" s="1"/>
  <c r="BV130" i="62" s="1"/>
  <c r="BZ129" i="62"/>
  <c r="BX129" i="62"/>
  <c r="BW129" i="62"/>
  <c r="BY129" i="62" s="1"/>
  <c r="BV129" i="62" s="1"/>
  <c r="BZ128" i="62"/>
  <c r="BX128" i="62"/>
  <c r="BW128" i="62"/>
  <c r="BY128" i="62" s="1"/>
  <c r="BZ127" i="62"/>
  <c r="BX127" i="62"/>
  <c r="BW127" i="62"/>
  <c r="BZ126" i="62"/>
  <c r="BX126" i="62"/>
  <c r="BW126" i="62"/>
  <c r="BZ125" i="62"/>
  <c r="BX125" i="62"/>
  <c r="BY125" i="62" s="1"/>
  <c r="BV125" i="62" s="1"/>
  <c r="BW125" i="62"/>
  <c r="BZ124" i="62"/>
  <c r="BX124" i="62"/>
  <c r="BW124" i="62"/>
  <c r="BZ123" i="62"/>
  <c r="BX123" i="62"/>
  <c r="BW123" i="62"/>
  <c r="BZ120" i="62"/>
  <c r="BX120" i="62"/>
  <c r="BW120" i="62"/>
  <c r="BY120" i="62" s="1"/>
  <c r="BZ119" i="62"/>
  <c r="BX119" i="62"/>
  <c r="BW119" i="62"/>
  <c r="BZ118" i="62"/>
  <c r="BX118" i="62"/>
  <c r="BW118" i="62"/>
  <c r="BY118" i="62" s="1"/>
  <c r="BV118" i="62" s="1"/>
  <c r="BZ117" i="62"/>
  <c r="BX117" i="62"/>
  <c r="BW117" i="62"/>
  <c r="BZ116" i="62"/>
  <c r="BX116" i="62"/>
  <c r="BW116" i="62"/>
  <c r="BY116" i="62" s="1"/>
  <c r="BV116" i="62" s="1"/>
  <c r="BZ115" i="62"/>
  <c r="BX115" i="62"/>
  <c r="BW115" i="62"/>
  <c r="BZ114" i="62"/>
  <c r="BX114" i="62"/>
  <c r="BW114" i="62"/>
  <c r="BZ113" i="62"/>
  <c r="BX113" i="62"/>
  <c r="BW113" i="62"/>
  <c r="BZ112" i="62"/>
  <c r="BX112" i="62"/>
  <c r="BY112" i="62" s="1"/>
  <c r="BV112" i="62" s="1"/>
  <c r="BW112" i="62"/>
  <c r="BZ111" i="62"/>
  <c r="BX111" i="62"/>
  <c r="BY111" i="62" s="1"/>
  <c r="BW111" i="62"/>
  <c r="BZ110" i="62"/>
  <c r="BX110" i="62"/>
  <c r="BW110" i="62"/>
  <c r="BZ109" i="62"/>
  <c r="BX109" i="62"/>
  <c r="BW109" i="62"/>
  <c r="BZ106" i="62"/>
  <c r="BX106" i="62"/>
  <c r="BW106" i="62"/>
  <c r="BY106" i="62" s="1"/>
  <c r="BV106" i="62" s="1"/>
  <c r="BZ105" i="62"/>
  <c r="BX105" i="62"/>
  <c r="BW105" i="62"/>
  <c r="BZ104" i="62"/>
  <c r="BX104" i="62"/>
  <c r="BW104" i="62"/>
  <c r="BY104" i="62" s="1"/>
  <c r="BV104" i="62" s="1"/>
  <c r="BZ103" i="62"/>
  <c r="BX103" i="62"/>
  <c r="BW103" i="62"/>
  <c r="BZ102" i="62"/>
  <c r="BX102" i="62"/>
  <c r="BW102" i="62"/>
  <c r="BY102" i="62" s="1"/>
  <c r="BV102" i="62" s="1"/>
  <c r="BZ101" i="62"/>
  <c r="BZ134" i="62" s="1"/>
  <c r="BX101" i="62"/>
  <c r="BX134" i="62" s="1"/>
  <c r="BW101" i="62"/>
  <c r="BW134" i="62" s="1"/>
  <c r="F29" i="62"/>
  <c r="E28" i="62"/>
  <c r="D28" i="62"/>
  <c r="B28" i="62"/>
  <c r="E18" i="62"/>
  <c r="D18" i="62"/>
  <c r="C18" i="62"/>
  <c r="B18" i="62"/>
  <c r="B30" i="62" s="1"/>
  <c r="BV131" i="61"/>
  <c r="BT131" i="61"/>
  <c r="BS131" i="61"/>
  <c r="BV130" i="61"/>
  <c r="BT130" i="61"/>
  <c r="BS130" i="61"/>
  <c r="BV129" i="61"/>
  <c r="BT129" i="61"/>
  <c r="BS129" i="61"/>
  <c r="BV128" i="61"/>
  <c r="BT128" i="61"/>
  <c r="BS128" i="61"/>
  <c r="BV127" i="61"/>
  <c r="BT127" i="61"/>
  <c r="BS127" i="61"/>
  <c r="BV126" i="61"/>
  <c r="BT126" i="61"/>
  <c r="BU126" i="61" s="1"/>
  <c r="BS126" i="61"/>
  <c r="BV125" i="61"/>
  <c r="BT125" i="61"/>
  <c r="BS125" i="61"/>
  <c r="BV124" i="61"/>
  <c r="BT124" i="61"/>
  <c r="BS124" i="61"/>
  <c r="BV123" i="61"/>
  <c r="BT123" i="61"/>
  <c r="BS123" i="61"/>
  <c r="BV120" i="61"/>
  <c r="BT120" i="61"/>
  <c r="BS120" i="61"/>
  <c r="BU120" i="61" s="1"/>
  <c r="BR120" i="61" s="1"/>
  <c r="BV119" i="61"/>
  <c r="BT119" i="61"/>
  <c r="BS119" i="61"/>
  <c r="BV118" i="61"/>
  <c r="BT118" i="61"/>
  <c r="BS118" i="61"/>
  <c r="BV117" i="61"/>
  <c r="BT117" i="61"/>
  <c r="BS117" i="61"/>
  <c r="BV116" i="61"/>
  <c r="BT116" i="61"/>
  <c r="BS116" i="61"/>
  <c r="BU116" i="61" s="1"/>
  <c r="BV115" i="61"/>
  <c r="BT115" i="61"/>
  <c r="BS115" i="61"/>
  <c r="BV114" i="61"/>
  <c r="BT114" i="61"/>
  <c r="BS114" i="61"/>
  <c r="BV113" i="61"/>
  <c r="BT113" i="61"/>
  <c r="BS113" i="61"/>
  <c r="BV112" i="61"/>
  <c r="BT112" i="61"/>
  <c r="BS112" i="61"/>
  <c r="BU112" i="61" s="1"/>
  <c r="BV111" i="61"/>
  <c r="BT111" i="61"/>
  <c r="BS111" i="61"/>
  <c r="BV110" i="61"/>
  <c r="BT110" i="61"/>
  <c r="BS110" i="61"/>
  <c r="BV109" i="61"/>
  <c r="BT109" i="61"/>
  <c r="BS109" i="61"/>
  <c r="BV106" i="61"/>
  <c r="BT106" i="61"/>
  <c r="BS106" i="61"/>
  <c r="BV105" i="61"/>
  <c r="BT105" i="61"/>
  <c r="BS105" i="61"/>
  <c r="BV104" i="61"/>
  <c r="BT104" i="61"/>
  <c r="BS104" i="61"/>
  <c r="BV103" i="61"/>
  <c r="BT103" i="61"/>
  <c r="BS103" i="61"/>
  <c r="BV102" i="61"/>
  <c r="BT102" i="61"/>
  <c r="BS102" i="61"/>
  <c r="BU102" i="61" s="1"/>
  <c r="BR102" i="61" s="1"/>
  <c r="BV101" i="61"/>
  <c r="BV134" i="61" s="1"/>
  <c r="BT101" i="61"/>
  <c r="BT134" i="61" s="1"/>
  <c r="BS101" i="61"/>
  <c r="F29" i="61"/>
  <c r="E28" i="61"/>
  <c r="D28" i="61"/>
  <c r="B28" i="61"/>
  <c r="E18" i="61"/>
  <c r="D18" i="61"/>
  <c r="C18" i="61"/>
  <c r="B18" i="61"/>
  <c r="B30" i="61" s="1"/>
  <c r="B30" i="67" l="1"/>
  <c r="CC135" i="67"/>
  <c r="BZ102" i="67"/>
  <c r="BZ135" i="67" s="1"/>
  <c r="F18" i="67"/>
  <c r="F30" i="67" s="1"/>
  <c r="CB135" i="67"/>
  <c r="BU109" i="61"/>
  <c r="BR109" i="61" s="1"/>
  <c r="BU104" i="61"/>
  <c r="BR104" i="61" s="1"/>
  <c r="BU110" i="61"/>
  <c r="BR110" i="61" s="1"/>
  <c r="BU118" i="61"/>
  <c r="BR118" i="61" s="1"/>
  <c r="BU125" i="61"/>
  <c r="BR125" i="61" s="1"/>
  <c r="BR126" i="61"/>
  <c r="BU129" i="61"/>
  <c r="BR129" i="61" s="1"/>
  <c r="BR112" i="61"/>
  <c r="BR116" i="61"/>
  <c r="BU105" i="61"/>
  <c r="BR105" i="61" s="1"/>
  <c r="BU106" i="61"/>
  <c r="BR106" i="61" s="1"/>
  <c r="BU111" i="61"/>
  <c r="BR111" i="61" s="1"/>
  <c r="BU115" i="61"/>
  <c r="BR115" i="61" s="1"/>
  <c r="BU127" i="61"/>
  <c r="BR127" i="61" s="1"/>
  <c r="BU130" i="61"/>
  <c r="BR130" i="61" s="1"/>
  <c r="E30" i="61"/>
  <c r="BU124" i="61"/>
  <c r="BR124" i="61" s="1"/>
  <c r="BU128" i="61"/>
  <c r="BU131" i="61"/>
  <c r="BR131" i="61" s="1"/>
  <c r="BU117" i="61"/>
  <c r="BR117" i="61" s="1"/>
  <c r="BR128" i="61"/>
  <c r="BU113" i="61"/>
  <c r="BR113" i="61" s="1"/>
  <c r="F18" i="61"/>
  <c r="D30" i="61"/>
  <c r="C28" i="61"/>
  <c r="C30" i="61" s="1"/>
  <c r="BU101" i="61"/>
  <c r="BU134" i="61" s="1"/>
  <c r="BU103" i="61"/>
  <c r="BR103" i="61" s="1"/>
  <c r="BU114" i="61"/>
  <c r="BR114" i="61" s="1"/>
  <c r="BU119" i="61"/>
  <c r="BR119" i="61" s="1"/>
  <c r="BU123" i="61"/>
  <c r="BR123" i="61" s="1"/>
  <c r="BS134" i="61"/>
  <c r="BS102" i="64"/>
  <c r="BP102" i="64" s="1"/>
  <c r="BS109" i="64"/>
  <c r="BP109" i="64" s="1"/>
  <c r="BP110" i="64"/>
  <c r="BS113" i="64"/>
  <c r="BP113" i="64" s="1"/>
  <c r="BS117" i="64"/>
  <c r="BP129" i="64"/>
  <c r="BS111" i="64"/>
  <c r="BP111" i="64" s="1"/>
  <c r="BS114" i="64"/>
  <c r="BP114" i="64" s="1"/>
  <c r="BS118" i="64"/>
  <c r="BP118" i="64" s="1"/>
  <c r="B30" i="64"/>
  <c r="F30" i="64"/>
  <c r="C30" i="64"/>
  <c r="BS101" i="64"/>
  <c r="BP112" i="64"/>
  <c r="BP117" i="64"/>
  <c r="BS119" i="64"/>
  <c r="BP119" i="64" s="1"/>
  <c r="BP130" i="64"/>
  <c r="BS115" i="64"/>
  <c r="BP115" i="64" s="1"/>
  <c r="D30" i="64"/>
  <c r="BS103" i="64"/>
  <c r="BP103" i="64" s="1"/>
  <c r="BS105" i="64"/>
  <c r="BP105" i="64" s="1"/>
  <c r="BS116" i="64"/>
  <c r="BP116" i="64" s="1"/>
  <c r="BS123" i="64"/>
  <c r="BP123" i="64" s="1"/>
  <c r="BS125" i="64"/>
  <c r="BP125" i="64" s="1"/>
  <c r="D30" i="63"/>
  <c r="BS102" i="63"/>
  <c r="BP102" i="63" s="1"/>
  <c r="BS114" i="63"/>
  <c r="BP114" i="63" s="1"/>
  <c r="BS117" i="63"/>
  <c r="BP117" i="63" s="1"/>
  <c r="BS123" i="63"/>
  <c r="BP123" i="63" s="1"/>
  <c r="BS116" i="63"/>
  <c r="BP116" i="63" s="1"/>
  <c r="BS103" i="63"/>
  <c r="BP103" i="63" s="1"/>
  <c r="BP129" i="63"/>
  <c r="B30" i="63"/>
  <c r="BS118" i="63"/>
  <c r="BP118" i="63" s="1"/>
  <c r="F30" i="63"/>
  <c r="BS104" i="63"/>
  <c r="BP104" i="63" s="1"/>
  <c r="BS115" i="63"/>
  <c r="BP115" i="63" s="1"/>
  <c r="BS120" i="63"/>
  <c r="BP120" i="63" s="1"/>
  <c r="BS124" i="63"/>
  <c r="BP124" i="63" s="1"/>
  <c r="C30" i="63"/>
  <c r="BS101" i="63"/>
  <c r="BS134" i="63" s="1"/>
  <c r="BS106" i="63"/>
  <c r="BP106" i="63" s="1"/>
  <c r="BP110" i="63"/>
  <c r="BS119" i="63"/>
  <c r="BP119" i="63" s="1"/>
  <c r="BS126" i="63"/>
  <c r="BP126" i="63" s="1"/>
  <c r="BP128" i="63"/>
  <c r="BS134" i="64"/>
  <c r="BP101" i="64"/>
  <c r="BP134" i="64" s="1"/>
  <c r="BR134" i="64"/>
  <c r="BQ134" i="63"/>
  <c r="BV120" i="62"/>
  <c r="BY109" i="62"/>
  <c r="BV109" i="62" s="1"/>
  <c r="BY115" i="62"/>
  <c r="BV115" i="62" s="1"/>
  <c r="BY119" i="62"/>
  <c r="BV119" i="62" s="1"/>
  <c r="BY126" i="62"/>
  <c r="BV126" i="62" s="1"/>
  <c r="BY131" i="62"/>
  <c r="BY105" i="62"/>
  <c r="BV105" i="62" s="1"/>
  <c r="BY113" i="62"/>
  <c r="BV113" i="62" s="1"/>
  <c r="BY123" i="62"/>
  <c r="BV123" i="62" s="1"/>
  <c r="E30" i="62"/>
  <c r="C28" i="62"/>
  <c r="C30" i="62" s="1"/>
  <c r="BY103" i="62"/>
  <c r="BV103" i="62" s="1"/>
  <c r="BV111" i="62"/>
  <c r="BY114" i="62"/>
  <c r="BV114" i="62" s="1"/>
  <c r="BY117" i="62"/>
  <c r="BV117" i="62" s="1"/>
  <c r="F18" i="62"/>
  <c r="BV128" i="62"/>
  <c r="BV131" i="62"/>
  <c r="D30" i="62"/>
  <c r="BY101" i="62"/>
  <c r="BY110" i="62"/>
  <c r="BV110" i="62" s="1"/>
  <c r="BY124" i="62"/>
  <c r="BV124" i="62" s="1"/>
  <c r="BY127" i="62"/>
  <c r="BV127" i="62" s="1"/>
  <c r="F28" i="62"/>
  <c r="BR101" i="61"/>
  <c r="BR134" i="61" s="1"/>
  <c r="F28" i="61"/>
  <c r="CD132" i="59"/>
  <c r="CB132" i="59"/>
  <c r="CA132" i="59"/>
  <c r="CC132" i="59" s="1"/>
  <c r="BZ132" i="59" s="1"/>
  <c r="CD131" i="59"/>
  <c r="CB131" i="59"/>
  <c r="CA131" i="59"/>
  <c r="CD130" i="59"/>
  <c r="CB130" i="59"/>
  <c r="CA130" i="59"/>
  <c r="CC130" i="59" s="1"/>
  <c r="BZ130" i="59" s="1"/>
  <c r="CD129" i="59"/>
  <c r="CB129" i="59"/>
  <c r="CA129" i="59"/>
  <c r="CD128" i="59"/>
  <c r="CB128" i="59"/>
  <c r="CA128" i="59"/>
  <c r="CC128" i="59" s="1"/>
  <c r="BZ128" i="59" s="1"/>
  <c r="CD127" i="59"/>
  <c r="CB127" i="59"/>
  <c r="CA127" i="59"/>
  <c r="CD126" i="59"/>
  <c r="CB126" i="59"/>
  <c r="CA126" i="59"/>
  <c r="CC126" i="59" s="1"/>
  <c r="BZ126" i="59" s="1"/>
  <c r="CD125" i="59"/>
  <c r="CB125" i="59"/>
  <c r="CA125" i="59"/>
  <c r="CD124" i="59"/>
  <c r="CB124" i="59"/>
  <c r="CA124" i="59"/>
  <c r="CC124" i="59" s="1"/>
  <c r="BZ124" i="59" s="1"/>
  <c r="CD121" i="59"/>
  <c r="CB121" i="59"/>
  <c r="CA121" i="59"/>
  <c r="CD120" i="59"/>
  <c r="CB120" i="59"/>
  <c r="CA120" i="59"/>
  <c r="CC120" i="59" s="1"/>
  <c r="BZ120" i="59" s="1"/>
  <c r="CD119" i="59"/>
  <c r="CB119" i="59"/>
  <c r="CA119" i="59"/>
  <c r="CD118" i="59"/>
  <c r="CB118" i="59"/>
  <c r="CA118" i="59"/>
  <c r="CC118" i="59" s="1"/>
  <c r="BZ118" i="59" s="1"/>
  <c r="CD117" i="59"/>
  <c r="CB117" i="59"/>
  <c r="CA117" i="59"/>
  <c r="CD116" i="59"/>
  <c r="CB116" i="59"/>
  <c r="CA116" i="59"/>
  <c r="CC116" i="59" s="1"/>
  <c r="BZ116" i="59" s="1"/>
  <c r="CD115" i="59"/>
  <c r="CB115" i="59"/>
  <c r="CA115" i="59"/>
  <c r="CD114" i="59"/>
  <c r="CB114" i="59"/>
  <c r="CA114" i="59"/>
  <c r="CC114" i="59" s="1"/>
  <c r="BZ114" i="59" s="1"/>
  <c r="CD113" i="59"/>
  <c r="CB113" i="59"/>
  <c r="CA113" i="59"/>
  <c r="CD112" i="59"/>
  <c r="CB112" i="59"/>
  <c r="CA112" i="59"/>
  <c r="CC112" i="59" s="1"/>
  <c r="BZ112" i="59" s="1"/>
  <c r="CD111" i="59"/>
  <c r="CB111" i="59"/>
  <c r="CA111" i="59"/>
  <c r="CD110" i="59"/>
  <c r="CB110" i="59"/>
  <c r="CA110" i="59"/>
  <c r="CC110" i="59" s="1"/>
  <c r="BZ110" i="59" s="1"/>
  <c r="CD107" i="59"/>
  <c r="CB107" i="59"/>
  <c r="CA107" i="59"/>
  <c r="CD106" i="59"/>
  <c r="CB106" i="59"/>
  <c r="CA106" i="59"/>
  <c r="CC106" i="59" s="1"/>
  <c r="BZ106" i="59" s="1"/>
  <c r="CD105" i="59"/>
  <c r="CB105" i="59"/>
  <c r="CA105" i="59"/>
  <c r="CD104" i="59"/>
  <c r="CB104" i="59"/>
  <c r="CA104" i="59"/>
  <c r="CC104" i="59" s="1"/>
  <c r="BZ104" i="59" s="1"/>
  <c r="CD103" i="59"/>
  <c r="CB103" i="59"/>
  <c r="CA103" i="59"/>
  <c r="CD102" i="59"/>
  <c r="CD135" i="59" s="1"/>
  <c r="CB102" i="59"/>
  <c r="CB135" i="59" s="1"/>
  <c r="CA102" i="59"/>
  <c r="CC102" i="59" s="1"/>
  <c r="F29" i="59"/>
  <c r="F27" i="59"/>
  <c r="F26" i="59"/>
  <c r="C25" i="59"/>
  <c r="F25" i="59" s="1"/>
  <c r="C24" i="59"/>
  <c r="F24" i="59" s="1"/>
  <c r="C23" i="59"/>
  <c r="F23" i="59" s="1"/>
  <c r="C22" i="59"/>
  <c r="F22" i="59" s="1"/>
  <c r="C21" i="59"/>
  <c r="F21" i="59" s="1"/>
  <c r="F20" i="59"/>
  <c r="F19" i="59"/>
  <c r="F16" i="59"/>
  <c r="F15" i="59"/>
  <c r="F14" i="59"/>
  <c r="F13" i="59"/>
  <c r="F12" i="59"/>
  <c r="D11" i="59"/>
  <c r="F11" i="59" s="1"/>
  <c r="D10" i="59"/>
  <c r="F10" i="59" s="1"/>
  <c r="D9" i="59"/>
  <c r="F8" i="59"/>
  <c r="F7" i="59"/>
  <c r="F6" i="59"/>
  <c r="F5" i="59"/>
  <c r="F4" i="59"/>
  <c r="F3" i="59"/>
  <c r="F2" i="59"/>
  <c r="CD132" i="58"/>
  <c r="CB132" i="58"/>
  <c r="CA132" i="58"/>
  <c r="CC132" i="58" s="1"/>
  <c r="BZ132" i="58" s="1"/>
  <c r="CD131" i="58"/>
  <c r="CB131" i="58"/>
  <c r="CA131" i="58"/>
  <c r="CD130" i="58"/>
  <c r="CB130" i="58"/>
  <c r="CA130" i="58"/>
  <c r="CC130" i="58" s="1"/>
  <c r="BZ130" i="58" s="1"/>
  <c r="CD129" i="58"/>
  <c r="CB129" i="58"/>
  <c r="CA129" i="58"/>
  <c r="CD128" i="58"/>
  <c r="CB128" i="58"/>
  <c r="CA128" i="58"/>
  <c r="CC128" i="58" s="1"/>
  <c r="BZ128" i="58" s="1"/>
  <c r="CD127" i="58"/>
  <c r="CB127" i="58"/>
  <c r="CA127" i="58"/>
  <c r="CD126" i="58"/>
  <c r="CB126" i="58"/>
  <c r="CA126" i="58"/>
  <c r="CC126" i="58" s="1"/>
  <c r="BZ126" i="58" s="1"/>
  <c r="CD125" i="58"/>
  <c r="CB125" i="58"/>
  <c r="CA125" i="58"/>
  <c r="CD124" i="58"/>
  <c r="CB124" i="58"/>
  <c r="CA124" i="58"/>
  <c r="CC124" i="58" s="1"/>
  <c r="BZ124" i="58" s="1"/>
  <c r="CD121" i="58"/>
  <c r="CB121" i="58"/>
  <c r="CA121" i="58"/>
  <c r="CD120" i="58"/>
  <c r="CB120" i="58"/>
  <c r="CA120" i="58"/>
  <c r="CC120" i="58" s="1"/>
  <c r="BZ120" i="58" s="1"/>
  <c r="CD119" i="58"/>
  <c r="CB119" i="58"/>
  <c r="CA119" i="58"/>
  <c r="CD118" i="58"/>
  <c r="CB118" i="58"/>
  <c r="CA118" i="58"/>
  <c r="CC118" i="58" s="1"/>
  <c r="BZ118" i="58" s="1"/>
  <c r="CD117" i="58"/>
  <c r="CB117" i="58"/>
  <c r="CA117" i="58"/>
  <c r="CD116" i="58"/>
  <c r="CB116" i="58"/>
  <c r="CA116" i="58"/>
  <c r="CC116" i="58" s="1"/>
  <c r="BZ116" i="58" s="1"/>
  <c r="CD115" i="58"/>
  <c r="CB115" i="58"/>
  <c r="CA115" i="58"/>
  <c r="CD114" i="58"/>
  <c r="CB114" i="58"/>
  <c r="CA114" i="58"/>
  <c r="CC114" i="58" s="1"/>
  <c r="BZ114" i="58" s="1"/>
  <c r="CD113" i="58"/>
  <c r="CB113" i="58"/>
  <c r="CA113" i="58"/>
  <c r="CD112" i="58"/>
  <c r="CB112" i="58"/>
  <c r="CA112" i="58"/>
  <c r="CC112" i="58" s="1"/>
  <c r="BZ112" i="58" s="1"/>
  <c r="CD111" i="58"/>
  <c r="CB111" i="58"/>
  <c r="CA111" i="58"/>
  <c r="CD110" i="58"/>
  <c r="CB110" i="58"/>
  <c r="CA110" i="58"/>
  <c r="CC110" i="58" s="1"/>
  <c r="BZ110" i="58" s="1"/>
  <c r="CD107" i="58"/>
  <c r="CB107" i="58"/>
  <c r="CA107" i="58"/>
  <c r="CD106" i="58"/>
  <c r="CB106" i="58"/>
  <c r="CA106" i="58"/>
  <c r="CC106" i="58" s="1"/>
  <c r="BZ106" i="58" s="1"/>
  <c r="CD105" i="58"/>
  <c r="CB105" i="58"/>
  <c r="CA105" i="58"/>
  <c r="CD104" i="58"/>
  <c r="CB104" i="58"/>
  <c r="CA104" i="58"/>
  <c r="CC104" i="58" s="1"/>
  <c r="BZ104" i="58" s="1"/>
  <c r="CD103" i="58"/>
  <c r="CB103" i="58"/>
  <c r="CA103" i="58"/>
  <c r="CD102" i="58"/>
  <c r="CD135" i="58" s="1"/>
  <c r="CB102" i="58"/>
  <c r="CB135" i="58" s="1"/>
  <c r="CA102" i="58"/>
  <c r="CC102" i="58" s="1"/>
  <c r="F29" i="58"/>
  <c r="E28" i="58"/>
  <c r="D28" i="58"/>
  <c r="B28" i="58"/>
  <c r="F27" i="58"/>
  <c r="F26" i="58"/>
  <c r="C25" i="58"/>
  <c r="F25" i="58" s="1"/>
  <c r="C24" i="58"/>
  <c r="F24" i="58" s="1"/>
  <c r="F23" i="58"/>
  <c r="C23" i="58"/>
  <c r="F22" i="58"/>
  <c r="C22" i="58"/>
  <c r="F21" i="58"/>
  <c r="C21" i="58"/>
  <c r="C28" i="58" s="1"/>
  <c r="C30" i="58" s="1"/>
  <c r="F20" i="58"/>
  <c r="F19" i="58"/>
  <c r="E18" i="58"/>
  <c r="C18" i="58"/>
  <c r="B18" i="58"/>
  <c r="B30" i="58" s="1"/>
  <c r="F16" i="58"/>
  <c r="F15" i="58"/>
  <c r="F14" i="58"/>
  <c r="F13" i="58"/>
  <c r="F12" i="58"/>
  <c r="D11" i="58"/>
  <c r="F11" i="58" s="1"/>
  <c r="F10" i="58"/>
  <c r="D10" i="58"/>
  <c r="F9" i="58"/>
  <c r="D9" i="58"/>
  <c r="D18" i="58" s="1"/>
  <c r="D30" i="58" s="1"/>
  <c r="F8" i="58"/>
  <c r="F7" i="58"/>
  <c r="F6" i="58"/>
  <c r="F5" i="58"/>
  <c r="F4" i="58"/>
  <c r="F3" i="58"/>
  <c r="F2" i="58"/>
  <c r="CD132" i="57"/>
  <c r="CB132" i="57"/>
  <c r="CA132" i="57"/>
  <c r="CC132" i="57" s="1"/>
  <c r="BZ132" i="57" s="1"/>
  <c r="CD131" i="57"/>
  <c r="CB131" i="57"/>
  <c r="CA131" i="57"/>
  <c r="CD130" i="57"/>
  <c r="CB130" i="57"/>
  <c r="CA130" i="57"/>
  <c r="CC130" i="57" s="1"/>
  <c r="BZ130" i="57" s="1"/>
  <c r="CD129" i="57"/>
  <c r="CB129" i="57"/>
  <c r="CA129" i="57"/>
  <c r="CC129" i="57" s="1"/>
  <c r="BZ129" i="57" s="1"/>
  <c r="CD128" i="57"/>
  <c r="CB128" i="57"/>
  <c r="CA128" i="57"/>
  <c r="CD127" i="57"/>
  <c r="CB127" i="57"/>
  <c r="CA127" i="57"/>
  <c r="CC127" i="57" s="1"/>
  <c r="BZ127" i="57" s="1"/>
  <c r="CD126" i="57"/>
  <c r="CB126" i="57"/>
  <c r="CA126" i="57"/>
  <c r="CD125" i="57"/>
  <c r="CB125" i="57"/>
  <c r="CA125" i="57"/>
  <c r="CC125" i="57" s="1"/>
  <c r="BZ125" i="57" s="1"/>
  <c r="CD124" i="57"/>
  <c r="CB124" i="57"/>
  <c r="CA124" i="57"/>
  <c r="CD121" i="57"/>
  <c r="CB121" i="57"/>
  <c r="CA121" i="57"/>
  <c r="CC121" i="57" s="1"/>
  <c r="BZ121" i="57" s="1"/>
  <c r="CD120" i="57"/>
  <c r="CB120" i="57"/>
  <c r="CA120" i="57"/>
  <c r="CD119" i="57"/>
  <c r="CB119" i="57"/>
  <c r="CA119" i="57"/>
  <c r="CC119" i="57" s="1"/>
  <c r="BZ119" i="57" s="1"/>
  <c r="CD118" i="57"/>
  <c r="CB118" i="57"/>
  <c r="CA118" i="57"/>
  <c r="CD117" i="57"/>
  <c r="CB117" i="57"/>
  <c r="CA117" i="57"/>
  <c r="CC117" i="57" s="1"/>
  <c r="BZ117" i="57" s="1"/>
  <c r="CD116" i="57"/>
  <c r="CB116" i="57"/>
  <c r="CA116" i="57"/>
  <c r="CD115" i="57"/>
  <c r="CB115" i="57"/>
  <c r="CA115" i="57"/>
  <c r="CC115" i="57" s="1"/>
  <c r="BZ115" i="57" s="1"/>
  <c r="CD114" i="57"/>
  <c r="CB114" i="57"/>
  <c r="CA114" i="57"/>
  <c r="CD113" i="57"/>
  <c r="CB113" i="57"/>
  <c r="CA113" i="57"/>
  <c r="CC113" i="57" s="1"/>
  <c r="BZ113" i="57" s="1"/>
  <c r="CD112" i="57"/>
  <c r="CB112" i="57"/>
  <c r="CA112" i="57"/>
  <c r="CD111" i="57"/>
  <c r="CB111" i="57"/>
  <c r="CA111" i="57"/>
  <c r="CC111" i="57" s="1"/>
  <c r="BZ111" i="57" s="1"/>
  <c r="CD110" i="57"/>
  <c r="CB110" i="57"/>
  <c r="CA110" i="57"/>
  <c r="CD107" i="57"/>
  <c r="CB107" i="57"/>
  <c r="CA107" i="57"/>
  <c r="CC107" i="57" s="1"/>
  <c r="BZ107" i="57" s="1"/>
  <c r="CD106" i="57"/>
  <c r="CB106" i="57"/>
  <c r="CA106" i="57"/>
  <c r="CD105" i="57"/>
  <c r="CB105" i="57"/>
  <c r="CA105" i="57"/>
  <c r="CC105" i="57" s="1"/>
  <c r="BZ105" i="57" s="1"/>
  <c r="CD104" i="57"/>
  <c r="CB104" i="57"/>
  <c r="CA104" i="57"/>
  <c r="CD103" i="57"/>
  <c r="CB103" i="57"/>
  <c r="CA103" i="57"/>
  <c r="CC103" i="57" s="1"/>
  <c r="BZ103" i="57" s="1"/>
  <c r="CD102" i="57"/>
  <c r="CD135" i="57" s="1"/>
  <c r="CB102" i="57"/>
  <c r="CB135" i="57" s="1"/>
  <c r="CA102" i="57"/>
  <c r="CC102" i="57" s="1"/>
  <c r="F29" i="57"/>
  <c r="E28" i="57"/>
  <c r="D28" i="57"/>
  <c r="B28" i="57"/>
  <c r="F27" i="57"/>
  <c r="F26" i="57"/>
  <c r="F25" i="57"/>
  <c r="C25" i="57"/>
  <c r="F24" i="57"/>
  <c r="C24" i="57"/>
  <c r="F23" i="57"/>
  <c r="C23" i="57"/>
  <c r="F22" i="57"/>
  <c r="C22" i="57"/>
  <c r="F21" i="57"/>
  <c r="C21" i="57"/>
  <c r="C28" i="57" s="1"/>
  <c r="F20" i="57"/>
  <c r="F19" i="57"/>
  <c r="F28" i="57" s="1"/>
  <c r="E18" i="57"/>
  <c r="E30" i="57" s="1"/>
  <c r="C18" i="57"/>
  <c r="C30" i="57" s="1"/>
  <c r="B18" i="57"/>
  <c r="B30" i="57" s="1"/>
  <c r="F16" i="57"/>
  <c r="F15" i="57"/>
  <c r="F14" i="57"/>
  <c r="F13" i="57"/>
  <c r="F12" i="57"/>
  <c r="F11" i="57"/>
  <c r="D11" i="57"/>
  <c r="F10" i="57"/>
  <c r="D10" i="57"/>
  <c r="F9" i="57"/>
  <c r="D9" i="57"/>
  <c r="D18" i="57" s="1"/>
  <c r="D30" i="57" s="1"/>
  <c r="F8" i="57"/>
  <c r="F7" i="57"/>
  <c r="F6" i="57"/>
  <c r="F5" i="57"/>
  <c r="F4" i="57"/>
  <c r="F3" i="57"/>
  <c r="F2" i="57"/>
  <c r="CD132" i="56"/>
  <c r="CB132" i="56"/>
  <c r="CA132" i="56"/>
  <c r="CD131" i="56"/>
  <c r="CB131" i="56"/>
  <c r="CA131" i="56"/>
  <c r="CC131" i="56" s="1"/>
  <c r="BZ131" i="56" s="1"/>
  <c r="CD130" i="56"/>
  <c r="CB130" i="56"/>
  <c r="CA130" i="56"/>
  <c r="CD129" i="56"/>
  <c r="CB129" i="56"/>
  <c r="CA129" i="56"/>
  <c r="CC129" i="56" s="1"/>
  <c r="BZ129" i="56" s="1"/>
  <c r="CD128" i="56"/>
  <c r="CB128" i="56"/>
  <c r="CA128" i="56"/>
  <c r="CD127" i="56"/>
  <c r="CB127" i="56"/>
  <c r="CA127" i="56"/>
  <c r="CC127" i="56" s="1"/>
  <c r="BZ127" i="56" s="1"/>
  <c r="CD126" i="56"/>
  <c r="CB126" i="56"/>
  <c r="CA126" i="56"/>
  <c r="CD125" i="56"/>
  <c r="CB125" i="56"/>
  <c r="CA125" i="56"/>
  <c r="CC125" i="56" s="1"/>
  <c r="BZ125" i="56" s="1"/>
  <c r="CD124" i="56"/>
  <c r="CB124" i="56"/>
  <c r="CA124" i="56"/>
  <c r="CD121" i="56"/>
  <c r="CB121" i="56"/>
  <c r="CA121" i="56"/>
  <c r="CC121" i="56" s="1"/>
  <c r="BZ121" i="56" s="1"/>
  <c r="CD120" i="56"/>
  <c r="CB120" i="56"/>
  <c r="CA120" i="56"/>
  <c r="CD119" i="56"/>
  <c r="CB119" i="56"/>
  <c r="CA119" i="56"/>
  <c r="CC119" i="56" s="1"/>
  <c r="BZ119" i="56" s="1"/>
  <c r="CD118" i="56"/>
  <c r="CB118" i="56"/>
  <c r="CA118" i="56"/>
  <c r="CD117" i="56"/>
  <c r="CB117" i="56"/>
  <c r="CA117" i="56"/>
  <c r="CC117" i="56" s="1"/>
  <c r="BZ117" i="56" s="1"/>
  <c r="CD116" i="56"/>
  <c r="CB116" i="56"/>
  <c r="CA116" i="56"/>
  <c r="CD115" i="56"/>
  <c r="CB115" i="56"/>
  <c r="CA115" i="56"/>
  <c r="CC115" i="56" s="1"/>
  <c r="BZ115" i="56" s="1"/>
  <c r="CD114" i="56"/>
  <c r="CB114" i="56"/>
  <c r="CA114" i="56"/>
  <c r="CD113" i="56"/>
  <c r="CB113" i="56"/>
  <c r="CA113" i="56"/>
  <c r="CC113" i="56" s="1"/>
  <c r="BZ113" i="56" s="1"/>
  <c r="CD112" i="56"/>
  <c r="CB112" i="56"/>
  <c r="CA112" i="56"/>
  <c r="CD111" i="56"/>
  <c r="CB111" i="56"/>
  <c r="CA111" i="56"/>
  <c r="CC111" i="56" s="1"/>
  <c r="BZ111" i="56" s="1"/>
  <c r="CD110" i="56"/>
  <c r="CB110" i="56"/>
  <c r="CA110" i="56"/>
  <c r="CD107" i="56"/>
  <c r="CB107" i="56"/>
  <c r="CA107" i="56"/>
  <c r="CC107" i="56" s="1"/>
  <c r="BZ107" i="56" s="1"/>
  <c r="CD106" i="56"/>
  <c r="CB106" i="56"/>
  <c r="CA106" i="56"/>
  <c r="CD105" i="56"/>
  <c r="CB105" i="56"/>
  <c r="CA105" i="56"/>
  <c r="CC105" i="56" s="1"/>
  <c r="BZ105" i="56" s="1"/>
  <c r="CD104" i="56"/>
  <c r="CB104" i="56"/>
  <c r="CA104" i="56"/>
  <c r="CD103" i="56"/>
  <c r="CB103" i="56"/>
  <c r="CA103" i="56"/>
  <c r="CA135" i="56" s="1"/>
  <c r="CD102" i="56"/>
  <c r="CD135" i="56" s="1"/>
  <c r="CB102" i="56"/>
  <c r="CB135" i="56" s="1"/>
  <c r="CA102" i="56"/>
  <c r="F29" i="56"/>
  <c r="E28" i="56"/>
  <c r="D28" i="56"/>
  <c r="C28" i="56"/>
  <c r="B28" i="56"/>
  <c r="F27" i="56"/>
  <c r="F26" i="56"/>
  <c r="F25" i="56"/>
  <c r="C25" i="56"/>
  <c r="F24" i="56"/>
  <c r="C24" i="56"/>
  <c r="F23" i="56"/>
  <c r="C23" i="56"/>
  <c r="F22" i="56"/>
  <c r="C22" i="56"/>
  <c r="F21" i="56"/>
  <c r="C21" i="56"/>
  <c r="F20" i="56"/>
  <c r="F19" i="56"/>
  <c r="E18" i="56"/>
  <c r="C18" i="56"/>
  <c r="B18" i="56"/>
  <c r="B30" i="56" s="1"/>
  <c r="F16" i="56"/>
  <c r="F15" i="56"/>
  <c r="F14" i="56"/>
  <c r="F13" i="56"/>
  <c r="F12" i="56"/>
  <c r="D11" i="56"/>
  <c r="F11" i="56" s="1"/>
  <c r="D10" i="56"/>
  <c r="F10" i="56" s="1"/>
  <c r="D9" i="56"/>
  <c r="D18" i="56" s="1"/>
  <c r="D30" i="56" s="1"/>
  <c r="F8" i="56"/>
  <c r="F7" i="56"/>
  <c r="F6" i="56"/>
  <c r="F5" i="56"/>
  <c r="F4" i="56"/>
  <c r="F3" i="56"/>
  <c r="F2" i="56"/>
  <c r="CD132" i="55"/>
  <c r="CB132" i="55"/>
  <c r="CA132" i="55"/>
  <c r="CC132" i="55" s="1"/>
  <c r="BZ132" i="55" s="1"/>
  <c r="CD131" i="55"/>
  <c r="CB131" i="55"/>
  <c r="CA131" i="55"/>
  <c r="CD130" i="55"/>
  <c r="CB130" i="55"/>
  <c r="CA130" i="55"/>
  <c r="CC130" i="55" s="1"/>
  <c r="BZ130" i="55" s="1"/>
  <c r="CD129" i="55"/>
  <c r="CB129" i="55"/>
  <c r="CA129" i="55"/>
  <c r="CD128" i="55"/>
  <c r="CB128" i="55"/>
  <c r="CA128" i="55"/>
  <c r="CC128" i="55" s="1"/>
  <c r="BZ128" i="55" s="1"/>
  <c r="CD127" i="55"/>
  <c r="CB127" i="55"/>
  <c r="CA127" i="55"/>
  <c r="CD126" i="55"/>
  <c r="CB126" i="55"/>
  <c r="CA126" i="55"/>
  <c r="CC126" i="55" s="1"/>
  <c r="BZ126" i="55" s="1"/>
  <c r="CD125" i="55"/>
  <c r="CB125" i="55"/>
  <c r="CA125" i="55"/>
  <c r="CD124" i="55"/>
  <c r="CB124" i="55"/>
  <c r="CA124" i="55"/>
  <c r="CC124" i="55" s="1"/>
  <c r="BZ124" i="55" s="1"/>
  <c r="CD121" i="55"/>
  <c r="CB121" i="55"/>
  <c r="CA121" i="55"/>
  <c r="CD120" i="55"/>
  <c r="CB120" i="55"/>
  <c r="CA120" i="55"/>
  <c r="CC120" i="55" s="1"/>
  <c r="BZ120" i="55" s="1"/>
  <c r="CD119" i="55"/>
  <c r="CB119" i="55"/>
  <c r="CA119" i="55"/>
  <c r="CD118" i="55"/>
  <c r="CB118" i="55"/>
  <c r="CA118" i="55"/>
  <c r="CC118" i="55" s="1"/>
  <c r="BZ118" i="55" s="1"/>
  <c r="CD117" i="55"/>
  <c r="CB117" i="55"/>
  <c r="CA117" i="55"/>
  <c r="CD116" i="55"/>
  <c r="CB116" i="55"/>
  <c r="CA116" i="55"/>
  <c r="CC116" i="55" s="1"/>
  <c r="BZ116" i="55" s="1"/>
  <c r="CD115" i="55"/>
  <c r="CB115" i="55"/>
  <c r="CA115" i="55"/>
  <c r="CD114" i="55"/>
  <c r="CB114" i="55"/>
  <c r="CA114" i="55"/>
  <c r="CC114" i="55" s="1"/>
  <c r="BZ114" i="55" s="1"/>
  <c r="CD113" i="55"/>
  <c r="CB113" i="55"/>
  <c r="CA113" i="55"/>
  <c r="CD112" i="55"/>
  <c r="CB112" i="55"/>
  <c r="CA112" i="55"/>
  <c r="CC112" i="55" s="1"/>
  <c r="BZ112" i="55" s="1"/>
  <c r="CD111" i="55"/>
  <c r="CB111" i="55"/>
  <c r="CA111" i="55"/>
  <c r="CD110" i="55"/>
  <c r="CB110" i="55"/>
  <c r="CA110" i="55"/>
  <c r="CC110" i="55" s="1"/>
  <c r="BZ110" i="55" s="1"/>
  <c r="CD107" i="55"/>
  <c r="CB107" i="55"/>
  <c r="CA107" i="55"/>
  <c r="CD106" i="55"/>
  <c r="CB106" i="55"/>
  <c r="CA106" i="55"/>
  <c r="CC106" i="55" s="1"/>
  <c r="BZ106" i="55" s="1"/>
  <c r="CD105" i="55"/>
  <c r="CB105" i="55"/>
  <c r="CA105" i="55"/>
  <c r="CD104" i="55"/>
  <c r="CB104" i="55"/>
  <c r="CA104" i="55"/>
  <c r="CC104" i="55" s="1"/>
  <c r="BZ104" i="55" s="1"/>
  <c r="CD103" i="55"/>
  <c r="CB103" i="55"/>
  <c r="CA103" i="55"/>
  <c r="CD102" i="55"/>
  <c r="CD135" i="55" s="1"/>
  <c r="CB102" i="55"/>
  <c r="CB135" i="55" s="1"/>
  <c r="CA102" i="55"/>
  <c r="CC102" i="55" s="1"/>
  <c r="F29" i="55"/>
  <c r="E28" i="55"/>
  <c r="D28" i="55"/>
  <c r="F27" i="55"/>
  <c r="F26" i="55"/>
  <c r="C25" i="55"/>
  <c r="F25" i="55" s="1"/>
  <c r="C24" i="55"/>
  <c r="F24" i="55" s="1"/>
  <c r="C23" i="55"/>
  <c r="F23" i="55" s="1"/>
  <c r="C22" i="55"/>
  <c r="F22" i="55" s="1"/>
  <c r="C21" i="55"/>
  <c r="F21" i="55" s="1"/>
  <c r="F20" i="55"/>
  <c r="F19" i="55"/>
  <c r="E18" i="55"/>
  <c r="E30" i="55" s="1"/>
  <c r="C18" i="55"/>
  <c r="B18" i="55"/>
  <c r="B30" i="55" s="1"/>
  <c r="F16" i="55"/>
  <c r="F15" i="55"/>
  <c r="F14" i="55"/>
  <c r="F13" i="55"/>
  <c r="F12" i="55"/>
  <c r="D11" i="55"/>
  <c r="F11" i="55" s="1"/>
  <c r="D10" i="55"/>
  <c r="F10" i="55" s="1"/>
  <c r="D9" i="55"/>
  <c r="D18" i="55" s="1"/>
  <c r="D30" i="55" s="1"/>
  <c r="F8" i="55"/>
  <c r="F7" i="55"/>
  <c r="F6" i="55"/>
  <c r="F5" i="55"/>
  <c r="F4" i="55"/>
  <c r="F3" i="55"/>
  <c r="F2" i="55"/>
  <c r="CD132" i="54"/>
  <c r="CB132" i="54"/>
  <c r="CA132" i="54"/>
  <c r="CD131" i="54"/>
  <c r="CB131" i="54"/>
  <c r="CA131" i="54"/>
  <c r="CD130" i="54"/>
  <c r="CB130" i="54"/>
  <c r="CA130" i="54"/>
  <c r="CD129" i="54"/>
  <c r="CB129" i="54"/>
  <c r="CA129" i="54"/>
  <c r="CC129" i="54" s="1"/>
  <c r="BZ129" i="54" s="1"/>
  <c r="CD128" i="54"/>
  <c r="CB128" i="54"/>
  <c r="CA128" i="54"/>
  <c r="CD127" i="54"/>
  <c r="CB127" i="54"/>
  <c r="CA127" i="54"/>
  <c r="CC127" i="54" s="1"/>
  <c r="BZ127" i="54" s="1"/>
  <c r="CD126" i="54"/>
  <c r="CB126" i="54"/>
  <c r="CA126" i="54"/>
  <c r="CD125" i="54"/>
  <c r="CB125" i="54"/>
  <c r="CA125" i="54"/>
  <c r="CC125" i="54" s="1"/>
  <c r="BZ125" i="54" s="1"/>
  <c r="CD124" i="54"/>
  <c r="CB124" i="54"/>
  <c r="CA124" i="54"/>
  <c r="CD121" i="54"/>
  <c r="CB121" i="54"/>
  <c r="CA121" i="54"/>
  <c r="CC121" i="54" s="1"/>
  <c r="BZ121" i="54" s="1"/>
  <c r="CD120" i="54"/>
  <c r="CB120" i="54"/>
  <c r="CA120" i="54"/>
  <c r="CD119" i="54"/>
  <c r="CB119" i="54"/>
  <c r="CA119" i="54"/>
  <c r="CC119" i="54" s="1"/>
  <c r="BZ119" i="54" s="1"/>
  <c r="CD118" i="54"/>
  <c r="CB118" i="54"/>
  <c r="CA118" i="54"/>
  <c r="CD117" i="54"/>
  <c r="CB117" i="54"/>
  <c r="CA117" i="54"/>
  <c r="CC117" i="54" s="1"/>
  <c r="BZ117" i="54" s="1"/>
  <c r="CD116" i="54"/>
  <c r="CB116" i="54"/>
  <c r="CA116" i="54"/>
  <c r="CD115" i="54"/>
  <c r="CB115" i="54"/>
  <c r="CA115" i="54"/>
  <c r="CC115" i="54" s="1"/>
  <c r="BZ115" i="54" s="1"/>
  <c r="CD114" i="54"/>
  <c r="CB114" i="54"/>
  <c r="CA114" i="54"/>
  <c r="CD113" i="54"/>
  <c r="CB113" i="54"/>
  <c r="CA113" i="54"/>
  <c r="CC113" i="54" s="1"/>
  <c r="BZ113" i="54" s="1"/>
  <c r="CD112" i="54"/>
  <c r="CB112" i="54"/>
  <c r="CA112" i="54"/>
  <c r="CD111" i="54"/>
  <c r="CB111" i="54"/>
  <c r="CA111" i="54"/>
  <c r="CC111" i="54" s="1"/>
  <c r="BZ111" i="54" s="1"/>
  <c r="CD110" i="54"/>
  <c r="CB110" i="54"/>
  <c r="CA110" i="54"/>
  <c r="CD107" i="54"/>
  <c r="CB107" i="54"/>
  <c r="CA107" i="54"/>
  <c r="CC107" i="54" s="1"/>
  <c r="BZ107" i="54" s="1"/>
  <c r="CD106" i="54"/>
  <c r="CB106" i="54"/>
  <c r="CA106" i="54"/>
  <c r="CD105" i="54"/>
  <c r="CB105" i="54"/>
  <c r="CA105" i="54"/>
  <c r="CC105" i="54" s="1"/>
  <c r="BZ105" i="54" s="1"/>
  <c r="CD104" i="54"/>
  <c r="CB104" i="54"/>
  <c r="CA104" i="54"/>
  <c r="CD103" i="54"/>
  <c r="CB103" i="54"/>
  <c r="CA103" i="54"/>
  <c r="CA135" i="54" s="1"/>
  <c r="CD102" i="54"/>
  <c r="CB102" i="54"/>
  <c r="CB135" i="54" s="1"/>
  <c r="CA102" i="54"/>
  <c r="E28" i="54"/>
  <c r="D28" i="54"/>
  <c r="C28" i="54"/>
  <c r="B28" i="54"/>
  <c r="F27" i="54"/>
  <c r="F26" i="54"/>
  <c r="F25" i="54"/>
  <c r="F24" i="54"/>
  <c r="F23" i="54"/>
  <c r="F22" i="54"/>
  <c r="F21" i="54"/>
  <c r="F20" i="54"/>
  <c r="F19" i="54"/>
  <c r="F28" i="54" s="1"/>
  <c r="E18" i="54"/>
  <c r="D18" i="54"/>
  <c r="D30" i="54" s="1"/>
  <c r="C18" i="54"/>
  <c r="B18" i="54"/>
  <c r="B30" i="54" s="1"/>
  <c r="F16" i="54"/>
  <c r="F15" i="54"/>
  <c r="F14" i="54"/>
  <c r="F13" i="54"/>
  <c r="F12" i="54"/>
  <c r="F11" i="54"/>
  <c r="F10" i="54"/>
  <c r="F9" i="54"/>
  <c r="F8" i="54"/>
  <c r="F7" i="54"/>
  <c r="F6" i="54"/>
  <c r="F5" i="54"/>
  <c r="F4" i="54"/>
  <c r="F3" i="54"/>
  <c r="F2" i="54"/>
  <c r="BZ132" i="53"/>
  <c r="BX132" i="53"/>
  <c r="BW132" i="53"/>
  <c r="BY132" i="53" s="1"/>
  <c r="BV132" i="53" s="1"/>
  <c r="BZ131" i="53"/>
  <c r="BX131" i="53"/>
  <c r="BW131" i="53"/>
  <c r="BZ130" i="53"/>
  <c r="BX130" i="53"/>
  <c r="BW130" i="53"/>
  <c r="BY130" i="53" s="1"/>
  <c r="BV130" i="53" s="1"/>
  <c r="BZ129" i="53"/>
  <c r="BX129" i="53"/>
  <c r="BW129" i="53"/>
  <c r="BZ128" i="53"/>
  <c r="BX128" i="53"/>
  <c r="BW128" i="53"/>
  <c r="BY128" i="53" s="1"/>
  <c r="BV128" i="53" s="1"/>
  <c r="BZ127" i="53"/>
  <c r="BX127" i="53"/>
  <c r="BW127" i="53"/>
  <c r="BZ126" i="53"/>
  <c r="BX126" i="53"/>
  <c r="BW126" i="53"/>
  <c r="BY126" i="53" s="1"/>
  <c r="BV126" i="53" s="1"/>
  <c r="BZ125" i="53"/>
  <c r="BX125" i="53"/>
  <c r="BW125" i="53"/>
  <c r="BZ124" i="53"/>
  <c r="BX124" i="53"/>
  <c r="BW124" i="53"/>
  <c r="BY124" i="53" s="1"/>
  <c r="BV124" i="53" s="1"/>
  <c r="BZ121" i="53"/>
  <c r="BX121" i="53"/>
  <c r="BW121" i="53"/>
  <c r="BZ120" i="53"/>
  <c r="BX120" i="53"/>
  <c r="BW120" i="53"/>
  <c r="BY120" i="53" s="1"/>
  <c r="BV120" i="53" s="1"/>
  <c r="BZ119" i="53"/>
  <c r="BX119" i="53"/>
  <c r="BW119" i="53"/>
  <c r="BZ118" i="53"/>
  <c r="BX118" i="53"/>
  <c r="BW118" i="53"/>
  <c r="BY118" i="53" s="1"/>
  <c r="BV118" i="53" s="1"/>
  <c r="BZ117" i="53"/>
  <c r="BX117" i="53"/>
  <c r="BW117" i="53"/>
  <c r="BZ116" i="53"/>
  <c r="BX116" i="53"/>
  <c r="BW116" i="53"/>
  <c r="BY116" i="53" s="1"/>
  <c r="BV116" i="53" s="1"/>
  <c r="BZ115" i="53"/>
  <c r="BX115" i="53"/>
  <c r="BW115" i="53"/>
  <c r="BZ114" i="53"/>
  <c r="BX114" i="53"/>
  <c r="BW114" i="53"/>
  <c r="BY114" i="53" s="1"/>
  <c r="BV114" i="53" s="1"/>
  <c r="BZ113" i="53"/>
  <c r="BX113" i="53"/>
  <c r="BW113" i="53"/>
  <c r="BZ112" i="53"/>
  <c r="BX112" i="53"/>
  <c r="BW112" i="53"/>
  <c r="BY112" i="53" s="1"/>
  <c r="BV112" i="53" s="1"/>
  <c r="BZ111" i="53"/>
  <c r="BX111" i="53"/>
  <c r="BW111" i="53"/>
  <c r="BZ110" i="53"/>
  <c r="BX110" i="53"/>
  <c r="BW110" i="53"/>
  <c r="BY110" i="53" s="1"/>
  <c r="BV110" i="53" s="1"/>
  <c r="BZ107" i="53"/>
  <c r="BX107" i="53"/>
  <c r="BW107" i="53"/>
  <c r="BZ106" i="53"/>
  <c r="BX106" i="53"/>
  <c r="BW106" i="53"/>
  <c r="BY106" i="53" s="1"/>
  <c r="BV106" i="53" s="1"/>
  <c r="BZ105" i="53"/>
  <c r="BX105" i="53"/>
  <c r="BW105" i="53"/>
  <c r="BZ104" i="53"/>
  <c r="BX104" i="53"/>
  <c r="BW104" i="53"/>
  <c r="BY104" i="53" s="1"/>
  <c r="BV104" i="53" s="1"/>
  <c r="BZ103" i="53"/>
  <c r="BX103" i="53"/>
  <c r="BW103" i="53"/>
  <c r="BZ102" i="53"/>
  <c r="BZ135" i="53" s="1"/>
  <c r="BX102" i="53"/>
  <c r="BX135" i="53" s="1"/>
  <c r="BW102" i="53"/>
  <c r="BY102" i="53" s="1"/>
  <c r="F29" i="53"/>
  <c r="E28" i="53"/>
  <c r="D28" i="53"/>
  <c r="B28" i="53"/>
  <c r="F27" i="53"/>
  <c r="F26" i="53"/>
  <c r="C25" i="53"/>
  <c r="F25" i="53" s="1"/>
  <c r="C24" i="53"/>
  <c r="F24" i="53" s="1"/>
  <c r="C23" i="53"/>
  <c r="F23" i="53" s="1"/>
  <c r="C22" i="53"/>
  <c r="F22" i="53" s="1"/>
  <c r="C21" i="53"/>
  <c r="C28" i="53" s="1"/>
  <c r="C30" i="53" s="1"/>
  <c r="F20" i="53"/>
  <c r="F19" i="53"/>
  <c r="E18" i="53"/>
  <c r="D18" i="53"/>
  <c r="D30" i="53" s="1"/>
  <c r="C18" i="53"/>
  <c r="B18" i="53"/>
  <c r="B30" i="53" s="1"/>
  <c r="F16" i="53"/>
  <c r="F15" i="53"/>
  <c r="F14" i="53"/>
  <c r="F13" i="53"/>
  <c r="F12" i="53"/>
  <c r="F11" i="53"/>
  <c r="D11" i="53"/>
  <c r="F10" i="53"/>
  <c r="D10" i="53"/>
  <c r="F9" i="53"/>
  <c r="D9" i="53"/>
  <c r="F8" i="53"/>
  <c r="F7" i="53"/>
  <c r="F6" i="53"/>
  <c r="F5" i="53"/>
  <c r="F4" i="53"/>
  <c r="F3" i="53"/>
  <c r="F2" i="53"/>
  <c r="F18" i="53" s="1"/>
  <c r="CD132" i="52"/>
  <c r="CB132" i="52"/>
  <c r="CA132" i="52"/>
  <c r="CC132" i="52" s="1"/>
  <c r="BZ132" i="52" s="1"/>
  <c r="CD131" i="52"/>
  <c r="CB131" i="52"/>
  <c r="CA131" i="52"/>
  <c r="CD130" i="52"/>
  <c r="CB130" i="52"/>
  <c r="CA130" i="52"/>
  <c r="CC130" i="52" s="1"/>
  <c r="BZ130" i="52" s="1"/>
  <c r="CD129" i="52"/>
  <c r="CB129" i="52"/>
  <c r="CA129" i="52"/>
  <c r="CD128" i="52"/>
  <c r="CB128" i="52"/>
  <c r="CA128" i="52"/>
  <c r="CC128" i="52" s="1"/>
  <c r="BZ128" i="52" s="1"/>
  <c r="CD127" i="52"/>
  <c r="CB127" i="52"/>
  <c r="CA127" i="52"/>
  <c r="CD126" i="52"/>
  <c r="CB126" i="52"/>
  <c r="CA126" i="52"/>
  <c r="CC126" i="52" s="1"/>
  <c r="BZ126" i="52" s="1"/>
  <c r="CD125" i="52"/>
  <c r="CB125" i="52"/>
  <c r="CA125" i="52"/>
  <c r="CD124" i="52"/>
  <c r="CB124" i="52"/>
  <c r="CA124" i="52"/>
  <c r="CC124" i="52" s="1"/>
  <c r="BZ124" i="52" s="1"/>
  <c r="CD121" i="52"/>
  <c r="CB121" i="52"/>
  <c r="CA121" i="52"/>
  <c r="CD120" i="52"/>
  <c r="CB120" i="52"/>
  <c r="CA120" i="52"/>
  <c r="CC120" i="52" s="1"/>
  <c r="BZ120" i="52" s="1"/>
  <c r="CD119" i="52"/>
  <c r="CB119" i="52"/>
  <c r="CA119" i="52"/>
  <c r="CD118" i="52"/>
  <c r="CB118" i="52"/>
  <c r="CA118" i="52"/>
  <c r="CC118" i="52" s="1"/>
  <c r="BZ118" i="52" s="1"/>
  <c r="CD117" i="52"/>
  <c r="CB117" i="52"/>
  <c r="CA117" i="52"/>
  <c r="CD116" i="52"/>
  <c r="CB116" i="52"/>
  <c r="CA116" i="52"/>
  <c r="CC116" i="52" s="1"/>
  <c r="BZ116" i="52" s="1"/>
  <c r="CD115" i="52"/>
  <c r="CB115" i="52"/>
  <c r="CA115" i="52"/>
  <c r="CD114" i="52"/>
  <c r="CB114" i="52"/>
  <c r="CA114" i="52"/>
  <c r="CC114" i="52" s="1"/>
  <c r="BZ114" i="52" s="1"/>
  <c r="CD113" i="52"/>
  <c r="CB113" i="52"/>
  <c r="CA113" i="52"/>
  <c r="CD112" i="52"/>
  <c r="CB112" i="52"/>
  <c r="CA112" i="52"/>
  <c r="CC112" i="52" s="1"/>
  <c r="BZ112" i="52" s="1"/>
  <c r="CD111" i="52"/>
  <c r="CB111" i="52"/>
  <c r="CA111" i="52"/>
  <c r="CD110" i="52"/>
  <c r="CB110" i="52"/>
  <c r="CA110" i="52"/>
  <c r="CC110" i="52" s="1"/>
  <c r="BZ110" i="52" s="1"/>
  <c r="CD107" i="52"/>
  <c r="CB107" i="52"/>
  <c r="CA107" i="52"/>
  <c r="CD106" i="52"/>
  <c r="CB106" i="52"/>
  <c r="CA106" i="52"/>
  <c r="CC106" i="52" s="1"/>
  <c r="BZ106" i="52" s="1"/>
  <c r="CD105" i="52"/>
  <c r="CB105" i="52"/>
  <c r="CA105" i="52"/>
  <c r="CD104" i="52"/>
  <c r="CB104" i="52"/>
  <c r="CA104" i="52"/>
  <c r="CC104" i="52" s="1"/>
  <c r="BZ104" i="52" s="1"/>
  <c r="CD103" i="52"/>
  <c r="CB103" i="52"/>
  <c r="CA103" i="52"/>
  <c r="CD102" i="52"/>
  <c r="CD135" i="52" s="1"/>
  <c r="CB102" i="52"/>
  <c r="CB135" i="52" s="1"/>
  <c r="CA102" i="52"/>
  <c r="CC102" i="52" s="1"/>
  <c r="F29" i="52"/>
  <c r="E28" i="52"/>
  <c r="D28" i="52"/>
  <c r="B28" i="52"/>
  <c r="F27" i="52"/>
  <c r="F26" i="52"/>
  <c r="F25" i="52"/>
  <c r="C25" i="52"/>
  <c r="F24" i="52"/>
  <c r="C24" i="52"/>
  <c r="F23" i="52"/>
  <c r="C23" i="52"/>
  <c r="F22" i="52"/>
  <c r="C22" i="52"/>
  <c r="F21" i="52"/>
  <c r="C21" i="52"/>
  <c r="C28" i="52" s="1"/>
  <c r="F20" i="52"/>
  <c r="F19" i="52"/>
  <c r="F28" i="52" s="1"/>
  <c r="E18" i="52"/>
  <c r="E30" i="52" s="1"/>
  <c r="C18" i="52"/>
  <c r="C30" i="52" s="1"/>
  <c r="B18" i="52"/>
  <c r="B30" i="52" s="1"/>
  <c r="F16" i="52"/>
  <c r="F15" i="52"/>
  <c r="F14" i="52"/>
  <c r="F13" i="52"/>
  <c r="F12" i="52"/>
  <c r="F11" i="52"/>
  <c r="D11" i="52"/>
  <c r="F10" i="52"/>
  <c r="D10" i="52"/>
  <c r="F9" i="52"/>
  <c r="D9" i="52"/>
  <c r="D18" i="52" s="1"/>
  <c r="D30" i="52" s="1"/>
  <c r="F8" i="52"/>
  <c r="F7" i="52"/>
  <c r="F6" i="52"/>
  <c r="F5" i="52"/>
  <c r="F4" i="52"/>
  <c r="F3" i="52"/>
  <c r="F2" i="52"/>
  <c r="CD131" i="51"/>
  <c r="CB131" i="51"/>
  <c r="CA131" i="51"/>
  <c r="CD130" i="51"/>
  <c r="CB130" i="51"/>
  <c r="CA130" i="51"/>
  <c r="CD129" i="51"/>
  <c r="CB129" i="51"/>
  <c r="CA129" i="51"/>
  <c r="CD128" i="51"/>
  <c r="CB128" i="51"/>
  <c r="CA128" i="51"/>
  <c r="CD127" i="51"/>
  <c r="CB127" i="51"/>
  <c r="CA127" i="51"/>
  <c r="CD126" i="51"/>
  <c r="CB126" i="51"/>
  <c r="CA126" i="51"/>
  <c r="CD125" i="51"/>
  <c r="CB125" i="51"/>
  <c r="CA125" i="51"/>
  <c r="CD124" i="51"/>
  <c r="CB124" i="51"/>
  <c r="CA124" i="51"/>
  <c r="CD123" i="51"/>
  <c r="CB123" i="51"/>
  <c r="CA123" i="51"/>
  <c r="CD120" i="51"/>
  <c r="CB120" i="51"/>
  <c r="CA120" i="51"/>
  <c r="CD119" i="51"/>
  <c r="CB119" i="51"/>
  <c r="CA119" i="51"/>
  <c r="CD118" i="51"/>
  <c r="CB118" i="51"/>
  <c r="CA118" i="51"/>
  <c r="CD117" i="51"/>
  <c r="CB117" i="51"/>
  <c r="CA117" i="51"/>
  <c r="CD116" i="51"/>
  <c r="CB116" i="51"/>
  <c r="CA116" i="51"/>
  <c r="CD115" i="51"/>
  <c r="CB115" i="51"/>
  <c r="CA115" i="51"/>
  <c r="CD114" i="51"/>
  <c r="CB114" i="51"/>
  <c r="CA114" i="51"/>
  <c r="CD113" i="51"/>
  <c r="CB113" i="51"/>
  <c r="CA113" i="51"/>
  <c r="CD112" i="51"/>
  <c r="CB112" i="51"/>
  <c r="CA112" i="51"/>
  <c r="CD111" i="51"/>
  <c r="CB111" i="51"/>
  <c r="CA111" i="51"/>
  <c r="CD110" i="51"/>
  <c r="CB110" i="51"/>
  <c r="CA110" i="51"/>
  <c r="CD109" i="51"/>
  <c r="CB109" i="51"/>
  <c r="CA109" i="51"/>
  <c r="CD106" i="51"/>
  <c r="CB106" i="51"/>
  <c r="CA106" i="51"/>
  <c r="CD105" i="51"/>
  <c r="CB105" i="51"/>
  <c r="CA105" i="51"/>
  <c r="CD104" i="51"/>
  <c r="CB104" i="51"/>
  <c r="CA104" i="51"/>
  <c r="CD103" i="51"/>
  <c r="CB103" i="51"/>
  <c r="CA103" i="51"/>
  <c r="CD102" i="51"/>
  <c r="CB102" i="51"/>
  <c r="CA102" i="51"/>
  <c r="CD101" i="51"/>
  <c r="CB101" i="51"/>
  <c r="CB134" i="51" s="1"/>
  <c r="CA101" i="51"/>
  <c r="E28" i="51"/>
  <c r="D28" i="51"/>
  <c r="B28" i="51"/>
  <c r="F27" i="51"/>
  <c r="F26" i="51"/>
  <c r="C25" i="51"/>
  <c r="F25" i="51" s="1"/>
  <c r="C24" i="51"/>
  <c r="F24" i="51" s="1"/>
  <c r="C23" i="51"/>
  <c r="F23" i="51" s="1"/>
  <c r="C22" i="51"/>
  <c r="F22" i="51" s="1"/>
  <c r="C21" i="51"/>
  <c r="F20" i="51"/>
  <c r="F19" i="51"/>
  <c r="E18" i="51"/>
  <c r="C18" i="51"/>
  <c r="B18" i="51"/>
  <c r="F16" i="51"/>
  <c r="F15" i="51"/>
  <c r="F14" i="51"/>
  <c r="F13" i="51"/>
  <c r="F12" i="51"/>
  <c r="D11" i="51"/>
  <c r="F11" i="51" s="1"/>
  <c r="D10" i="51"/>
  <c r="F10" i="51" s="1"/>
  <c r="D9" i="51"/>
  <c r="F8" i="51"/>
  <c r="F7" i="51"/>
  <c r="F6" i="51"/>
  <c r="F5" i="51"/>
  <c r="F4" i="51"/>
  <c r="F3" i="51"/>
  <c r="F2" i="51"/>
  <c r="CD132" i="50"/>
  <c r="CB132" i="50"/>
  <c r="CA132" i="50"/>
  <c r="CC132" i="50" s="1"/>
  <c r="BZ132" i="50" s="1"/>
  <c r="CD131" i="50"/>
  <c r="CB131" i="50"/>
  <c r="CA131" i="50"/>
  <c r="CD130" i="50"/>
  <c r="CB130" i="50"/>
  <c r="CA130" i="50"/>
  <c r="CC130" i="50" s="1"/>
  <c r="BZ130" i="50" s="1"/>
  <c r="CD129" i="50"/>
  <c r="CB129" i="50"/>
  <c r="CA129" i="50"/>
  <c r="CC129" i="50" s="1"/>
  <c r="BZ129" i="50" s="1"/>
  <c r="CD128" i="50"/>
  <c r="CB128" i="50"/>
  <c r="CA128" i="50"/>
  <c r="CC128" i="50" s="1"/>
  <c r="BZ128" i="50" s="1"/>
  <c r="CD127" i="50"/>
  <c r="CB127" i="50"/>
  <c r="CA127" i="50"/>
  <c r="CD126" i="50"/>
  <c r="CB126" i="50"/>
  <c r="CA126" i="50"/>
  <c r="CC126" i="50" s="1"/>
  <c r="BZ126" i="50" s="1"/>
  <c r="CD125" i="50"/>
  <c r="CB125" i="50"/>
  <c r="CA125" i="50"/>
  <c r="CD124" i="50"/>
  <c r="CB124" i="50"/>
  <c r="CA124" i="50"/>
  <c r="CC124" i="50" s="1"/>
  <c r="BZ124" i="50" s="1"/>
  <c r="CD121" i="50"/>
  <c r="CB121" i="50"/>
  <c r="CA121" i="50"/>
  <c r="CD120" i="50"/>
  <c r="CB120" i="50"/>
  <c r="CA120" i="50"/>
  <c r="CC120" i="50" s="1"/>
  <c r="BZ120" i="50" s="1"/>
  <c r="CD119" i="50"/>
  <c r="CB119" i="50"/>
  <c r="CA119" i="50"/>
  <c r="CD118" i="50"/>
  <c r="CB118" i="50"/>
  <c r="CA118" i="50"/>
  <c r="CC118" i="50" s="1"/>
  <c r="BZ118" i="50" s="1"/>
  <c r="CD117" i="50"/>
  <c r="CB117" i="50"/>
  <c r="CA117" i="50"/>
  <c r="CD116" i="50"/>
  <c r="CB116" i="50"/>
  <c r="CA116" i="50"/>
  <c r="CC116" i="50" s="1"/>
  <c r="BZ116" i="50" s="1"/>
  <c r="CD115" i="50"/>
  <c r="CB115" i="50"/>
  <c r="CA115" i="50"/>
  <c r="CD114" i="50"/>
  <c r="CB114" i="50"/>
  <c r="CA114" i="50"/>
  <c r="CC114" i="50" s="1"/>
  <c r="BZ114" i="50" s="1"/>
  <c r="CD113" i="50"/>
  <c r="CB113" i="50"/>
  <c r="CA113" i="50"/>
  <c r="CD112" i="50"/>
  <c r="CB112" i="50"/>
  <c r="CA112" i="50"/>
  <c r="CC112" i="50" s="1"/>
  <c r="BZ112" i="50" s="1"/>
  <c r="CD111" i="50"/>
  <c r="CB111" i="50"/>
  <c r="CA111" i="50"/>
  <c r="CD110" i="50"/>
  <c r="CB110" i="50"/>
  <c r="CA110" i="50"/>
  <c r="CC110" i="50" s="1"/>
  <c r="BZ110" i="50" s="1"/>
  <c r="CD107" i="50"/>
  <c r="CB107" i="50"/>
  <c r="CA107" i="50"/>
  <c r="CC107" i="50" s="1"/>
  <c r="BZ107" i="50" s="1"/>
  <c r="CD106" i="50"/>
  <c r="CB106" i="50"/>
  <c r="CA106" i="50"/>
  <c r="CC106" i="50" s="1"/>
  <c r="BZ106" i="50" s="1"/>
  <c r="CD105" i="50"/>
  <c r="CB105" i="50"/>
  <c r="CA105" i="50"/>
  <c r="CC105" i="50" s="1"/>
  <c r="BZ105" i="50" s="1"/>
  <c r="CD104" i="50"/>
  <c r="CB104" i="50"/>
  <c r="CA104" i="50"/>
  <c r="CD103" i="50"/>
  <c r="CB103" i="50"/>
  <c r="CA103" i="50"/>
  <c r="CC103" i="50" s="1"/>
  <c r="BZ103" i="50" s="1"/>
  <c r="CD102" i="50"/>
  <c r="CD135" i="50" s="1"/>
  <c r="CB102" i="50"/>
  <c r="CB135" i="50" s="1"/>
  <c r="CA102" i="50"/>
  <c r="CC102" i="50" s="1"/>
  <c r="F29" i="50"/>
  <c r="E28" i="50"/>
  <c r="D28" i="50"/>
  <c r="C28" i="50"/>
  <c r="B28" i="50"/>
  <c r="F27" i="50"/>
  <c r="F26" i="50"/>
  <c r="F25" i="50"/>
  <c r="F24" i="50"/>
  <c r="F23" i="50"/>
  <c r="F22" i="50"/>
  <c r="F21" i="50"/>
  <c r="F20" i="50"/>
  <c r="F19" i="50"/>
  <c r="E18" i="50"/>
  <c r="E30" i="50" s="1"/>
  <c r="C18" i="50"/>
  <c r="C30" i="50" s="1"/>
  <c r="B18" i="50"/>
  <c r="B30" i="50" s="1"/>
  <c r="F16" i="50"/>
  <c r="F15" i="50"/>
  <c r="F14" i="50"/>
  <c r="F13" i="50"/>
  <c r="F12" i="50"/>
  <c r="D11" i="50"/>
  <c r="F11" i="50" s="1"/>
  <c r="D10" i="50"/>
  <c r="F10" i="50" s="1"/>
  <c r="D9" i="50"/>
  <c r="D18" i="50" s="1"/>
  <c r="D30" i="50" s="1"/>
  <c r="F8" i="50"/>
  <c r="F7" i="50"/>
  <c r="F6" i="50"/>
  <c r="F5" i="50"/>
  <c r="F4" i="50"/>
  <c r="F3" i="50"/>
  <c r="F2" i="50"/>
  <c r="CD132" i="49"/>
  <c r="CB132" i="49"/>
  <c r="CA132" i="49"/>
  <c r="CC132" i="49" s="1"/>
  <c r="BZ132" i="49" s="1"/>
  <c r="CD131" i="49"/>
  <c r="CB131" i="49"/>
  <c r="CA131" i="49"/>
  <c r="CD130" i="49"/>
  <c r="CB130" i="49"/>
  <c r="CA130" i="49"/>
  <c r="CC130" i="49" s="1"/>
  <c r="BZ130" i="49" s="1"/>
  <c r="CD129" i="49"/>
  <c r="CB129" i="49"/>
  <c r="CA129" i="49"/>
  <c r="CD128" i="49"/>
  <c r="CB128" i="49"/>
  <c r="CA128" i="49"/>
  <c r="CC128" i="49" s="1"/>
  <c r="BZ128" i="49" s="1"/>
  <c r="CD127" i="49"/>
  <c r="CB127" i="49"/>
  <c r="CA127" i="49"/>
  <c r="CD126" i="49"/>
  <c r="CB126" i="49"/>
  <c r="CA126" i="49"/>
  <c r="CC126" i="49" s="1"/>
  <c r="BZ126" i="49" s="1"/>
  <c r="CD125" i="49"/>
  <c r="CB125" i="49"/>
  <c r="CA125" i="49"/>
  <c r="CD124" i="49"/>
  <c r="CB124" i="49"/>
  <c r="CA124" i="49"/>
  <c r="CC124" i="49" s="1"/>
  <c r="BZ124" i="49" s="1"/>
  <c r="CD121" i="49"/>
  <c r="CB121" i="49"/>
  <c r="CA121" i="49"/>
  <c r="CD120" i="49"/>
  <c r="CB120" i="49"/>
  <c r="CA120" i="49"/>
  <c r="CC120" i="49" s="1"/>
  <c r="BZ120" i="49" s="1"/>
  <c r="CD119" i="49"/>
  <c r="CB119" i="49"/>
  <c r="CA119" i="49"/>
  <c r="CD118" i="49"/>
  <c r="CB118" i="49"/>
  <c r="CA118" i="49"/>
  <c r="CC118" i="49" s="1"/>
  <c r="BZ118" i="49" s="1"/>
  <c r="CD117" i="49"/>
  <c r="CB117" i="49"/>
  <c r="CA117" i="49"/>
  <c r="CD116" i="49"/>
  <c r="CB116" i="49"/>
  <c r="CA116" i="49"/>
  <c r="CC116" i="49" s="1"/>
  <c r="BZ116" i="49" s="1"/>
  <c r="CD115" i="49"/>
  <c r="CB115" i="49"/>
  <c r="CA115" i="49"/>
  <c r="CD114" i="49"/>
  <c r="CB114" i="49"/>
  <c r="CA114" i="49"/>
  <c r="CC114" i="49" s="1"/>
  <c r="BZ114" i="49" s="1"/>
  <c r="CD113" i="49"/>
  <c r="CB113" i="49"/>
  <c r="CA113" i="49"/>
  <c r="CD112" i="49"/>
  <c r="CB112" i="49"/>
  <c r="CA112" i="49"/>
  <c r="CC112" i="49" s="1"/>
  <c r="BZ112" i="49" s="1"/>
  <c r="CD111" i="49"/>
  <c r="CB111" i="49"/>
  <c r="CA111" i="49"/>
  <c r="CD110" i="49"/>
  <c r="CB110" i="49"/>
  <c r="CA110" i="49"/>
  <c r="CC110" i="49" s="1"/>
  <c r="BZ110" i="49" s="1"/>
  <c r="CD107" i="49"/>
  <c r="CB107" i="49"/>
  <c r="CA107" i="49"/>
  <c r="CD106" i="49"/>
  <c r="CB106" i="49"/>
  <c r="CA106" i="49"/>
  <c r="CC106" i="49" s="1"/>
  <c r="BZ106" i="49" s="1"/>
  <c r="CD105" i="49"/>
  <c r="CB105" i="49"/>
  <c r="CA105" i="49"/>
  <c r="CD104" i="49"/>
  <c r="CB104" i="49"/>
  <c r="CA104" i="49"/>
  <c r="CC104" i="49" s="1"/>
  <c r="BZ104" i="49" s="1"/>
  <c r="CD103" i="49"/>
  <c r="CB103" i="49"/>
  <c r="CA103" i="49"/>
  <c r="CD102" i="49"/>
  <c r="CD135" i="49" s="1"/>
  <c r="CB102" i="49"/>
  <c r="CB135" i="49" s="1"/>
  <c r="CA102" i="49"/>
  <c r="CC102" i="49" s="1"/>
  <c r="F29" i="49"/>
  <c r="E28" i="49"/>
  <c r="D28" i="49"/>
  <c r="B28" i="49"/>
  <c r="F27" i="49"/>
  <c r="C27" i="49"/>
  <c r="F26" i="49"/>
  <c r="C26" i="49"/>
  <c r="F25" i="49"/>
  <c r="C25" i="49"/>
  <c r="F24" i="49"/>
  <c r="C24" i="49"/>
  <c r="F23" i="49"/>
  <c r="C23" i="49"/>
  <c r="F22" i="49"/>
  <c r="C22" i="49"/>
  <c r="F21" i="49"/>
  <c r="C21" i="49"/>
  <c r="F20" i="49"/>
  <c r="C20" i="49"/>
  <c r="F19" i="49"/>
  <c r="F28" i="49" s="1"/>
  <c r="C19" i="49"/>
  <c r="C28" i="49" s="1"/>
  <c r="E18" i="49"/>
  <c r="E30" i="49" s="1"/>
  <c r="C18" i="49"/>
  <c r="C30" i="49" s="1"/>
  <c r="B18" i="49"/>
  <c r="B30" i="49" s="1"/>
  <c r="F16" i="49"/>
  <c r="F15" i="49"/>
  <c r="F14" i="49"/>
  <c r="F13" i="49"/>
  <c r="F12" i="49"/>
  <c r="F11" i="49"/>
  <c r="D11" i="49"/>
  <c r="F10" i="49"/>
  <c r="D10" i="49"/>
  <c r="F9" i="49"/>
  <c r="D9" i="49"/>
  <c r="D18" i="49" s="1"/>
  <c r="D30" i="49" s="1"/>
  <c r="F8" i="49"/>
  <c r="F7" i="49"/>
  <c r="F6" i="49"/>
  <c r="F5" i="49"/>
  <c r="F4" i="49"/>
  <c r="F3" i="49"/>
  <c r="F2" i="49"/>
  <c r="F18" i="49" s="1"/>
  <c r="F30" i="49" s="1"/>
  <c r="CD132" i="48"/>
  <c r="CB132" i="48"/>
  <c r="CA132" i="48"/>
  <c r="CC132" i="48" s="1"/>
  <c r="BZ132" i="48" s="1"/>
  <c r="CD131" i="48"/>
  <c r="CB131" i="48"/>
  <c r="CA131" i="48"/>
  <c r="CD130" i="48"/>
  <c r="CB130" i="48"/>
  <c r="CA130" i="48"/>
  <c r="CC130" i="48" s="1"/>
  <c r="BZ130" i="48" s="1"/>
  <c r="CD129" i="48"/>
  <c r="CB129" i="48"/>
  <c r="CA129" i="48"/>
  <c r="CD128" i="48"/>
  <c r="CB128" i="48"/>
  <c r="CA128" i="48"/>
  <c r="CC128" i="48" s="1"/>
  <c r="BZ128" i="48" s="1"/>
  <c r="CD127" i="48"/>
  <c r="CB127" i="48"/>
  <c r="CA127" i="48"/>
  <c r="CD126" i="48"/>
  <c r="CB126" i="48"/>
  <c r="CA126" i="48"/>
  <c r="CC126" i="48" s="1"/>
  <c r="BZ126" i="48" s="1"/>
  <c r="CD125" i="48"/>
  <c r="CB125" i="48"/>
  <c r="CA125" i="48"/>
  <c r="CD124" i="48"/>
  <c r="CB124" i="48"/>
  <c r="CA124" i="48"/>
  <c r="CC124" i="48" s="1"/>
  <c r="BZ124" i="48" s="1"/>
  <c r="CD121" i="48"/>
  <c r="CB121" i="48"/>
  <c r="CA121" i="48"/>
  <c r="CD120" i="48"/>
  <c r="CB120" i="48"/>
  <c r="CA120" i="48"/>
  <c r="CC120" i="48" s="1"/>
  <c r="BZ120" i="48" s="1"/>
  <c r="CD119" i="48"/>
  <c r="CB119" i="48"/>
  <c r="CA119" i="48"/>
  <c r="CD118" i="48"/>
  <c r="CB118" i="48"/>
  <c r="CA118" i="48"/>
  <c r="CC118" i="48" s="1"/>
  <c r="BZ118" i="48" s="1"/>
  <c r="CD117" i="48"/>
  <c r="CB117" i="48"/>
  <c r="CA117" i="48"/>
  <c r="CD116" i="48"/>
  <c r="CB116" i="48"/>
  <c r="CA116" i="48"/>
  <c r="CC116" i="48" s="1"/>
  <c r="BZ116" i="48" s="1"/>
  <c r="CD115" i="48"/>
  <c r="CB115" i="48"/>
  <c r="CA115" i="48"/>
  <c r="CD114" i="48"/>
  <c r="CB114" i="48"/>
  <c r="CA114" i="48"/>
  <c r="CC114" i="48" s="1"/>
  <c r="BZ114" i="48" s="1"/>
  <c r="CD113" i="48"/>
  <c r="CB113" i="48"/>
  <c r="CA113" i="48"/>
  <c r="CD112" i="48"/>
  <c r="CB112" i="48"/>
  <c r="CA112" i="48"/>
  <c r="CC112" i="48" s="1"/>
  <c r="BZ112" i="48" s="1"/>
  <c r="CD111" i="48"/>
  <c r="CB111" i="48"/>
  <c r="CA111" i="48"/>
  <c r="CD110" i="48"/>
  <c r="CB110" i="48"/>
  <c r="CA110" i="48"/>
  <c r="CC110" i="48" s="1"/>
  <c r="BZ110" i="48" s="1"/>
  <c r="CD107" i="48"/>
  <c r="CB107" i="48"/>
  <c r="CA107" i="48"/>
  <c r="CD106" i="48"/>
  <c r="CD105" i="48"/>
  <c r="CB105" i="48"/>
  <c r="CA105" i="48"/>
  <c r="CD104" i="48"/>
  <c r="CB104" i="48"/>
  <c r="CA104" i="48"/>
  <c r="CC104" i="48" s="1"/>
  <c r="BZ104" i="48" s="1"/>
  <c r="CD103" i="48"/>
  <c r="CD102" i="48"/>
  <c r="CD135" i="48" s="1"/>
  <c r="CB102" i="48"/>
  <c r="CA102" i="48"/>
  <c r="CC102" i="48" s="1"/>
  <c r="F29" i="48"/>
  <c r="E28" i="48"/>
  <c r="D28" i="48"/>
  <c r="B28" i="48"/>
  <c r="F27" i="48"/>
  <c r="C27" i="48"/>
  <c r="F26" i="48"/>
  <c r="C26" i="48"/>
  <c r="F25" i="48"/>
  <c r="C25" i="48"/>
  <c r="F24" i="48"/>
  <c r="C24" i="48"/>
  <c r="F23" i="48"/>
  <c r="C23" i="48"/>
  <c r="F22" i="48"/>
  <c r="C22" i="48"/>
  <c r="F21" i="48"/>
  <c r="C21" i="48"/>
  <c r="F20" i="48"/>
  <c r="C20" i="48"/>
  <c r="F19" i="48"/>
  <c r="F28" i="48" s="1"/>
  <c r="C19" i="48"/>
  <c r="C28" i="48" s="1"/>
  <c r="E18" i="48"/>
  <c r="E30" i="48" s="1"/>
  <c r="C18" i="48"/>
  <c r="C30" i="48" s="1"/>
  <c r="B18" i="48"/>
  <c r="B30" i="48" s="1"/>
  <c r="F16" i="48"/>
  <c r="F15" i="48"/>
  <c r="F14" i="48"/>
  <c r="F13" i="48"/>
  <c r="F12" i="48"/>
  <c r="D11" i="48"/>
  <c r="F11" i="48" s="1"/>
  <c r="D10" i="48"/>
  <c r="F10" i="48" s="1"/>
  <c r="D9" i="48"/>
  <c r="D18" i="48" s="1"/>
  <c r="D30" i="48" s="1"/>
  <c r="F8" i="48"/>
  <c r="F7" i="48"/>
  <c r="F6" i="48"/>
  <c r="F5" i="48"/>
  <c r="F4" i="48"/>
  <c r="F3" i="48"/>
  <c r="F2" i="48"/>
  <c r="CB103" i="48"/>
  <c r="CA106" i="48"/>
  <c r="F30" i="61" l="1"/>
  <c r="BP101" i="63"/>
  <c r="BP134" i="63" s="1"/>
  <c r="F30" i="62"/>
  <c r="BY134" i="62"/>
  <c r="BV101" i="62"/>
  <c r="BV134" i="62" s="1"/>
  <c r="C28" i="51"/>
  <c r="CC103" i="59"/>
  <c r="BZ103" i="59" s="1"/>
  <c r="CC105" i="59"/>
  <c r="BZ105" i="59" s="1"/>
  <c r="CC107" i="59"/>
  <c r="BZ107" i="59" s="1"/>
  <c r="CC111" i="59"/>
  <c r="BZ111" i="59" s="1"/>
  <c r="CC113" i="59"/>
  <c r="BZ113" i="59" s="1"/>
  <c r="CC115" i="59"/>
  <c r="BZ115" i="59" s="1"/>
  <c r="CC117" i="59"/>
  <c r="BZ117" i="59" s="1"/>
  <c r="CC119" i="59"/>
  <c r="BZ119" i="59" s="1"/>
  <c r="CC121" i="59"/>
  <c r="BZ121" i="59" s="1"/>
  <c r="CC125" i="59"/>
  <c r="BZ125" i="59" s="1"/>
  <c r="CC127" i="59"/>
  <c r="BZ127" i="59" s="1"/>
  <c r="CC129" i="59"/>
  <c r="BZ129" i="59" s="1"/>
  <c r="CC131" i="59"/>
  <c r="BZ131" i="59" s="1"/>
  <c r="CC135" i="59"/>
  <c r="BZ102" i="59"/>
  <c r="BZ135" i="59" s="1"/>
  <c r="CA135" i="59"/>
  <c r="F9" i="59"/>
  <c r="E30" i="58"/>
  <c r="CA135" i="58"/>
  <c r="CC105" i="58"/>
  <c r="BZ105" i="58" s="1"/>
  <c r="CC107" i="58"/>
  <c r="BZ107" i="58" s="1"/>
  <c r="CC111" i="58"/>
  <c r="BZ111" i="58" s="1"/>
  <c r="CC113" i="58"/>
  <c r="BZ113" i="58" s="1"/>
  <c r="CC115" i="58"/>
  <c r="BZ115" i="58" s="1"/>
  <c r="CC117" i="58"/>
  <c r="BZ117" i="58" s="1"/>
  <c r="CC119" i="58"/>
  <c r="BZ119" i="58" s="1"/>
  <c r="CC121" i="58"/>
  <c r="BZ121" i="58" s="1"/>
  <c r="CC125" i="58"/>
  <c r="BZ125" i="58" s="1"/>
  <c r="CC127" i="58"/>
  <c r="BZ127" i="58" s="1"/>
  <c r="CC129" i="58"/>
  <c r="BZ129" i="58" s="1"/>
  <c r="CC131" i="58"/>
  <c r="BZ131" i="58" s="1"/>
  <c r="F18" i="58"/>
  <c r="F28" i="58"/>
  <c r="BZ102" i="58"/>
  <c r="CC103" i="58"/>
  <c r="BZ103" i="58" s="1"/>
  <c r="CC131" i="57"/>
  <c r="BZ131" i="57" s="1"/>
  <c r="F18" i="57"/>
  <c r="F30" i="57" s="1"/>
  <c r="CC104" i="57"/>
  <c r="BZ104" i="57" s="1"/>
  <c r="CC106" i="57"/>
  <c r="BZ106" i="57" s="1"/>
  <c r="CC110" i="57"/>
  <c r="BZ110" i="57" s="1"/>
  <c r="CC112" i="57"/>
  <c r="BZ112" i="57" s="1"/>
  <c r="CC114" i="57"/>
  <c r="BZ114" i="57" s="1"/>
  <c r="CC116" i="57"/>
  <c r="BZ116" i="57" s="1"/>
  <c r="CC118" i="57"/>
  <c r="BZ118" i="57" s="1"/>
  <c r="CC120" i="57"/>
  <c r="BZ120" i="57" s="1"/>
  <c r="CC124" i="57"/>
  <c r="BZ124" i="57" s="1"/>
  <c r="CC126" i="57"/>
  <c r="BZ126" i="57" s="1"/>
  <c r="CC128" i="57"/>
  <c r="BZ128" i="57" s="1"/>
  <c r="CC135" i="57"/>
  <c r="BZ102" i="57"/>
  <c r="BZ135" i="57" s="1"/>
  <c r="CA135" i="57"/>
  <c r="C30" i="56"/>
  <c r="E30" i="56"/>
  <c r="F9" i="56"/>
  <c r="F18" i="56" s="1"/>
  <c r="F30" i="56" s="1"/>
  <c r="F28" i="56"/>
  <c r="CC102" i="56"/>
  <c r="CC104" i="56"/>
  <c r="BZ104" i="56" s="1"/>
  <c r="CC106" i="56"/>
  <c r="BZ106" i="56" s="1"/>
  <c r="CC110" i="56"/>
  <c r="BZ110" i="56" s="1"/>
  <c r="CC112" i="56"/>
  <c r="BZ112" i="56" s="1"/>
  <c r="CC114" i="56"/>
  <c r="BZ114" i="56" s="1"/>
  <c r="CC116" i="56"/>
  <c r="BZ116" i="56" s="1"/>
  <c r="CC118" i="56"/>
  <c r="BZ118" i="56" s="1"/>
  <c r="CC120" i="56"/>
  <c r="BZ120" i="56" s="1"/>
  <c r="CC124" i="56"/>
  <c r="BZ124" i="56" s="1"/>
  <c r="CC126" i="56"/>
  <c r="BZ126" i="56" s="1"/>
  <c r="CC128" i="56"/>
  <c r="BZ128" i="56" s="1"/>
  <c r="CC130" i="56"/>
  <c r="BZ130" i="56" s="1"/>
  <c r="CC132" i="56"/>
  <c r="BZ132" i="56" s="1"/>
  <c r="BZ102" i="56"/>
  <c r="CC103" i="56"/>
  <c r="BZ103" i="56" s="1"/>
  <c r="CC103" i="55"/>
  <c r="BZ103" i="55" s="1"/>
  <c r="CC105" i="55"/>
  <c r="BZ105" i="55" s="1"/>
  <c r="CC107" i="55"/>
  <c r="BZ107" i="55" s="1"/>
  <c r="CC111" i="55"/>
  <c r="BZ111" i="55" s="1"/>
  <c r="CC113" i="55"/>
  <c r="BZ113" i="55" s="1"/>
  <c r="CC115" i="55"/>
  <c r="BZ115" i="55" s="1"/>
  <c r="CC117" i="55"/>
  <c r="BZ117" i="55" s="1"/>
  <c r="CC119" i="55"/>
  <c r="BZ119" i="55" s="1"/>
  <c r="CC121" i="55"/>
  <c r="BZ121" i="55" s="1"/>
  <c r="CC125" i="55"/>
  <c r="BZ125" i="55" s="1"/>
  <c r="CC127" i="55"/>
  <c r="BZ127" i="55" s="1"/>
  <c r="CC129" i="55"/>
  <c r="BZ129" i="55" s="1"/>
  <c r="CC131" i="55"/>
  <c r="BZ131" i="55" s="1"/>
  <c r="F28" i="55"/>
  <c r="CC135" i="55"/>
  <c r="BZ102" i="55"/>
  <c r="BZ135" i="55" s="1"/>
  <c r="C28" i="55"/>
  <c r="CA135" i="55"/>
  <c r="F9" i="55"/>
  <c r="F18" i="55" s="1"/>
  <c r="F30" i="55" s="1"/>
  <c r="F18" i="54"/>
  <c r="C30" i="54"/>
  <c r="E30" i="54"/>
  <c r="CC132" i="54"/>
  <c r="BZ132" i="54" s="1"/>
  <c r="CC131" i="54"/>
  <c r="BZ131" i="54" s="1"/>
  <c r="F29" i="54"/>
  <c r="F30" i="54" s="1"/>
  <c r="CC102" i="54"/>
  <c r="BZ102" i="54" s="1"/>
  <c r="CD135" i="54"/>
  <c r="CC104" i="54"/>
  <c r="BZ104" i="54" s="1"/>
  <c r="CC106" i="54"/>
  <c r="BZ106" i="54" s="1"/>
  <c r="CC110" i="54"/>
  <c r="BZ110" i="54" s="1"/>
  <c r="CC112" i="54"/>
  <c r="BZ112" i="54" s="1"/>
  <c r="CC114" i="54"/>
  <c r="BZ114" i="54" s="1"/>
  <c r="CC116" i="54"/>
  <c r="BZ116" i="54" s="1"/>
  <c r="CC118" i="54"/>
  <c r="BZ118" i="54" s="1"/>
  <c r="CC120" i="54"/>
  <c r="BZ120" i="54" s="1"/>
  <c r="CC124" i="54"/>
  <c r="BZ124" i="54" s="1"/>
  <c r="CC126" i="54"/>
  <c r="BZ126" i="54" s="1"/>
  <c r="CC128" i="54"/>
  <c r="BZ128" i="54" s="1"/>
  <c r="CC130" i="54"/>
  <c r="BZ130" i="54" s="1"/>
  <c r="CC103" i="54"/>
  <c r="BZ103" i="54" s="1"/>
  <c r="F21" i="53"/>
  <c r="F28" i="53" s="1"/>
  <c r="F30" i="53" s="1"/>
  <c r="E30" i="53"/>
  <c r="BW135" i="53"/>
  <c r="BY105" i="53"/>
  <c r="BV105" i="53" s="1"/>
  <c r="BY107" i="53"/>
  <c r="BV107" i="53" s="1"/>
  <c r="BY111" i="53"/>
  <c r="BV111" i="53" s="1"/>
  <c r="BY113" i="53"/>
  <c r="BV113" i="53" s="1"/>
  <c r="BY115" i="53"/>
  <c r="BV115" i="53" s="1"/>
  <c r="BY117" i="53"/>
  <c r="BV117" i="53" s="1"/>
  <c r="BY119" i="53"/>
  <c r="BV119" i="53" s="1"/>
  <c r="BY121" i="53"/>
  <c r="BV121" i="53" s="1"/>
  <c r="BY125" i="53"/>
  <c r="BV125" i="53" s="1"/>
  <c r="BY127" i="53"/>
  <c r="BV127" i="53" s="1"/>
  <c r="BY129" i="53"/>
  <c r="BV129" i="53" s="1"/>
  <c r="BY131" i="53"/>
  <c r="BV131" i="53" s="1"/>
  <c r="BV102" i="53"/>
  <c r="BY103" i="53"/>
  <c r="BV103" i="53" s="1"/>
  <c r="CC103" i="52"/>
  <c r="BZ103" i="52" s="1"/>
  <c r="CC105" i="52"/>
  <c r="BZ105" i="52" s="1"/>
  <c r="CC107" i="52"/>
  <c r="BZ107" i="52" s="1"/>
  <c r="CC111" i="52"/>
  <c r="BZ111" i="52" s="1"/>
  <c r="CC113" i="52"/>
  <c r="BZ113" i="52" s="1"/>
  <c r="CC115" i="52"/>
  <c r="BZ115" i="52" s="1"/>
  <c r="CC117" i="52"/>
  <c r="BZ117" i="52" s="1"/>
  <c r="CC119" i="52"/>
  <c r="BZ119" i="52" s="1"/>
  <c r="CC121" i="52"/>
  <c r="BZ121" i="52" s="1"/>
  <c r="CC125" i="52"/>
  <c r="BZ125" i="52" s="1"/>
  <c r="CC127" i="52"/>
  <c r="BZ127" i="52" s="1"/>
  <c r="CC129" i="52"/>
  <c r="BZ129" i="52" s="1"/>
  <c r="CC131" i="52"/>
  <c r="BZ131" i="52" s="1"/>
  <c r="F18" i="52"/>
  <c r="F30" i="52" s="1"/>
  <c r="CC135" i="52"/>
  <c r="BZ102" i="52"/>
  <c r="BZ135" i="52" s="1"/>
  <c r="CA135" i="52"/>
  <c r="D18" i="51"/>
  <c r="D30" i="51" s="1"/>
  <c r="B30" i="51"/>
  <c r="F21" i="51"/>
  <c r="CA134" i="51"/>
  <c r="CC104" i="51"/>
  <c r="BZ104" i="51" s="1"/>
  <c r="CC106" i="51"/>
  <c r="BZ106" i="51" s="1"/>
  <c r="CC110" i="51"/>
  <c r="BZ110" i="51" s="1"/>
  <c r="CC112" i="51"/>
  <c r="BZ112" i="51" s="1"/>
  <c r="CC114" i="51"/>
  <c r="BZ114" i="51" s="1"/>
  <c r="CC116" i="51"/>
  <c r="BZ116" i="51" s="1"/>
  <c r="CC118" i="51"/>
  <c r="BZ118" i="51" s="1"/>
  <c r="CC120" i="51"/>
  <c r="BZ120" i="51" s="1"/>
  <c r="CC124" i="51"/>
  <c r="BZ124" i="51" s="1"/>
  <c r="CC126" i="51"/>
  <c r="BZ126" i="51" s="1"/>
  <c r="CC128" i="51"/>
  <c r="BZ128" i="51" s="1"/>
  <c r="CC130" i="51"/>
  <c r="BZ130" i="51" s="1"/>
  <c r="C30" i="51"/>
  <c r="E30" i="51"/>
  <c r="F9" i="51"/>
  <c r="F18" i="51" s="1"/>
  <c r="F28" i="51"/>
  <c r="F29" i="51"/>
  <c r="CC101" i="51"/>
  <c r="BZ101" i="51" s="1"/>
  <c r="CD134" i="51"/>
  <c r="CC103" i="51"/>
  <c r="BZ103" i="51" s="1"/>
  <c r="CC105" i="51"/>
  <c r="BZ105" i="51" s="1"/>
  <c r="CC109" i="51"/>
  <c r="BZ109" i="51" s="1"/>
  <c r="CC111" i="51"/>
  <c r="BZ111" i="51" s="1"/>
  <c r="CC113" i="51"/>
  <c r="BZ113" i="51" s="1"/>
  <c r="CC115" i="51"/>
  <c r="BZ115" i="51" s="1"/>
  <c r="CC117" i="51"/>
  <c r="BZ117" i="51" s="1"/>
  <c r="CC119" i="51"/>
  <c r="BZ119" i="51" s="1"/>
  <c r="CC123" i="51"/>
  <c r="BZ123" i="51" s="1"/>
  <c r="CC125" i="51"/>
  <c r="BZ125" i="51" s="1"/>
  <c r="CC127" i="51"/>
  <c r="BZ127" i="51" s="1"/>
  <c r="CC129" i="51"/>
  <c r="BZ129" i="51" s="1"/>
  <c r="CC131" i="51"/>
  <c r="BZ131" i="51" s="1"/>
  <c r="CC102" i="51"/>
  <c r="BZ102" i="51" s="1"/>
  <c r="F28" i="50"/>
  <c r="CC111" i="50"/>
  <c r="BZ111" i="50" s="1"/>
  <c r="CC113" i="50"/>
  <c r="BZ113" i="50" s="1"/>
  <c r="CC115" i="50"/>
  <c r="BZ115" i="50" s="1"/>
  <c r="CC117" i="50"/>
  <c r="BZ117" i="50" s="1"/>
  <c r="CC119" i="50"/>
  <c r="BZ119" i="50" s="1"/>
  <c r="CC121" i="50"/>
  <c r="BZ121" i="50" s="1"/>
  <c r="CC125" i="50"/>
  <c r="BZ125" i="50" s="1"/>
  <c r="CC127" i="50"/>
  <c r="BZ127" i="50" s="1"/>
  <c r="CC131" i="50"/>
  <c r="BZ131" i="50" s="1"/>
  <c r="CC104" i="50"/>
  <c r="BZ104" i="50" s="1"/>
  <c r="CC135" i="50"/>
  <c r="BZ102" i="50"/>
  <c r="BZ135" i="50" s="1"/>
  <c r="CA135" i="50"/>
  <c r="F9" i="50"/>
  <c r="F18" i="50" s="1"/>
  <c r="F30" i="50" s="1"/>
  <c r="CC103" i="49"/>
  <c r="BZ103" i="49" s="1"/>
  <c r="CC105" i="49"/>
  <c r="BZ105" i="49" s="1"/>
  <c r="CC107" i="49"/>
  <c r="BZ107" i="49" s="1"/>
  <c r="CC111" i="49"/>
  <c r="BZ111" i="49" s="1"/>
  <c r="CC113" i="49"/>
  <c r="BZ113" i="49" s="1"/>
  <c r="CC115" i="49"/>
  <c r="BZ115" i="49" s="1"/>
  <c r="CC117" i="49"/>
  <c r="BZ117" i="49" s="1"/>
  <c r="CC119" i="49"/>
  <c r="BZ119" i="49" s="1"/>
  <c r="CC121" i="49"/>
  <c r="BZ121" i="49" s="1"/>
  <c r="CC125" i="49"/>
  <c r="BZ125" i="49" s="1"/>
  <c r="CC127" i="49"/>
  <c r="BZ127" i="49" s="1"/>
  <c r="CC129" i="49"/>
  <c r="BZ129" i="49" s="1"/>
  <c r="CC131" i="49"/>
  <c r="BZ131" i="49" s="1"/>
  <c r="CC135" i="49"/>
  <c r="BZ102" i="49"/>
  <c r="BZ135" i="49" s="1"/>
  <c r="CA135" i="49"/>
  <c r="F18" i="48"/>
  <c r="F30" i="48" s="1"/>
  <c r="F9" i="48"/>
  <c r="CC105" i="48"/>
  <c r="BZ105" i="48" s="1"/>
  <c r="CC107" i="48"/>
  <c r="BZ107" i="48" s="1"/>
  <c r="CC111" i="48"/>
  <c r="BZ111" i="48" s="1"/>
  <c r="CC113" i="48"/>
  <c r="BZ113" i="48" s="1"/>
  <c r="CC115" i="48"/>
  <c r="BZ115" i="48" s="1"/>
  <c r="CC117" i="48"/>
  <c r="BZ117" i="48" s="1"/>
  <c r="CC119" i="48"/>
  <c r="BZ119" i="48" s="1"/>
  <c r="CC121" i="48"/>
  <c r="BZ121" i="48" s="1"/>
  <c r="CC125" i="48"/>
  <c r="BZ125" i="48" s="1"/>
  <c r="CC127" i="48"/>
  <c r="BZ127" i="48" s="1"/>
  <c r="CC129" i="48"/>
  <c r="BZ129" i="48" s="1"/>
  <c r="CC131" i="48"/>
  <c r="BZ131" i="48" s="1"/>
  <c r="BZ102" i="48"/>
  <c r="CA103" i="48"/>
  <c r="CC103" i="48" s="1"/>
  <c r="BZ103" i="48" s="1"/>
  <c r="CA135" i="48"/>
  <c r="CB106" i="48"/>
  <c r="CB135" i="48" s="1"/>
  <c r="BY132" i="38"/>
  <c r="BW132" i="38"/>
  <c r="BV132" i="38"/>
  <c r="BX132" i="38" s="1"/>
  <c r="BY131" i="38"/>
  <c r="BW131" i="38"/>
  <c r="BV131" i="38"/>
  <c r="BY130" i="38"/>
  <c r="BW130" i="38"/>
  <c r="BV130" i="38"/>
  <c r="BY129" i="38"/>
  <c r="BW129" i="38"/>
  <c r="BV129" i="38"/>
  <c r="BY128" i="38"/>
  <c r="BW128" i="38"/>
  <c r="BV128" i="38"/>
  <c r="BX128" i="38" s="1"/>
  <c r="BY127" i="38"/>
  <c r="BW127" i="38"/>
  <c r="BV127" i="38"/>
  <c r="BY126" i="38"/>
  <c r="BW126" i="38"/>
  <c r="BV126" i="38"/>
  <c r="BY125" i="38"/>
  <c r="BW125" i="38"/>
  <c r="BV125" i="38"/>
  <c r="BY124" i="38"/>
  <c r="BW124" i="38"/>
  <c r="BV124" i="38"/>
  <c r="BX124" i="38" s="1"/>
  <c r="BY121" i="38"/>
  <c r="BW121" i="38"/>
  <c r="BV121" i="38"/>
  <c r="BY120" i="38"/>
  <c r="BW120" i="38"/>
  <c r="BV120" i="38"/>
  <c r="BY119" i="38"/>
  <c r="BW119" i="38"/>
  <c r="BV119" i="38"/>
  <c r="BY118" i="38"/>
  <c r="BW118" i="38"/>
  <c r="BV118" i="38"/>
  <c r="BX118" i="38" s="1"/>
  <c r="BY117" i="38"/>
  <c r="BW117" i="38"/>
  <c r="BV117" i="38"/>
  <c r="BY116" i="38"/>
  <c r="BW116" i="38"/>
  <c r="BV116" i="38"/>
  <c r="BY115" i="38"/>
  <c r="BW115" i="38"/>
  <c r="BV115" i="38"/>
  <c r="BY114" i="38"/>
  <c r="BW114" i="38"/>
  <c r="BV114" i="38"/>
  <c r="BX114" i="38" s="1"/>
  <c r="BY113" i="38"/>
  <c r="BW113" i="38"/>
  <c r="BV113" i="38"/>
  <c r="BY112" i="38"/>
  <c r="BW112" i="38"/>
  <c r="BV112" i="38"/>
  <c r="BY111" i="38"/>
  <c r="BW111" i="38"/>
  <c r="BV111" i="38"/>
  <c r="BX111" i="38" s="1"/>
  <c r="BU111" i="38" s="1"/>
  <c r="BY110" i="38"/>
  <c r="BW110" i="38"/>
  <c r="BV110" i="38"/>
  <c r="BX110" i="38" s="1"/>
  <c r="BY107" i="38"/>
  <c r="BW107" i="38"/>
  <c r="BV107" i="38"/>
  <c r="BY106" i="38"/>
  <c r="BW106" i="38"/>
  <c r="BV106" i="38"/>
  <c r="BY105" i="38"/>
  <c r="BY104" i="38"/>
  <c r="BW104" i="38"/>
  <c r="BV104" i="38"/>
  <c r="BY103" i="38"/>
  <c r="BW103" i="38"/>
  <c r="BV103" i="38"/>
  <c r="BX103" i="38" s="1"/>
  <c r="BU103" i="38" s="1"/>
  <c r="BY102" i="38"/>
  <c r="BY135" i="38" s="1"/>
  <c r="F29" i="38"/>
  <c r="E28" i="38"/>
  <c r="D28" i="38"/>
  <c r="B28" i="38"/>
  <c r="C27" i="38"/>
  <c r="F27" i="38" s="1"/>
  <c r="C26" i="38"/>
  <c r="F26" i="38" s="1"/>
  <c r="C25" i="38"/>
  <c r="F25" i="38" s="1"/>
  <c r="C24" i="38"/>
  <c r="F24" i="38" s="1"/>
  <c r="C23" i="38"/>
  <c r="F23" i="38" s="1"/>
  <c r="C22" i="38"/>
  <c r="F22" i="38" s="1"/>
  <c r="C21" i="38"/>
  <c r="F21" i="38" s="1"/>
  <c r="C20" i="38"/>
  <c r="F20" i="38" s="1"/>
  <c r="C19" i="38"/>
  <c r="F19" i="38" s="1"/>
  <c r="E18" i="38"/>
  <c r="E30" i="38" s="1"/>
  <c r="B18" i="38"/>
  <c r="F16" i="38"/>
  <c r="F15" i="38"/>
  <c r="F14" i="38"/>
  <c r="F13" i="38"/>
  <c r="F12" i="38"/>
  <c r="D11" i="38"/>
  <c r="F11" i="38" s="1"/>
  <c r="D10" i="38"/>
  <c r="C10" i="38"/>
  <c r="D9" i="38"/>
  <c r="C9" i="38"/>
  <c r="F8" i="38"/>
  <c r="F7" i="38"/>
  <c r="F6" i="38"/>
  <c r="F5" i="38"/>
  <c r="F4" i="38"/>
  <c r="F3" i="38"/>
  <c r="F2" i="38"/>
  <c r="BW105" i="38"/>
  <c r="BX115" i="38" l="1"/>
  <c r="BU115" i="38" s="1"/>
  <c r="BX119" i="38"/>
  <c r="BU119" i="38" s="1"/>
  <c r="BX125" i="38"/>
  <c r="BU125" i="38" s="1"/>
  <c r="BX129" i="38"/>
  <c r="BU129" i="38" s="1"/>
  <c r="B30" i="38"/>
  <c r="BX130" i="38"/>
  <c r="BU114" i="38"/>
  <c r="BU118" i="38"/>
  <c r="BU124" i="38"/>
  <c r="BU128" i="38"/>
  <c r="BU132" i="38"/>
  <c r="C18" i="38"/>
  <c r="BU110" i="38"/>
  <c r="D18" i="38"/>
  <c r="D30" i="38" s="1"/>
  <c r="C28" i="38"/>
  <c r="C30" i="38" s="1"/>
  <c r="BX107" i="38"/>
  <c r="BU107" i="38" s="1"/>
  <c r="BX113" i="38"/>
  <c r="BU113" i="38" s="1"/>
  <c r="BX117" i="38"/>
  <c r="BU117" i="38" s="1"/>
  <c r="BX121" i="38"/>
  <c r="BU121" i="38" s="1"/>
  <c r="BX127" i="38"/>
  <c r="BU127" i="38" s="1"/>
  <c r="BX131" i="38"/>
  <c r="BU131" i="38" s="1"/>
  <c r="F10" i="38"/>
  <c r="F28" i="38"/>
  <c r="BX104" i="38"/>
  <c r="BU104" i="38" s="1"/>
  <c r="BX106" i="38"/>
  <c r="BU106" i="38" s="1"/>
  <c r="BX112" i="38"/>
  <c r="BU112" i="38" s="1"/>
  <c r="BX116" i="38"/>
  <c r="BU116" i="38" s="1"/>
  <c r="BX120" i="38"/>
  <c r="BU120" i="38" s="1"/>
  <c r="BX126" i="38"/>
  <c r="BU126" i="38" s="1"/>
  <c r="BU130" i="38"/>
  <c r="F30" i="58"/>
  <c r="CC135" i="58"/>
  <c r="BZ135" i="58"/>
  <c r="CC135" i="56"/>
  <c r="BZ135" i="56"/>
  <c r="C30" i="55"/>
  <c r="BZ135" i="54"/>
  <c r="CC135" i="54"/>
  <c r="BV135" i="53"/>
  <c r="BY135" i="53"/>
  <c r="F30" i="51"/>
  <c r="BZ134" i="51"/>
  <c r="CC134" i="51"/>
  <c r="CC106" i="48"/>
  <c r="BZ106" i="48" s="1"/>
  <c r="BZ135" i="48" s="1"/>
  <c r="BV102" i="38"/>
  <c r="BV105" i="38"/>
  <c r="BX105" i="38" s="1"/>
  <c r="BU105" i="38" s="1"/>
  <c r="BW102" i="38"/>
  <c r="BW135" i="38" s="1"/>
  <c r="F9" i="38"/>
  <c r="F18" i="38" l="1"/>
  <c r="F30" i="38" s="1"/>
  <c r="CC135" i="48"/>
  <c r="BX102" i="38"/>
  <c r="BV135" i="38"/>
  <c r="CF131" i="1"/>
  <c r="CD131" i="1"/>
  <c r="CC131" i="1"/>
  <c r="CE131" i="1" s="1"/>
  <c r="CB131" i="1" s="1"/>
  <c r="CF130" i="1"/>
  <c r="CD130" i="1"/>
  <c r="CC130" i="1"/>
  <c r="CF129" i="1"/>
  <c r="CD129" i="1"/>
  <c r="CC129" i="1"/>
  <c r="CF128" i="1"/>
  <c r="CD128" i="1"/>
  <c r="CE128" i="1" s="1"/>
  <c r="CB128" i="1" s="1"/>
  <c r="CC128" i="1"/>
  <c r="CF127" i="1"/>
  <c r="CD127" i="1"/>
  <c r="CC127" i="1"/>
  <c r="CE127" i="1" s="1"/>
  <c r="CB127" i="1" s="1"/>
  <c r="CF126" i="1"/>
  <c r="CD126" i="1"/>
  <c r="CC126" i="1"/>
  <c r="CF125" i="1"/>
  <c r="CD125" i="1"/>
  <c r="CC125" i="1"/>
  <c r="CE125" i="1" s="1"/>
  <c r="CF124" i="1"/>
  <c r="CD124" i="1"/>
  <c r="CE124" i="1" s="1"/>
  <c r="CC124" i="1"/>
  <c r="CF123" i="1"/>
  <c r="CD123" i="1"/>
  <c r="CC123" i="1"/>
  <c r="CE123" i="1" s="1"/>
  <c r="CB123" i="1" s="1"/>
  <c r="CF120" i="1"/>
  <c r="CD120" i="1"/>
  <c r="CC120" i="1"/>
  <c r="CF119" i="1"/>
  <c r="CD119" i="1"/>
  <c r="CC119" i="1"/>
  <c r="CF118" i="1"/>
  <c r="CD118" i="1"/>
  <c r="CC118" i="1"/>
  <c r="CF117" i="1"/>
  <c r="CD117" i="1"/>
  <c r="CC117" i="1"/>
  <c r="CE117" i="1" s="1"/>
  <c r="CF116" i="1"/>
  <c r="CD116" i="1"/>
  <c r="CC116" i="1"/>
  <c r="CF115" i="1"/>
  <c r="CD115" i="1"/>
  <c r="CC115" i="1"/>
  <c r="CF114" i="1"/>
  <c r="CD114" i="1"/>
  <c r="CC114" i="1"/>
  <c r="CF113" i="1"/>
  <c r="CD113" i="1"/>
  <c r="CC113" i="1"/>
  <c r="CE113" i="1" s="1"/>
  <c r="CB113" i="1" s="1"/>
  <c r="CF112" i="1"/>
  <c r="CD112" i="1"/>
  <c r="CC112" i="1"/>
  <c r="CF111" i="1"/>
  <c r="CD111" i="1"/>
  <c r="CC111" i="1"/>
  <c r="CF110" i="1"/>
  <c r="CD110" i="1"/>
  <c r="CE110" i="1" s="1"/>
  <c r="CB110" i="1" s="1"/>
  <c r="CC110" i="1"/>
  <c r="CF109" i="1"/>
  <c r="CD109" i="1"/>
  <c r="CC109" i="1"/>
  <c r="CE109" i="1" s="1"/>
  <c r="CB109" i="1" s="1"/>
  <c r="CF106" i="1"/>
  <c r="CD106" i="1"/>
  <c r="CC106" i="1"/>
  <c r="CF105" i="1"/>
  <c r="CD105" i="1"/>
  <c r="CC105" i="1"/>
  <c r="CE105" i="1" s="1"/>
  <c r="CF104" i="1"/>
  <c r="CD104" i="1"/>
  <c r="CC104" i="1"/>
  <c r="CF103" i="1"/>
  <c r="CD103" i="1"/>
  <c r="CC103" i="1"/>
  <c r="CE103" i="1" s="1"/>
  <c r="CB103" i="1" s="1"/>
  <c r="CF102" i="1"/>
  <c r="CD102" i="1"/>
  <c r="CC102" i="1"/>
  <c r="CF101" i="1"/>
  <c r="CF134" i="1" s="1"/>
  <c r="CD101" i="1"/>
  <c r="CC101" i="1"/>
  <c r="F29" i="1"/>
  <c r="E28" i="1"/>
  <c r="D28" i="1"/>
  <c r="B28" i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C19" i="1"/>
  <c r="F19" i="1" s="1"/>
  <c r="E18" i="1"/>
  <c r="D18" i="1"/>
  <c r="D30" i="1" s="1"/>
  <c r="C18" i="1"/>
  <c r="B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B125" i="1" l="1"/>
  <c r="BX135" i="38"/>
  <c r="BU102" i="38"/>
  <c r="BU135" i="38" s="1"/>
  <c r="E30" i="1"/>
  <c r="CD134" i="1"/>
  <c r="C28" i="1"/>
  <c r="CE101" i="1"/>
  <c r="CB101" i="1" s="1"/>
  <c r="CE106" i="1"/>
  <c r="CB106" i="1" s="1"/>
  <c r="CE112" i="1"/>
  <c r="CE119" i="1"/>
  <c r="CB119" i="1" s="1"/>
  <c r="CE126" i="1"/>
  <c r="CB126" i="1" s="1"/>
  <c r="CE130" i="1"/>
  <c r="CB130" i="1" s="1"/>
  <c r="F18" i="1"/>
  <c r="CB105" i="1"/>
  <c r="CB112" i="1"/>
  <c r="CE114" i="1"/>
  <c r="CB114" i="1" s="1"/>
  <c r="B30" i="1"/>
  <c r="CE111" i="1"/>
  <c r="CB111" i="1" s="1"/>
  <c r="CE116" i="1"/>
  <c r="CB116" i="1" s="1"/>
  <c r="CE118" i="1"/>
  <c r="CB118" i="1" s="1"/>
  <c r="CE129" i="1"/>
  <c r="CB129" i="1" s="1"/>
  <c r="C30" i="1"/>
  <c r="CE102" i="1"/>
  <c r="CB102" i="1" s="1"/>
  <c r="CE115" i="1"/>
  <c r="CB115" i="1" s="1"/>
  <c r="CB117" i="1"/>
  <c r="CE120" i="1"/>
  <c r="CB120" i="1" s="1"/>
  <c r="CB124" i="1"/>
  <c r="F20" i="1"/>
  <c r="F28" i="1" s="1"/>
  <c r="F30" i="1" s="1"/>
  <c r="CE104" i="1"/>
  <c r="CB104" i="1" s="1"/>
  <c r="CC134" i="1"/>
  <c r="CE134" i="1" l="1"/>
  <c r="CB134" i="1"/>
</calcChain>
</file>

<file path=xl/sharedStrings.xml><?xml version="1.0" encoding="utf-8"?>
<sst xmlns="http://schemas.openxmlformats.org/spreadsheetml/2006/main" count="1509" uniqueCount="75">
  <si>
    <t>GENERAL       -ADMIRAL</t>
  </si>
  <si>
    <t>LT GENERAL    -VICE ADMIRAL</t>
  </si>
  <si>
    <t>MAJ GENERAL   -REAR ADMIRAL(U)</t>
  </si>
  <si>
    <t>BRIG GENERAL  -REAR ADMIRAL(L)</t>
  </si>
  <si>
    <t>COLONEL       -CAPTAIN</t>
  </si>
  <si>
    <t>LIEUTENANT COL-COMMANDER</t>
  </si>
  <si>
    <t>MAJOR         -LT COMMANDER</t>
  </si>
  <si>
    <t>CAPTAIN       -LIEUTENANT</t>
  </si>
  <si>
    <t>Ist LIEUTENANT-LIEUTENANT(JG)</t>
  </si>
  <si>
    <t>2nd LIEUTENANT-ENSIGN</t>
  </si>
  <si>
    <t>CHIEF WARRANT OFFICER W-5</t>
  </si>
  <si>
    <t>CHIEF WARRANT OFFICER W-4</t>
  </si>
  <si>
    <t>CHIEF WARRANT OFFICER W-3</t>
  </si>
  <si>
    <t>CHIEF WARRANT OFFICER W-2</t>
  </si>
  <si>
    <t>WARRANT OFFICER W-1</t>
  </si>
  <si>
    <t>TOTAL OFFICER</t>
  </si>
  <si>
    <t>E-9</t>
  </si>
  <si>
    <t>E-8</t>
  </si>
  <si>
    <t>E-7</t>
  </si>
  <si>
    <t>E-6</t>
  </si>
  <si>
    <t>E-5</t>
  </si>
  <si>
    <t>E-4</t>
  </si>
  <si>
    <t>E-3</t>
  </si>
  <si>
    <t>E-2</t>
  </si>
  <si>
    <t>E-1</t>
  </si>
  <si>
    <t>TOTAL ENLISTED</t>
  </si>
  <si>
    <t>CADETS-MIDSHIPMEN</t>
  </si>
  <si>
    <t>GRAND TOTAL</t>
  </si>
  <si>
    <t xml:space="preserve">              DEFENSE ORGANIZATIONS-ACTIVE DUTY AND CIVILIAN               </t>
  </si>
  <si>
    <t xml:space="preserve"> </t>
  </si>
  <si>
    <t>AS OF</t>
  </si>
  <si>
    <t xml:space="preserve">                                                                                                                      </t>
  </si>
  <si>
    <t>DEFENSE COMPONENTS</t>
  </si>
  <si>
    <t>TOTAL</t>
  </si>
  <si>
    <t>OFFICER</t>
  </si>
  <si>
    <t>ENLISTED</t>
  </si>
  <si>
    <t>TOTAL MILITARY</t>
  </si>
  <si>
    <t>CIVILIAN</t>
  </si>
  <si>
    <t>OTHER DEFENSE ORGANIZATIONS</t>
  </si>
  <si>
    <t xml:space="preserve">     Office of the Secretary of Defense</t>
  </si>
  <si>
    <t xml:space="preserve">     The Joint Chiefs of Staff</t>
  </si>
  <si>
    <t xml:space="preserve">     Inspector General of the Department of Defense</t>
  </si>
  <si>
    <t xml:space="preserve">     U.S. Court of Appeals for the Armed Forces</t>
  </si>
  <si>
    <t xml:space="preserve">     Uniformed Services University of the Health Sciences</t>
  </si>
  <si>
    <t xml:space="preserve">     Defense Support Activities</t>
  </si>
  <si>
    <t>DEFENSE AGENCIES</t>
  </si>
  <si>
    <t xml:space="preserve">     Ballistic Missile Defense Organization</t>
  </si>
  <si>
    <t xml:space="preserve">     Defense Advanced Research Projects Agency</t>
  </si>
  <si>
    <t xml:space="preserve">     Defense Commissary Agency</t>
  </si>
  <si>
    <t xml:space="preserve">     Defense Contract Audit Agency</t>
  </si>
  <si>
    <t xml:space="preserve">     Defense Finance and Accounting Service</t>
  </si>
  <si>
    <t xml:space="preserve">     Defense Information Systems Agency</t>
  </si>
  <si>
    <t xml:space="preserve">     Defense Legal Services Agency</t>
  </si>
  <si>
    <t xml:space="preserve">     Defense Logistics Agency</t>
  </si>
  <si>
    <t xml:space="preserve">     Defense Security Assistance Agency</t>
  </si>
  <si>
    <t xml:space="preserve">     Defense Security Service</t>
  </si>
  <si>
    <t xml:space="preserve">     Defense Special Weapons Agency</t>
  </si>
  <si>
    <t xml:space="preserve">     On-Site Inspection Agency</t>
  </si>
  <si>
    <t>DoD FIELD ACTIVITIES</t>
  </si>
  <si>
    <t xml:space="preserve">     American Forces Information Service</t>
  </si>
  <si>
    <t xml:space="preserve">     Defense Human Resources Activity</t>
  </si>
  <si>
    <t xml:space="preserve">     Defense Medical Programs Activity</t>
  </si>
  <si>
    <t xml:space="preserve">     Defense Prisoner of War/Missing Personnel Office</t>
  </si>
  <si>
    <t xml:space="preserve">     Defense Technology Security Administration</t>
  </si>
  <si>
    <t xml:space="preserve">     Department of Defense Education Activity</t>
  </si>
  <si>
    <t xml:space="preserve">     Office of Economic Adjustment</t>
  </si>
  <si>
    <t xml:space="preserve">     TRICARE Support Office</t>
  </si>
  <si>
    <t xml:space="preserve">     Washington Headquarters Services</t>
  </si>
  <si>
    <t xml:space="preserve">     </t>
  </si>
  <si>
    <t>Rank</t>
  </si>
  <si>
    <t>Army</t>
  </si>
  <si>
    <t>Navy</t>
  </si>
  <si>
    <t>Marine Corps</t>
  </si>
  <si>
    <t>Air Force</t>
  </si>
  <si>
    <t>DoD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</si>
</sst>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name val="Courier New"/>
      <family val="3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theme="1"/>
      <name val="Tahoma"/>
      <family val="2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7" fillId="0" borderId="0"/>
  </cellStyleXfs>
  <cellXfs count="76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0" fillId="0" borderId="0" xfId="0" applyNumberFormat="1" applyBorder="1"/>
    <xf numFmtId="0" fontId="2" fillId="0" borderId="1" xfId="0" applyFont="1" applyBorder="1"/>
    <xf numFmtId="3" fontId="1" fillId="0" borderId="2" xfId="0" applyNumberFormat="1" applyFont="1" applyBorder="1"/>
    <xf numFmtId="0" fontId="1" fillId="0" borderId="1" xfId="0" applyFont="1" applyBorder="1"/>
    <xf numFmtId="0" fontId="1" fillId="0" borderId="3" xfId="0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0" fontId="1" fillId="0" borderId="6" xfId="0" applyFont="1" applyBorder="1"/>
    <xf numFmtId="3" fontId="1" fillId="0" borderId="6" xfId="0" applyNumberFormat="1" applyFont="1" applyBorder="1"/>
    <xf numFmtId="0" fontId="1" fillId="0" borderId="7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15" fontId="5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6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5" fillId="2" borderId="5" xfId="0" applyFont="1" applyFill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4"/>
    <xf numFmtId="3" fontId="7" fillId="0" borderId="0" xfId="4" applyNumberFormat="1"/>
    <xf numFmtId="0" fontId="7" fillId="0" borderId="0" xfId="4" applyBorder="1"/>
    <xf numFmtId="3" fontId="7" fillId="0" borderId="0" xfId="4" applyNumberFormat="1" applyBorder="1"/>
    <xf numFmtId="0" fontId="7" fillId="0" borderId="14" xfId="4" applyBorder="1"/>
    <xf numFmtId="0" fontId="7" fillId="0" borderId="13" xfId="4" applyBorder="1"/>
    <xf numFmtId="0" fontId="7" fillId="0" borderId="12" xfId="4" applyBorder="1"/>
    <xf numFmtId="3" fontId="3" fillId="2" borderId="5" xfId="4" applyNumberFormat="1" applyFont="1" applyFill="1" applyBorder="1" applyAlignment="1">
      <alignment vertical="center"/>
    </xf>
    <xf numFmtId="0" fontId="5" fillId="2" borderId="5" xfId="4" applyFont="1" applyFill="1" applyBorder="1" applyAlignment="1">
      <alignment vertical="center"/>
    </xf>
    <xf numFmtId="0" fontId="7" fillId="0" borderId="11" xfId="4" applyBorder="1"/>
    <xf numFmtId="0" fontId="7" fillId="0" borderId="10" xfId="4" applyBorder="1"/>
    <xf numFmtId="0" fontId="7" fillId="0" borderId="0" xfId="4" applyAlignment="1">
      <alignment horizontal="left"/>
    </xf>
    <xf numFmtId="0" fontId="6" fillId="2" borderId="5" xfId="4" applyFont="1" applyFill="1" applyBorder="1" applyAlignment="1">
      <alignment vertical="center"/>
    </xf>
    <xf numFmtId="0" fontId="7" fillId="0" borderId="0" xfId="4" applyAlignment="1">
      <alignment wrapText="1"/>
    </xf>
    <xf numFmtId="15" fontId="5" fillId="0" borderId="0" xfId="4" applyNumberFormat="1" applyFont="1" applyAlignment="1">
      <alignment wrapText="1"/>
    </xf>
    <xf numFmtId="0" fontId="5" fillId="0" borderId="0" xfId="4" applyFont="1"/>
    <xf numFmtId="0" fontId="4" fillId="0" borderId="0" xfId="4" applyFont="1"/>
    <xf numFmtId="0" fontId="4" fillId="0" borderId="0" xfId="4" applyFont="1" applyAlignment="1">
      <alignment vertical="center"/>
    </xf>
    <xf numFmtId="0" fontId="3" fillId="0" borderId="0" xfId="4" applyFont="1"/>
    <xf numFmtId="0" fontId="7" fillId="0" borderId="0" xfId="4" quotePrefix="1"/>
    <xf numFmtId="0" fontId="2" fillId="0" borderId="1" xfId="4" applyFont="1" applyBorder="1"/>
    <xf numFmtId="3" fontId="1" fillId="0" borderId="2" xfId="4" applyNumberFormat="1" applyFont="1" applyBorder="1"/>
    <xf numFmtId="0" fontId="1" fillId="0" borderId="1" xfId="4" applyFont="1" applyBorder="1"/>
    <xf numFmtId="0" fontId="1" fillId="0" borderId="3" xfId="4" applyFont="1" applyBorder="1"/>
    <xf numFmtId="3" fontId="1" fillId="0" borderId="4" xfId="4" applyNumberFormat="1" applyFont="1" applyBorder="1"/>
    <xf numFmtId="3" fontId="1" fillId="0" borderId="5" xfId="4" applyNumberFormat="1" applyFont="1" applyBorder="1"/>
    <xf numFmtId="0" fontId="1" fillId="0" borderId="6" xfId="4" applyFont="1" applyBorder="1"/>
    <xf numFmtId="3" fontId="1" fillId="0" borderId="6" xfId="4" applyNumberFormat="1" applyFont="1" applyBorder="1"/>
    <xf numFmtId="0" fontId="1" fillId="0" borderId="7" xfId="4" applyFont="1" applyBorder="1"/>
    <xf numFmtId="3" fontId="1" fillId="0" borderId="8" xfId="4" applyNumberFormat="1" applyFont="1" applyBorder="1"/>
    <xf numFmtId="3" fontId="1" fillId="0" borderId="9" xfId="4" applyNumberFormat="1" applyFont="1" applyBorder="1"/>
    <xf numFmtId="0" fontId="1" fillId="0" borderId="0" xfId="4" applyFont="1"/>
    <xf numFmtId="0" fontId="1" fillId="0" borderId="0" xfId="4" applyFont="1" applyBorder="1"/>
    <xf numFmtId="3" fontId="1" fillId="0" borderId="0" xfId="4" applyNumberFormat="1" applyFont="1" applyBorder="1"/>
    <xf numFmtId="0" fontId="1" fillId="2" borderId="5" xfId="4" applyFont="1" applyFill="1" applyBorder="1" applyAlignment="1">
      <alignment horizontal="right" vertical="center"/>
    </xf>
    <xf numFmtId="0" fontId="1" fillId="2" borderId="5" xfId="4" applyFont="1" applyFill="1" applyBorder="1" applyAlignment="1">
      <alignment horizontal="right" vertical="center" wrapText="1"/>
    </xf>
    <xf numFmtId="0" fontId="1" fillId="0" borderId="10" xfId="4" applyFont="1" applyBorder="1"/>
    <xf numFmtId="0" fontId="9" fillId="0" borderId="15" xfId="4" applyFont="1" applyBorder="1"/>
    <xf numFmtId="3" fontId="9" fillId="0" borderId="15" xfId="4" applyNumberFormat="1" applyFont="1" applyBorder="1"/>
    <xf numFmtId="3" fontId="9" fillId="0" borderId="15" xfId="4" applyNumberFormat="1" applyFont="1" applyBorder="1" applyAlignment="1">
      <alignment wrapText="1"/>
    </xf>
  </cellXfs>
  <cellStyles count="5">
    <cellStyle name="Comma 2" xfId="1"/>
    <cellStyle name="Comma 3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shletn\AppData\Local\Temp\PK7F3.tmp\RANKGRA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shletn\AppData\Local\Temp\PK6CA.tmp\RANKGRADE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rsonal%20Folders\Seggerman_Scott\DRS%2042486\RANKGRA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"/>
      <sheetName val="9809"/>
      <sheetName val="9812"/>
      <sheetName val="9903"/>
      <sheetName val="9902"/>
      <sheetName val="9901"/>
      <sheetName val="9810"/>
      <sheetName val="9811"/>
      <sheetName val="9904"/>
      <sheetName val="9809F"/>
      <sheetName val="9809M"/>
      <sheetName val="9905"/>
      <sheetName val="9906"/>
      <sheetName val="9907"/>
      <sheetName val="9908"/>
      <sheetName val="9909"/>
      <sheetName val="9909F"/>
      <sheetName val="9909M"/>
      <sheetName val="9910"/>
      <sheetName val="9911"/>
      <sheetName val="9912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09F"/>
      <sheetName val="0009M"/>
      <sheetName val="0010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09F"/>
      <sheetName val="0109M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09F"/>
      <sheetName val="0210"/>
      <sheetName val="0211"/>
      <sheetName val="0212"/>
      <sheetName val="0301"/>
      <sheetName val="0302"/>
      <sheetName val="0303"/>
      <sheetName val="0304"/>
      <sheetName val="0305"/>
      <sheetName val="0306"/>
      <sheetName val="0307"/>
      <sheetName val="0308"/>
      <sheetName val="0309"/>
      <sheetName val="0309F"/>
      <sheetName val="0310"/>
      <sheetName val="0311"/>
      <sheetName val="0312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09F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09F"/>
      <sheetName val="0510"/>
      <sheetName val="0511"/>
      <sheetName val="0512"/>
      <sheetName val="0601"/>
      <sheetName val="0602"/>
      <sheetName val="0603"/>
      <sheetName val="0604"/>
      <sheetName val="0605"/>
      <sheetName val="0606"/>
      <sheetName val="0607"/>
      <sheetName val="0608"/>
      <sheetName val="0609"/>
      <sheetName val="0609f"/>
      <sheetName val="0610"/>
      <sheetName val="0611"/>
      <sheetName val="0612"/>
      <sheetName val="0701"/>
      <sheetName val="0702"/>
      <sheetName val="0703"/>
      <sheetName val="0704"/>
      <sheetName val="0705"/>
      <sheetName val="0706"/>
      <sheetName val="0707"/>
      <sheetName val="0708"/>
      <sheetName val="0709"/>
      <sheetName val="0709f"/>
      <sheetName val="0710"/>
      <sheetName val="0711"/>
      <sheetName val="0712"/>
      <sheetName val="0801"/>
      <sheetName val="0802"/>
      <sheetName val="0803"/>
      <sheetName val="0804"/>
      <sheetName val="0805"/>
      <sheetName val="0806"/>
      <sheetName val="0807"/>
      <sheetName val="0808"/>
      <sheetName val="0809"/>
      <sheetName val="0809F"/>
      <sheetName val="0810"/>
      <sheetName val="0811"/>
      <sheetName val="0812"/>
      <sheetName val="0901"/>
      <sheetName val="0902"/>
      <sheetName val="0903"/>
      <sheetName val="0904"/>
      <sheetName val="0905"/>
      <sheetName val="0906"/>
      <sheetName val="0907"/>
      <sheetName val="0908"/>
      <sheetName val="0909"/>
      <sheetName val="0909f"/>
      <sheetName val="0910"/>
      <sheetName val="0911"/>
      <sheetName val="0912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09f"/>
      <sheetName val="1010"/>
      <sheetName val="1011"/>
      <sheetName val="1012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09f"/>
      <sheetName val="1110"/>
      <sheetName val="1111"/>
      <sheetName val="1112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301"/>
      <sheetName val="1302"/>
      <sheetName val="1303"/>
      <sheetName val="1304"/>
      <sheetName val="1305"/>
      <sheetName val="1306"/>
      <sheetName val="S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1">
          <cell r="I31">
            <v>0.99610631454206877</v>
          </cell>
        </row>
        <row r="33">
          <cell r="I33">
            <v>0.99886850095234503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"/>
      <sheetName val="9809"/>
      <sheetName val="9812"/>
      <sheetName val="9903"/>
      <sheetName val="9902"/>
      <sheetName val="9901"/>
      <sheetName val="9810"/>
      <sheetName val="9811"/>
      <sheetName val="9904"/>
      <sheetName val="9809F"/>
      <sheetName val="9809M"/>
      <sheetName val="9905"/>
      <sheetName val="9906"/>
      <sheetName val="9907"/>
      <sheetName val="9908"/>
      <sheetName val="9909"/>
      <sheetName val="9909F"/>
      <sheetName val="9909M"/>
      <sheetName val="9910"/>
      <sheetName val="9911"/>
      <sheetName val="9912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09F"/>
      <sheetName val="0009M"/>
      <sheetName val="0010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09F"/>
      <sheetName val="0109M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09F"/>
      <sheetName val="0210"/>
      <sheetName val="0211"/>
      <sheetName val="0212"/>
      <sheetName val="0301"/>
      <sheetName val="0302"/>
      <sheetName val="0303"/>
      <sheetName val="0304"/>
      <sheetName val="0305"/>
      <sheetName val="0306"/>
      <sheetName val="0307"/>
      <sheetName val="0308"/>
      <sheetName val="0309"/>
      <sheetName val="0309F"/>
      <sheetName val="0310"/>
      <sheetName val="0311"/>
      <sheetName val="0312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09F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09F"/>
      <sheetName val="0510"/>
      <sheetName val="0511"/>
      <sheetName val="0512"/>
      <sheetName val="0601"/>
      <sheetName val="0602"/>
      <sheetName val="0603"/>
      <sheetName val="0604"/>
      <sheetName val="0605"/>
      <sheetName val="0606"/>
      <sheetName val="0607"/>
      <sheetName val="0608"/>
      <sheetName val="0609"/>
      <sheetName val="0609f"/>
      <sheetName val="0610"/>
      <sheetName val="0611"/>
      <sheetName val="0612"/>
      <sheetName val="0701"/>
      <sheetName val="0702"/>
      <sheetName val="0703"/>
      <sheetName val="0704"/>
      <sheetName val="0705"/>
      <sheetName val="0706"/>
      <sheetName val="0707"/>
      <sheetName val="0708"/>
      <sheetName val="0709"/>
      <sheetName val="0709f"/>
      <sheetName val="0710"/>
      <sheetName val="0711"/>
      <sheetName val="0712"/>
      <sheetName val="0801"/>
      <sheetName val="0802"/>
      <sheetName val="0803"/>
      <sheetName val="0804"/>
      <sheetName val="0805"/>
      <sheetName val="0806"/>
      <sheetName val="0807"/>
      <sheetName val="0808"/>
      <sheetName val="0809"/>
      <sheetName val="0809F"/>
      <sheetName val="0810"/>
      <sheetName val="0811"/>
      <sheetName val="0812"/>
      <sheetName val="0901"/>
      <sheetName val="0902"/>
      <sheetName val="0903"/>
      <sheetName val="0904"/>
      <sheetName val="0905"/>
      <sheetName val="0906"/>
      <sheetName val="0907"/>
      <sheetName val="0908"/>
      <sheetName val="0909"/>
      <sheetName val="0909f"/>
      <sheetName val="0910"/>
      <sheetName val="0911"/>
      <sheetName val="0912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09f"/>
      <sheetName val="1010"/>
      <sheetName val="1011"/>
      <sheetName val="1012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09f"/>
      <sheetName val="1110"/>
      <sheetName val="1111"/>
      <sheetName val="1112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301"/>
      <sheetName val="1302"/>
      <sheetName val="1303"/>
      <sheetName val="1304"/>
      <sheetName val="1305"/>
      <sheetName val="1306"/>
      <sheetName val="S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>
        <row r="31">
          <cell r="I31">
            <v>0.99610631454206877</v>
          </cell>
        </row>
        <row r="33">
          <cell r="I33">
            <v>0.99886850095234503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se"/>
      <sheetName val="9809"/>
      <sheetName val="9812"/>
      <sheetName val="9903"/>
      <sheetName val="9902"/>
      <sheetName val="9901"/>
      <sheetName val="9810"/>
      <sheetName val="9811"/>
      <sheetName val="9904"/>
      <sheetName val="9809F"/>
      <sheetName val="9809M"/>
      <sheetName val="9905"/>
      <sheetName val="9906"/>
      <sheetName val="9907"/>
      <sheetName val="9908"/>
      <sheetName val="9909"/>
      <sheetName val="9909F"/>
      <sheetName val="9909M"/>
      <sheetName val="9910"/>
      <sheetName val="9911"/>
      <sheetName val="9912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09F"/>
      <sheetName val="0009M"/>
      <sheetName val="0010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09F"/>
      <sheetName val="0109M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09F"/>
      <sheetName val="0210"/>
      <sheetName val="0211"/>
      <sheetName val="0212"/>
      <sheetName val="0301"/>
      <sheetName val="0302"/>
      <sheetName val="0303"/>
      <sheetName val="0304"/>
      <sheetName val="0305"/>
      <sheetName val="0306"/>
      <sheetName val="0307"/>
      <sheetName val="0308"/>
      <sheetName val="0309"/>
      <sheetName val="0309F"/>
      <sheetName val="0310"/>
      <sheetName val="0311"/>
      <sheetName val="0312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09F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09F"/>
      <sheetName val="0510"/>
      <sheetName val="0511"/>
      <sheetName val="0512"/>
      <sheetName val="0601"/>
      <sheetName val="0602"/>
      <sheetName val="0603"/>
      <sheetName val="0604"/>
      <sheetName val="0605"/>
      <sheetName val="0606"/>
      <sheetName val="0607"/>
      <sheetName val="0608"/>
      <sheetName val="0609"/>
      <sheetName val="0609f"/>
      <sheetName val="0610"/>
      <sheetName val="0611"/>
      <sheetName val="0612"/>
      <sheetName val="0701"/>
      <sheetName val="0702"/>
      <sheetName val="0703"/>
      <sheetName val="0704"/>
      <sheetName val="0705"/>
      <sheetName val="0706"/>
      <sheetName val="0707"/>
      <sheetName val="0708"/>
      <sheetName val="0709"/>
      <sheetName val="0709f"/>
      <sheetName val="0710"/>
      <sheetName val="0711"/>
      <sheetName val="0712"/>
      <sheetName val="0801"/>
      <sheetName val="0802"/>
      <sheetName val="0803"/>
      <sheetName val="0804"/>
      <sheetName val="0805"/>
      <sheetName val="0806"/>
      <sheetName val="0807"/>
      <sheetName val="0808"/>
      <sheetName val="0809"/>
      <sheetName val="0809F"/>
      <sheetName val="0810"/>
      <sheetName val="0811"/>
      <sheetName val="0812"/>
      <sheetName val="0901"/>
      <sheetName val="0902"/>
      <sheetName val="0903"/>
      <sheetName val="0904"/>
      <sheetName val="0905"/>
      <sheetName val="0906"/>
      <sheetName val="0907"/>
      <sheetName val="0908"/>
      <sheetName val="0909"/>
      <sheetName val="0909f"/>
      <sheetName val="0910"/>
      <sheetName val="0911"/>
      <sheetName val="0912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09f"/>
      <sheetName val="1010"/>
      <sheetName val="1011"/>
      <sheetName val="1012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09f"/>
      <sheetName val="1110"/>
      <sheetName val="1111"/>
      <sheetName val="1112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301"/>
      <sheetName val="1302"/>
      <sheetName val="1303"/>
      <sheetName val="1304"/>
      <sheetName val="1305"/>
      <sheetName val="1306"/>
      <sheetName val="S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1">
          <cell r="I31">
            <v>0.99610631454206877</v>
          </cell>
        </row>
        <row r="33">
          <cell r="I33">
            <v>0.99886850095234503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95"/>
  <sheetViews>
    <sheetView tabSelected="1" zoomScaleNormal="100" workbookViewId="0"/>
  </sheetViews>
  <sheetFormatPr defaultRowHeight="12.75" x14ac:dyDescent="0.2"/>
  <cols>
    <col min="1" max="1" width="35" customWidth="1"/>
    <col min="2" max="6" width="15.7109375" style="1" customWidth="1"/>
    <col min="7" max="8" width="9.140625" style="1"/>
    <col min="9" max="9" width="32.140625" customWidth="1"/>
    <col min="10" max="10" width="39.42578125" customWidth="1"/>
    <col min="11" max="11" width="25.42578125" customWidth="1"/>
    <col min="12" max="12" width="28" customWidth="1"/>
    <col min="13" max="13" width="35.7109375" customWidth="1"/>
    <col min="14" max="14" width="31.85546875" customWidth="1"/>
    <col min="15" max="15" width="27.28515625" customWidth="1"/>
    <col min="16" max="16" width="22.5703125" customWidth="1"/>
    <col min="17" max="17" width="31.42578125" customWidth="1"/>
    <col min="18" max="18" width="21.42578125" customWidth="1"/>
    <col min="19" max="19" width="29.85546875" customWidth="1"/>
    <col min="20" max="20" width="23.140625" customWidth="1"/>
    <col min="21" max="21" width="31.140625" customWidth="1"/>
    <col min="22" max="22" width="30.140625" customWidth="1"/>
    <col min="23" max="23" width="29.85546875" customWidth="1"/>
    <col min="24" max="24" width="42" customWidth="1"/>
    <col min="25" max="25" width="37.140625" customWidth="1"/>
    <col min="26" max="26" width="34.85546875" customWidth="1"/>
    <col min="27" max="27" width="26.7109375" customWidth="1"/>
    <col min="28" max="28" width="21.140625" customWidth="1"/>
    <col min="29" max="29" width="29.5703125" customWidth="1"/>
    <col min="73" max="73" width="47.7109375" customWidth="1"/>
    <col min="74" max="74" width="13" customWidth="1"/>
    <col min="75" max="75" width="13.28515625" customWidth="1"/>
    <col min="76" max="76" width="11.28515625" customWidth="1"/>
    <col min="77" max="77" width="13.7109375" customWidth="1"/>
  </cols>
  <sheetData>
    <row r="1" spans="1:78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78" ht="18.75" customHeight="1" thickTop="1" x14ac:dyDescent="0.25">
      <c r="A2" s="5" t="s">
        <v>0</v>
      </c>
      <c r="B2" s="4">
        <v>12</v>
      </c>
      <c r="C2" s="4">
        <v>11</v>
      </c>
      <c r="D2" s="4">
        <v>2</v>
      </c>
      <c r="E2" s="4">
        <v>11</v>
      </c>
      <c r="F2" s="6">
        <v>36</v>
      </c>
    </row>
    <row r="3" spans="1:78" s="1" customFormat="1" ht="18.75" customHeight="1" x14ac:dyDescent="0.25">
      <c r="A3" s="5" t="s">
        <v>1</v>
      </c>
      <c r="B3" s="4">
        <v>36</v>
      </c>
      <c r="C3" s="4">
        <v>26</v>
      </c>
      <c r="D3" s="4">
        <v>9</v>
      </c>
      <c r="E3" s="4">
        <v>33</v>
      </c>
      <c r="F3" s="6">
        <v>104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s="1" customFormat="1" ht="18.75" customHeight="1" x14ac:dyDescent="0.25">
      <c r="A4" s="5" t="s">
        <v>2</v>
      </c>
      <c r="B4" s="4">
        <v>114</v>
      </c>
      <c r="C4" s="4">
        <v>80</v>
      </c>
      <c r="D4" s="4">
        <v>23</v>
      </c>
      <c r="E4" s="4">
        <v>78</v>
      </c>
      <c r="F4" s="6">
        <v>295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s="1" customFormat="1" ht="18.75" customHeight="1" x14ac:dyDescent="0.25">
      <c r="A5" s="5" t="s">
        <v>3</v>
      </c>
      <c r="B5" s="4">
        <v>164</v>
      </c>
      <c r="C5" s="4">
        <v>112</v>
      </c>
      <c r="D5" s="4">
        <v>34</v>
      </c>
      <c r="E5" s="4">
        <v>173</v>
      </c>
      <c r="F5" s="6">
        <v>483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s="1" customFormat="1" ht="18.75" customHeight="1" x14ac:dyDescent="0.25">
      <c r="A6" s="5" t="s">
        <v>4</v>
      </c>
      <c r="B6" s="4">
        <v>3763</v>
      </c>
      <c r="C6" s="4">
        <v>3500</v>
      </c>
      <c r="D6" s="4">
        <v>620</v>
      </c>
      <c r="E6" s="4">
        <v>4322</v>
      </c>
      <c r="F6" s="6">
        <v>12205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s="1" customFormat="1" ht="18.75" customHeight="1" x14ac:dyDescent="0.25">
      <c r="A7" s="5" t="s">
        <v>5</v>
      </c>
      <c r="B7" s="4">
        <v>9152</v>
      </c>
      <c r="C7" s="4">
        <v>7321</v>
      </c>
      <c r="D7" s="4">
        <v>1584</v>
      </c>
      <c r="E7" s="4">
        <v>10988</v>
      </c>
      <c r="F7" s="6">
        <v>29045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s="1" customFormat="1" ht="18.75" customHeight="1" x14ac:dyDescent="0.25">
      <c r="A8" s="5" t="s">
        <v>6</v>
      </c>
      <c r="B8" s="4">
        <v>14446</v>
      </c>
      <c r="C8" s="4">
        <v>11294</v>
      </c>
      <c r="D8" s="4">
        <v>3032</v>
      </c>
      <c r="E8" s="4">
        <v>16054</v>
      </c>
      <c r="F8" s="6">
        <v>44826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 s="1" customFormat="1" ht="18.75" customHeight="1" x14ac:dyDescent="0.25">
      <c r="A9" s="5" t="s">
        <v>7</v>
      </c>
      <c r="B9" s="4">
        <v>26256</v>
      </c>
      <c r="C9" s="4">
        <v>22806</v>
      </c>
      <c r="D9" s="4">
        <v>5445</v>
      </c>
      <c r="E9" s="4">
        <v>34677</v>
      </c>
      <c r="F9" s="6">
        <v>89184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 s="1" customFormat="1" ht="18.75" customHeight="1" x14ac:dyDescent="0.25">
      <c r="A10" s="5" t="s">
        <v>8</v>
      </c>
      <c r="B10" s="4">
        <v>8895</v>
      </c>
      <c r="C10" s="4">
        <v>7545</v>
      </c>
      <c r="D10" s="4">
        <v>3228</v>
      </c>
      <c r="E10" s="4">
        <v>7592</v>
      </c>
      <c r="F10" s="6">
        <v>27260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 s="1" customFormat="1" ht="18.75" customHeight="1" x14ac:dyDescent="0.25">
      <c r="A11" s="5" t="s">
        <v>9</v>
      </c>
      <c r="B11" s="4">
        <v>9206</v>
      </c>
      <c r="C11" s="4">
        <v>6521</v>
      </c>
      <c r="D11" s="4">
        <v>2029</v>
      </c>
      <c r="E11" s="4">
        <v>7075</v>
      </c>
      <c r="F11" s="6">
        <v>24831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s="1" customFormat="1" ht="18.75" customHeight="1" x14ac:dyDescent="0.25">
      <c r="A12" s="5" t="s">
        <v>10</v>
      </c>
      <c r="B12" s="4">
        <v>298</v>
      </c>
      <c r="C12" s="4" t="s">
        <v>29</v>
      </c>
      <c r="D12" s="4">
        <v>13</v>
      </c>
      <c r="E12" s="4" t="s">
        <v>29</v>
      </c>
      <c r="F12" s="6">
        <v>311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 s="1" customFormat="1" ht="18.75" customHeight="1" x14ac:dyDescent="0.25">
      <c r="A13" s="5" t="s">
        <v>11</v>
      </c>
      <c r="B13" s="4">
        <v>1612</v>
      </c>
      <c r="C13" s="4">
        <v>491</v>
      </c>
      <c r="D13" s="4">
        <v>265</v>
      </c>
      <c r="E13" s="4" t="s">
        <v>29</v>
      </c>
      <c r="F13" s="6">
        <v>2368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 s="1" customFormat="1" ht="18.75" customHeight="1" x14ac:dyDescent="0.25">
      <c r="A14" s="5" t="s">
        <v>12</v>
      </c>
      <c r="B14" s="4">
        <v>3257</v>
      </c>
      <c r="C14" s="4">
        <v>843</v>
      </c>
      <c r="D14" s="4">
        <v>513</v>
      </c>
      <c r="E14" s="4" t="s">
        <v>29</v>
      </c>
      <c r="F14" s="6">
        <v>4613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 s="1" customFormat="1" ht="18.75" customHeight="1" x14ac:dyDescent="0.25">
      <c r="A15" s="5" t="s">
        <v>13</v>
      </c>
      <c r="B15" s="4">
        <v>5376</v>
      </c>
      <c r="C15" s="4">
        <v>1185</v>
      </c>
      <c r="D15" s="4">
        <v>879</v>
      </c>
      <c r="E15" s="4" t="s">
        <v>29</v>
      </c>
      <c r="F15" s="6">
        <v>7440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s="1" customFormat="1" ht="18.75" customHeight="1" x14ac:dyDescent="0.25">
      <c r="A16" s="5" t="s">
        <v>14</v>
      </c>
      <c r="B16" s="4">
        <v>2220</v>
      </c>
      <c r="C16" s="4">
        <v>15</v>
      </c>
      <c r="D16" s="4">
        <v>147</v>
      </c>
      <c r="E16" s="4" t="s">
        <v>29</v>
      </c>
      <c r="F16" s="6">
        <v>2382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 s="1" customFormat="1" ht="18.75" customHeight="1" thickBot="1" x14ac:dyDescent="0.25">
      <c r="A17" s="7"/>
      <c r="B17" s="4"/>
      <c r="C17" s="4"/>
      <c r="D17" s="4"/>
      <c r="E17" s="4"/>
      <c r="F17" s="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 s="1" customFormat="1" ht="18.75" customHeight="1" thickBot="1" x14ac:dyDescent="0.25">
      <c r="A18" s="8" t="s">
        <v>15</v>
      </c>
      <c r="B18" s="9">
        <f>SUM(B2:B16)</f>
        <v>84807</v>
      </c>
      <c r="C18" s="9">
        <f>SUM(C2:C16)</f>
        <v>61750</v>
      </c>
      <c r="D18" s="9">
        <f>SUM(D2:D16)</f>
        <v>17823</v>
      </c>
      <c r="E18" s="9">
        <f>SUM(E2:E16)</f>
        <v>81003</v>
      </c>
      <c r="F18" s="10">
        <f>SUM(F2:F16)</f>
        <v>245383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ht="18.75" customHeight="1" x14ac:dyDescent="0.25">
      <c r="A19" s="5" t="s">
        <v>16</v>
      </c>
      <c r="B19" s="4">
        <v>3321</v>
      </c>
      <c r="C19" s="4">
        <v>4032</v>
      </c>
      <c r="D19" s="4">
        <v>1356</v>
      </c>
      <c r="E19" s="4">
        <v>3398</v>
      </c>
      <c r="F19" s="6">
        <v>12107</v>
      </c>
    </row>
    <row r="20" spans="1:78" ht="18.75" customHeight="1" x14ac:dyDescent="0.25">
      <c r="A20" s="5" t="s">
        <v>17</v>
      </c>
      <c r="B20" s="4">
        <v>11052</v>
      </c>
      <c r="C20" s="4">
        <v>8794</v>
      </c>
      <c r="D20" s="4">
        <v>3217</v>
      </c>
      <c r="E20" s="4">
        <v>6816</v>
      </c>
      <c r="F20" s="6">
        <v>29879</v>
      </c>
    </row>
    <row r="21" spans="1:78" ht="18.75" customHeight="1" x14ac:dyDescent="0.25">
      <c r="A21" s="5" t="s">
        <v>18</v>
      </c>
      <c r="B21" s="4">
        <v>45429</v>
      </c>
      <c r="C21" s="4">
        <v>29965</v>
      </c>
      <c r="D21" s="4">
        <v>8356</v>
      </c>
      <c r="E21" s="4">
        <v>35922</v>
      </c>
      <c r="F21" s="6">
        <v>119672</v>
      </c>
    </row>
    <row r="22" spans="1:78" ht="18.75" customHeight="1" x14ac:dyDescent="0.25">
      <c r="A22" s="5" t="s">
        <v>19</v>
      </c>
      <c r="B22" s="4">
        <v>65287</v>
      </c>
      <c r="C22" s="4">
        <v>71261</v>
      </c>
      <c r="D22" s="4">
        <v>14022</v>
      </c>
      <c r="E22" s="4">
        <v>47555</v>
      </c>
      <c r="F22" s="6">
        <v>198125</v>
      </c>
    </row>
    <row r="23" spans="1:78" ht="18.75" customHeight="1" x14ac:dyDescent="0.25">
      <c r="A23" s="5" t="s">
        <v>20</v>
      </c>
      <c r="B23" s="4">
        <v>87644</v>
      </c>
      <c r="C23" s="4">
        <v>88910</v>
      </c>
      <c r="D23" s="4">
        <v>22833</v>
      </c>
      <c r="E23" s="4">
        <v>81597</v>
      </c>
      <c r="F23" s="6">
        <v>280984</v>
      </c>
    </row>
    <row r="24" spans="1:78" ht="18.75" customHeight="1" x14ac:dyDescent="0.25">
      <c r="A24" s="5" t="s">
        <v>21</v>
      </c>
      <c r="B24" s="4">
        <v>121396</v>
      </c>
      <c r="C24" s="4">
        <v>81950</v>
      </c>
      <c r="D24" s="4">
        <v>29853</v>
      </c>
      <c r="E24" s="4">
        <v>89002</v>
      </c>
      <c r="F24" s="6">
        <v>322201</v>
      </c>
    </row>
    <row r="25" spans="1:78" ht="18.75" customHeight="1" x14ac:dyDescent="0.25">
      <c r="A25" s="5" t="s">
        <v>22</v>
      </c>
      <c r="B25" s="4">
        <v>58939</v>
      </c>
      <c r="C25" s="4">
        <v>56550</v>
      </c>
      <c r="D25" s="4">
        <v>45951</v>
      </c>
      <c r="E25" s="4">
        <v>46958</v>
      </c>
      <c r="F25" s="6">
        <v>208398</v>
      </c>
    </row>
    <row r="26" spans="1:78" ht="18.75" customHeight="1" x14ac:dyDescent="0.25">
      <c r="A26" s="5" t="s">
        <v>23</v>
      </c>
      <c r="B26" s="4">
        <v>33947</v>
      </c>
      <c r="C26" s="4">
        <v>36472</v>
      </c>
      <c r="D26" s="4">
        <v>19114</v>
      </c>
      <c r="E26" s="4">
        <v>18646</v>
      </c>
      <c r="F26" s="6">
        <v>108179</v>
      </c>
    </row>
    <row r="27" spans="1:78" ht="18.75" customHeight="1" thickBot="1" x14ac:dyDescent="0.3">
      <c r="A27" s="5" t="s">
        <v>24</v>
      </c>
      <c r="B27" s="4">
        <v>25498</v>
      </c>
      <c r="C27" s="4">
        <v>24701</v>
      </c>
      <c r="D27" s="4">
        <v>11633</v>
      </c>
      <c r="E27" s="4">
        <v>11423</v>
      </c>
      <c r="F27" s="6">
        <v>73255</v>
      </c>
    </row>
    <row r="28" spans="1:78" ht="18.75" customHeight="1" thickBot="1" x14ac:dyDescent="0.25">
      <c r="A28" s="8" t="s">
        <v>25</v>
      </c>
      <c r="B28" s="9">
        <f>SUM(B19:B27)</f>
        <v>452513</v>
      </c>
      <c r="C28" s="9">
        <f>SUM(C19:C27)</f>
        <v>402635</v>
      </c>
      <c r="D28" s="9">
        <f>SUM(D19:D27)</f>
        <v>156335</v>
      </c>
      <c r="E28" s="9">
        <f>SUM(E19:E27)</f>
        <v>341317</v>
      </c>
      <c r="F28" s="10">
        <f>SUM(F19:F27)</f>
        <v>1352800</v>
      </c>
    </row>
    <row r="29" spans="1:78" ht="18.75" customHeight="1" thickBot="1" x14ac:dyDescent="0.25">
      <c r="A29" s="11" t="s">
        <v>26</v>
      </c>
      <c r="B29" s="12">
        <v>4023</v>
      </c>
      <c r="C29" s="9">
        <v>4277</v>
      </c>
      <c r="D29" s="9">
        <v>0</v>
      </c>
      <c r="E29" s="9">
        <v>4007</v>
      </c>
      <c r="F29" s="10">
        <f>SUM(B29:E29)</f>
        <v>12307</v>
      </c>
    </row>
    <row r="30" spans="1:78" ht="18.75" customHeight="1" thickBot="1" x14ac:dyDescent="0.25">
      <c r="A30" s="13" t="s">
        <v>27</v>
      </c>
      <c r="B30" s="14">
        <f>B18+B28+B29</f>
        <v>541343</v>
      </c>
      <c r="C30" s="14">
        <f>C18+C28+C29</f>
        <v>468662</v>
      </c>
      <c r="D30" s="14">
        <f>D18+D28+D29</f>
        <v>174158</v>
      </c>
      <c r="E30" s="14">
        <f>E18+E28+E29</f>
        <v>426327</v>
      </c>
      <c r="F30" s="15">
        <f>F18+F28+F29</f>
        <v>1610490</v>
      </c>
    </row>
    <row r="31" spans="1:78" ht="13.5" thickTop="1" x14ac:dyDescent="0.2">
      <c r="A31" s="3"/>
    </row>
    <row r="32" spans="1:78" x14ac:dyDescent="0.2">
      <c r="A32" s="3"/>
    </row>
    <row r="33" spans="1:8" x14ac:dyDescent="0.2">
      <c r="A33" s="3"/>
    </row>
    <row r="34" spans="1:8" x14ac:dyDescent="0.2">
      <c r="A34" s="3"/>
      <c r="G34" s="4"/>
      <c r="H34" s="4"/>
    </row>
    <row r="35" spans="1:8" ht="18.95" customHeight="1" x14ac:dyDescent="0.2">
      <c r="A35" s="16"/>
      <c r="B35" s="4"/>
      <c r="C35" s="4"/>
      <c r="D35" s="4"/>
      <c r="E35" s="4"/>
      <c r="F35" s="4"/>
      <c r="G35" s="4"/>
      <c r="H35" s="4"/>
    </row>
    <row r="36" spans="1:8" ht="18.95" customHeight="1" x14ac:dyDescent="0.2">
      <c r="A36" s="16"/>
      <c r="B36" s="18"/>
      <c r="C36" s="4"/>
      <c r="D36" s="4"/>
      <c r="E36" s="4"/>
      <c r="F36" s="4"/>
      <c r="G36" s="4"/>
      <c r="H36" s="4"/>
    </row>
    <row r="37" spans="1:8" ht="18.95" customHeight="1" x14ac:dyDescent="0.2">
      <c r="A37" s="16"/>
      <c r="B37" s="4"/>
      <c r="C37" s="4"/>
      <c r="D37" s="4"/>
      <c r="E37" s="4"/>
      <c r="F37" s="18"/>
      <c r="G37" s="4"/>
      <c r="H37" s="4"/>
    </row>
    <row r="38" spans="1:8" ht="18.95" customHeight="1" x14ac:dyDescent="0.2">
      <c r="A38" s="16"/>
      <c r="B38" s="4"/>
      <c r="C38" s="4"/>
      <c r="D38" s="4"/>
      <c r="E38" s="4"/>
      <c r="F38" s="18"/>
      <c r="G38" s="4"/>
      <c r="H38" s="4"/>
    </row>
    <row r="39" spans="1:8" ht="18.95" customHeight="1" x14ac:dyDescent="0.2">
      <c r="A39" s="16"/>
      <c r="B39" s="4"/>
      <c r="C39" s="4"/>
      <c r="D39" s="4"/>
      <c r="E39" s="4"/>
      <c r="F39" s="18"/>
      <c r="G39" s="4"/>
      <c r="H39" s="4"/>
    </row>
    <row r="40" spans="1:8" ht="18.95" customHeight="1" x14ac:dyDescent="0.2">
      <c r="A40" s="16"/>
      <c r="B40" s="4"/>
      <c r="C40" s="4"/>
      <c r="D40" s="4"/>
      <c r="E40" s="4"/>
      <c r="F40" s="18"/>
      <c r="G40" s="4"/>
      <c r="H40" s="4"/>
    </row>
    <row r="41" spans="1:8" ht="18.95" customHeight="1" x14ac:dyDescent="0.2">
      <c r="A41" s="16"/>
      <c r="B41" s="4"/>
      <c r="C41" s="4"/>
      <c r="D41" s="4"/>
      <c r="E41" s="4"/>
      <c r="F41" s="18"/>
      <c r="G41" s="4"/>
      <c r="H41" s="4"/>
    </row>
    <row r="42" spans="1:8" ht="18.95" customHeight="1" x14ac:dyDescent="0.2">
      <c r="A42" s="16"/>
      <c r="B42" s="4"/>
      <c r="C42" s="4"/>
      <c r="D42" s="4"/>
      <c r="E42" s="4"/>
      <c r="F42" s="18"/>
      <c r="G42" s="4"/>
      <c r="H42" s="4"/>
    </row>
    <row r="43" spans="1:8" ht="18.95" customHeight="1" x14ac:dyDescent="0.2">
      <c r="A43" s="16"/>
      <c r="B43" s="4"/>
      <c r="C43" s="4"/>
      <c r="D43" s="4"/>
      <c r="E43" s="4"/>
      <c r="F43" s="18"/>
      <c r="G43" s="4"/>
      <c r="H43" s="4"/>
    </row>
    <row r="44" spans="1:8" ht="18.95" customHeight="1" x14ac:dyDescent="0.2">
      <c r="A44" s="16"/>
      <c r="B44" s="4"/>
      <c r="C44" s="4"/>
      <c r="D44" s="4"/>
      <c r="E44" s="4"/>
      <c r="F44" s="18"/>
      <c r="G44" s="4"/>
      <c r="H44" s="4"/>
    </row>
    <row r="45" spans="1:8" ht="18.95" customHeight="1" x14ac:dyDescent="0.2">
      <c r="A45" s="16"/>
      <c r="B45" s="4"/>
      <c r="C45" s="4"/>
      <c r="D45" s="4"/>
      <c r="E45" s="4"/>
      <c r="F45" s="18"/>
      <c r="G45" s="4"/>
      <c r="H45" s="4"/>
    </row>
    <row r="46" spans="1:8" ht="18.95" customHeight="1" x14ac:dyDescent="0.2">
      <c r="A46" s="16"/>
      <c r="B46" s="4"/>
      <c r="C46" s="4"/>
      <c r="D46" s="4"/>
      <c r="E46" s="4"/>
      <c r="F46" s="18"/>
      <c r="G46" s="4"/>
      <c r="H46" s="4"/>
    </row>
    <row r="47" spans="1:8" ht="18.95" customHeight="1" x14ac:dyDescent="0.2">
      <c r="A47" s="16"/>
      <c r="B47" s="4"/>
      <c r="C47" s="4"/>
      <c r="D47" s="4"/>
      <c r="E47" s="4"/>
      <c r="F47" s="18"/>
      <c r="G47" s="4"/>
      <c r="H47" s="4"/>
    </row>
    <row r="48" spans="1:8" ht="18.95" customHeight="1" x14ac:dyDescent="0.2">
      <c r="A48" s="16"/>
      <c r="B48" s="4"/>
      <c r="C48" s="4"/>
      <c r="D48" s="4"/>
      <c r="E48" s="4"/>
      <c r="F48" s="18"/>
      <c r="G48" s="4"/>
      <c r="H48" s="4"/>
    </row>
    <row r="49" spans="1:8" ht="18.95" customHeight="1" x14ac:dyDescent="0.2">
      <c r="A49" s="16"/>
      <c r="B49" s="4"/>
      <c r="C49" s="4"/>
      <c r="D49" s="4"/>
      <c r="E49" s="4"/>
      <c r="F49" s="18"/>
      <c r="G49" s="4"/>
      <c r="H49" s="4"/>
    </row>
    <row r="50" spans="1:8" ht="18.95" customHeight="1" x14ac:dyDescent="0.2">
      <c r="A50" s="16"/>
      <c r="B50" s="4"/>
      <c r="C50" s="4"/>
      <c r="D50" s="4"/>
      <c r="E50" s="4"/>
      <c r="F50" s="18"/>
      <c r="G50" s="4"/>
      <c r="H50" s="4"/>
    </row>
    <row r="51" spans="1:8" ht="18.95" customHeight="1" x14ac:dyDescent="0.2">
      <c r="A51" s="16"/>
      <c r="B51" s="4"/>
      <c r="C51" s="4"/>
      <c r="D51" s="4"/>
      <c r="E51" s="4"/>
      <c r="F51" s="18"/>
      <c r="G51" s="4"/>
      <c r="H51" s="4"/>
    </row>
    <row r="52" spans="1:8" ht="18.95" customHeight="1" x14ac:dyDescent="0.2">
      <c r="A52" s="16"/>
      <c r="B52" s="4"/>
      <c r="C52" s="4"/>
      <c r="D52" s="4"/>
      <c r="E52" s="4"/>
      <c r="F52" s="18"/>
      <c r="G52" s="4"/>
      <c r="H52" s="4"/>
    </row>
    <row r="53" spans="1:8" ht="18.95" customHeight="1" x14ac:dyDescent="0.2">
      <c r="A53" s="16"/>
      <c r="B53" s="18"/>
      <c r="C53" s="18"/>
      <c r="D53" s="18"/>
      <c r="E53" s="18"/>
      <c r="F53" s="18"/>
      <c r="G53" s="4"/>
      <c r="H53" s="4"/>
    </row>
    <row r="54" spans="1:8" ht="18.95" customHeight="1" x14ac:dyDescent="0.2">
      <c r="A54" s="16"/>
      <c r="B54" s="4"/>
      <c r="C54" s="4"/>
      <c r="D54" s="4"/>
      <c r="E54" s="4"/>
      <c r="F54" s="18"/>
      <c r="G54" s="4"/>
      <c r="H54" s="4"/>
    </row>
    <row r="55" spans="1:8" ht="18.95" customHeight="1" x14ac:dyDescent="0.2">
      <c r="A55" s="16"/>
      <c r="B55" s="4"/>
      <c r="C55" s="4"/>
      <c r="D55" s="4"/>
      <c r="E55" s="4"/>
      <c r="F55" s="18"/>
      <c r="G55" s="4"/>
      <c r="H55" s="4"/>
    </row>
    <row r="56" spans="1:8" ht="18.95" customHeight="1" x14ac:dyDescent="0.2">
      <c r="A56" s="16"/>
      <c r="B56" s="4"/>
      <c r="C56" s="4"/>
      <c r="D56" s="4"/>
      <c r="E56" s="4"/>
      <c r="F56" s="18"/>
      <c r="G56" s="4"/>
      <c r="H56" s="4"/>
    </row>
    <row r="57" spans="1:8" ht="18.95" customHeight="1" x14ac:dyDescent="0.2">
      <c r="A57" s="16"/>
      <c r="B57" s="4"/>
      <c r="C57" s="4"/>
      <c r="D57" s="4"/>
      <c r="E57" s="4"/>
      <c r="F57" s="18"/>
      <c r="G57" s="4"/>
      <c r="H57" s="4"/>
    </row>
    <row r="58" spans="1:8" ht="18.95" customHeight="1" x14ac:dyDescent="0.2">
      <c r="A58" s="16"/>
      <c r="B58" s="4"/>
      <c r="C58" s="4"/>
      <c r="D58" s="4"/>
      <c r="E58" s="4"/>
      <c r="F58" s="18"/>
      <c r="G58" s="4"/>
      <c r="H58" s="4"/>
    </row>
    <row r="59" spans="1:8" ht="18.95" customHeight="1" x14ac:dyDescent="0.2">
      <c r="A59" s="16"/>
      <c r="B59" s="4"/>
      <c r="C59" s="4"/>
      <c r="D59" s="4"/>
      <c r="E59" s="4"/>
      <c r="F59" s="18"/>
      <c r="G59" s="4"/>
      <c r="H59" s="4"/>
    </row>
    <row r="60" spans="1:8" ht="18.95" customHeight="1" x14ac:dyDescent="0.2">
      <c r="A60" s="16"/>
      <c r="B60" s="4"/>
      <c r="C60" s="4"/>
      <c r="D60" s="4"/>
      <c r="E60" s="4"/>
      <c r="F60" s="18"/>
      <c r="G60" s="4"/>
      <c r="H60" s="4"/>
    </row>
    <row r="61" spans="1:8" ht="18.95" customHeight="1" x14ac:dyDescent="0.2">
      <c r="A61" s="16"/>
      <c r="B61" s="4"/>
      <c r="C61" s="4"/>
      <c r="D61" s="4"/>
      <c r="E61" s="4"/>
      <c r="F61" s="18"/>
      <c r="G61" s="4"/>
      <c r="H61" s="4"/>
    </row>
    <row r="62" spans="1:8" ht="18.95" customHeight="1" x14ac:dyDescent="0.2">
      <c r="A62" s="16"/>
      <c r="B62" s="4"/>
      <c r="C62" s="4"/>
      <c r="D62" s="4"/>
      <c r="E62" s="4"/>
      <c r="F62" s="18"/>
      <c r="G62" s="4"/>
      <c r="H62" s="4"/>
    </row>
    <row r="63" spans="1:8" ht="18.95" customHeight="1" x14ac:dyDescent="0.2">
      <c r="A63" s="16"/>
      <c r="B63" s="4"/>
      <c r="C63" s="4"/>
      <c r="D63" s="4"/>
      <c r="E63" s="4"/>
      <c r="F63" s="18"/>
      <c r="G63" s="4"/>
      <c r="H63" s="4"/>
    </row>
    <row r="64" spans="1:8" ht="18.95" customHeight="1" x14ac:dyDescent="0.2">
      <c r="A64" s="16"/>
      <c r="B64" s="4"/>
      <c r="C64" s="4"/>
      <c r="D64" s="4"/>
      <c r="E64" s="4"/>
      <c r="F64" s="18"/>
      <c r="G64" s="4"/>
      <c r="H64" s="4"/>
    </row>
    <row r="65" spans="1:8" ht="18.95" customHeight="1" x14ac:dyDescent="0.2">
      <c r="A65" s="16"/>
      <c r="B65" s="18"/>
      <c r="C65" s="18"/>
      <c r="D65" s="18"/>
      <c r="E65" s="18"/>
      <c r="F65" s="18"/>
      <c r="G65" s="4"/>
      <c r="H65" s="4"/>
    </row>
    <row r="66" spans="1:8" ht="18.95" customHeight="1" x14ac:dyDescent="0.2">
      <c r="A66" s="16"/>
      <c r="B66" s="18"/>
      <c r="C66" s="18"/>
      <c r="D66" s="18"/>
      <c r="E66" s="18"/>
      <c r="F66" s="18"/>
      <c r="G66" s="4"/>
      <c r="H66" s="4"/>
    </row>
    <row r="67" spans="1:8" ht="18.95" customHeight="1" x14ac:dyDescent="0.2">
      <c r="A67" s="16"/>
      <c r="B67" s="18"/>
      <c r="C67" s="18"/>
      <c r="D67" s="18"/>
      <c r="E67" s="18"/>
      <c r="F67" s="18"/>
      <c r="G67" s="4"/>
      <c r="H67" s="4"/>
    </row>
    <row r="68" spans="1:8" ht="18.95" customHeight="1" x14ac:dyDescent="0.2">
      <c r="A68" s="16"/>
      <c r="B68" s="4"/>
      <c r="C68" s="4"/>
      <c r="D68" s="4"/>
      <c r="E68" s="4"/>
      <c r="F68" s="4"/>
      <c r="G68" s="4"/>
      <c r="H68" s="4"/>
    </row>
    <row r="69" spans="1:8" ht="18.95" customHeight="1" x14ac:dyDescent="0.2">
      <c r="A69" s="16"/>
      <c r="B69" s="4"/>
      <c r="C69" s="4"/>
      <c r="D69" s="4"/>
      <c r="E69" s="4"/>
      <c r="F69" s="4"/>
      <c r="G69" s="4"/>
      <c r="H69" s="4"/>
    </row>
    <row r="70" spans="1:8" ht="18.95" customHeight="1" x14ac:dyDescent="0.2">
      <c r="A70" s="16"/>
      <c r="B70" s="4"/>
      <c r="C70" s="4"/>
      <c r="D70" s="4"/>
      <c r="E70" s="4"/>
      <c r="F70" s="4"/>
      <c r="G70" s="4"/>
      <c r="H70" s="4"/>
    </row>
    <row r="71" spans="1:8" ht="18.95" customHeight="1" x14ac:dyDescent="0.2">
      <c r="A71" s="16"/>
      <c r="B71" s="4"/>
      <c r="C71" s="4"/>
      <c r="D71" s="4"/>
      <c r="E71" s="4"/>
      <c r="F71" s="4"/>
      <c r="G71" s="4"/>
      <c r="H71" s="4"/>
    </row>
    <row r="72" spans="1:8" ht="18.95" customHeight="1" x14ac:dyDescent="0.2">
      <c r="A72" s="16"/>
      <c r="B72" s="4"/>
      <c r="C72" s="4"/>
      <c r="D72" s="4"/>
      <c r="E72" s="4"/>
      <c r="F72" s="4"/>
      <c r="G72" s="4"/>
      <c r="H72" s="4"/>
    </row>
    <row r="73" spans="1:8" ht="18.95" customHeight="1" x14ac:dyDescent="0.2">
      <c r="A73" s="16"/>
      <c r="B73" s="4"/>
      <c r="C73" s="4"/>
      <c r="D73" s="4"/>
      <c r="E73" s="4"/>
      <c r="F73" s="4"/>
      <c r="G73" s="4"/>
      <c r="H73" s="4"/>
    </row>
    <row r="74" spans="1:8" ht="18.95" customHeight="1" x14ac:dyDescent="0.2">
      <c r="A74" s="16"/>
      <c r="B74" s="4"/>
      <c r="C74" s="4"/>
      <c r="D74" s="4"/>
      <c r="E74" s="4"/>
      <c r="F74" s="4"/>
      <c r="G74" s="4"/>
      <c r="H74" s="4"/>
    </row>
    <row r="75" spans="1:8" ht="18.95" customHeight="1" x14ac:dyDescent="0.2">
      <c r="A75" s="16"/>
      <c r="B75" s="4"/>
      <c r="C75" s="4"/>
      <c r="D75" s="4"/>
      <c r="E75" s="4"/>
      <c r="F75" s="4"/>
      <c r="G75" s="4"/>
      <c r="H75" s="4"/>
    </row>
    <row r="76" spans="1:8" ht="18.95" customHeight="1" x14ac:dyDescent="0.2">
      <c r="A76" s="16"/>
      <c r="B76" s="18"/>
      <c r="C76" s="4"/>
      <c r="D76" s="4"/>
      <c r="E76" s="4"/>
      <c r="F76" s="4"/>
      <c r="G76" s="4"/>
      <c r="H76" s="4"/>
    </row>
    <row r="77" spans="1:8" ht="18.95" customHeight="1" x14ac:dyDescent="0.2">
      <c r="A77" s="16"/>
      <c r="B77" s="4"/>
      <c r="C77" s="4"/>
      <c r="D77" s="4"/>
      <c r="E77" s="4"/>
      <c r="F77" s="18"/>
      <c r="G77" s="4"/>
      <c r="H77" s="4"/>
    </row>
    <row r="78" spans="1:8" ht="18.95" customHeight="1" x14ac:dyDescent="0.2">
      <c r="A78" s="16"/>
      <c r="B78" s="4"/>
      <c r="C78" s="4"/>
      <c r="D78" s="4"/>
      <c r="E78" s="4"/>
      <c r="F78" s="18"/>
      <c r="G78" s="4"/>
      <c r="H78" s="4"/>
    </row>
    <row r="79" spans="1:8" ht="18.95" customHeight="1" x14ac:dyDescent="0.2">
      <c r="A79" s="16"/>
      <c r="B79" s="4"/>
      <c r="C79" s="4"/>
      <c r="D79" s="4"/>
      <c r="E79" s="4"/>
      <c r="F79" s="18"/>
      <c r="G79" s="4"/>
      <c r="H79" s="4"/>
    </row>
    <row r="80" spans="1:8" ht="18.95" customHeight="1" x14ac:dyDescent="0.2">
      <c r="A80" s="16"/>
      <c r="B80" s="4"/>
      <c r="C80" s="4"/>
      <c r="D80" s="4"/>
      <c r="E80" s="4"/>
      <c r="F80" s="18"/>
      <c r="G80" s="4"/>
      <c r="H80" s="4"/>
    </row>
    <row r="81" spans="1:76" ht="18.95" customHeight="1" x14ac:dyDescent="0.2">
      <c r="A81" s="16"/>
      <c r="B81" s="4"/>
      <c r="C81" s="4"/>
      <c r="D81" s="4"/>
      <c r="E81" s="4"/>
      <c r="F81" s="18"/>
      <c r="G81" s="4"/>
      <c r="H81" s="4"/>
    </row>
    <row r="82" spans="1:76" ht="18.95" customHeight="1" x14ac:dyDescent="0.2">
      <c r="A82" s="16"/>
      <c r="B82" s="4"/>
      <c r="C82" s="4"/>
      <c r="D82" s="4"/>
      <c r="E82" s="4"/>
      <c r="F82" s="18"/>
      <c r="G82" s="4"/>
      <c r="H82" s="4"/>
    </row>
    <row r="83" spans="1:76" ht="18.95" customHeight="1" x14ac:dyDescent="0.2">
      <c r="A83" s="16"/>
      <c r="B83" s="4"/>
      <c r="C83" s="4"/>
      <c r="D83" s="4"/>
      <c r="E83" s="4"/>
      <c r="F83" s="18"/>
      <c r="G83" s="4"/>
      <c r="H83" s="4"/>
    </row>
    <row r="84" spans="1:76" ht="18.95" customHeight="1" x14ac:dyDescent="0.2">
      <c r="A84" s="16"/>
      <c r="B84" s="4"/>
      <c r="C84" s="4"/>
      <c r="D84" s="4"/>
      <c r="E84" s="4"/>
      <c r="F84" s="18"/>
      <c r="G84" s="4"/>
      <c r="H84" s="4"/>
    </row>
    <row r="85" spans="1:76" ht="18.95" customHeight="1" x14ac:dyDescent="0.2">
      <c r="A85" s="16"/>
      <c r="B85" s="4"/>
      <c r="C85" s="4"/>
      <c r="D85" s="4"/>
      <c r="E85" s="4"/>
      <c r="F85" s="18"/>
      <c r="G85" s="4"/>
      <c r="H85" s="4"/>
    </row>
    <row r="86" spans="1:76" ht="18.95" customHeight="1" x14ac:dyDescent="0.2">
      <c r="A86" s="16"/>
      <c r="B86" s="4"/>
      <c r="C86" s="4"/>
      <c r="D86" s="4"/>
      <c r="E86" s="4"/>
      <c r="F86" s="18"/>
      <c r="G86" s="4"/>
      <c r="H86" s="4"/>
    </row>
    <row r="87" spans="1:76" ht="18.95" customHeight="1" x14ac:dyDescent="0.2">
      <c r="A87" s="16"/>
      <c r="B87" s="4"/>
      <c r="C87" s="4"/>
      <c r="D87" s="4"/>
      <c r="E87" s="4"/>
      <c r="F87" s="18"/>
      <c r="G87" s="4"/>
      <c r="H87" s="4"/>
    </row>
    <row r="88" spans="1:76" ht="18.95" customHeight="1" x14ac:dyDescent="0.2">
      <c r="A88" s="16"/>
      <c r="B88" s="4"/>
      <c r="C88" s="4"/>
      <c r="D88" s="4"/>
      <c r="E88" s="4"/>
      <c r="F88" s="18"/>
      <c r="G88" s="4"/>
      <c r="H88" s="4"/>
    </row>
    <row r="89" spans="1:76" ht="18.95" customHeight="1" x14ac:dyDescent="0.2">
      <c r="A89" s="16"/>
      <c r="B89" s="4"/>
      <c r="C89" s="4"/>
      <c r="D89" s="4"/>
      <c r="E89" s="4"/>
      <c r="F89" s="18"/>
      <c r="G89" s="4"/>
      <c r="H89" s="4"/>
    </row>
    <row r="90" spans="1:76" ht="18.95" customHeight="1" x14ac:dyDescent="0.2">
      <c r="A90" s="16"/>
      <c r="B90" s="4"/>
      <c r="C90" s="4"/>
      <c r="D90" s="4"/>
      <c r="E90" s="4"/>
      <c r="F90" s="18"/>
      <c r="G90" s="4"/>
      <c r="H90" s="4"/>
    </row>
    <row r="91" spans="1:76" ht="18.95" customHeight="1" x14ac:dyDescent="0.2">
      <c r="A91" s="16"/>
      <c r="B91" s="4"/>
      <c r="C91" s="4"/>
      <c r="D91" s="4"/>
      <c r="E91" s="4"/>
      <c r="F91" s="18"/>
      <c r="G91" s="4"/>
      <c r="H91" s="4"/>
    </row>
    <row r="92" spans="1:76" ht="18.95" customHeight="1" x14ac:dyDescent="0.2">
      <c r="A92" s="16"/>
      <c r="B92" s="4"/>
      <c r="C92" s="4"/>
      <c r="D92" s="4"/>
      <c r="E92" s="4"/>
      <c r="F92" s="18"/>
      <c r="G92" s="4"/>
      <c r="H92" s="4"/>
    </row>
    <row r="93" spans="1:76" ht="18.95" customHeight="1" x14ac:dyDescent="0.2">
      <c r="A93" s="16"/>
      <c r="B93" s="18"/>
      <c r="C93" s="18"/>
      <c r="D93" s="18"/>
      <c r="E93" s="18"/>
      <c r="F93" s="18"/>
      <c r="G93" s="4"/>
      <c r="H93" s="4"/>
      <c r="BX93" s="19"/>
    </row>
    <row r="94" spans="1:76" ht="18.95" customHeight="1" x14ac:dyDescent="0.2">
      <c r="A94" s="16"/>
      <c r="B94" s="4"/>
      <c r="C94" s="4"/>
      <c r="D94" s="4"/>
      <c r="E94" s="4"/>
      <c r="F94" s="18"/>
      <c r="G94" s="4"/>
      <c r="H94" s="4"/>
    </row>
    <row r="95" spans="1:76" ht="18.95" customHeight="1" x14ac:dyDescent="0.2">
      <c r="A95" s="16"/>
      <c r="B95" s="4"/>
      <c r="C95" s="4"/>
      <c r="D95" s="4"/>
      <c r="E95" s="4"/>
      <c r="F95" s="18"/>
      <c r="G95" s="4"/>
      <c r="H95" s="4"/>
    </row>
    <row r="96" spans="1:76" ht="18.95" customHeight="1" x14ac:dyDescent="0.2">
      <c r="A96" s="16"/>
      <c r="B96" s="4"/>
      <c r="C96" s="4"/>
      <c r="D96" s="4"/>
      <c r="E96" s="4"/>
      <c r="F96" s="18"/>
      <c r="G96" s="4"/>
      <c r="H96" s="4"/>
      <c r="BU96" s="20" t="s">
        <v>28</v>
      </c>
    </row>
    <row r="97" spans="1:78" ht="18.95" customHeight="1" thickBot="1" x14ac:dyDescent="0.35">
      <c r="A97" s="16"/>
      <c r="B97" s="4"/>
      <c r="C97" s="4"/>
      <c r="D97" s="4"/>
      <c r="E97" s="4"/>
      <c r="F97" s="18"/>
      <c r="G97" s="4"/>
      <c r="H97" s="4"/>
      <c r="BU97" s="21" t="s">
        <v>29</v>
      </c>
      <c r="BV97" s="22" t="s">
        <v>30</v>
      </c>
      <c r="BW97" s="23">
        <v>35826</v>
      </c>
      <c r="BX97" s="24" t="s">
        <v>31</v>
      </c>
    </row>
    <row r="98" spans="1:78" ht="18.95" customHeight="1" thickBot="1" x14ac:dyDescent="0.25">
      <c r="A98" s="16"/>
      <c r="B98" s="4"/>
      <c r="C98" s="4"/>
      <c r="D98" s="4"/>
      <c r="E98" s="4"/>
      <c r="F98" s="18"/>
      <c r="G98" s="4"/>
      <c r="H98" s="4"/>
      <c r="BU98" s="25" t="s">
        <v>32</v>
      </c>
      <c r="BV98" s="26" t="s">
        <v>33</v>
      </c>
      <c r="BW98" s="26" t="s">
        <v>34</v>
      </c>
      <c r="BX98" s="26" t="s">
        <v>35</v>
      </c>
      <c r="BY98" s="27" t="s">
        <v>36</v>
      </c>
      <c r="BZ98" s="26" t="s">
        <v>37</v>
      </c>
    </row>
    <row r="99" spans="1:78" ht="18.95" customHeight="1" x14ac:dyDescent="0.2">
      <c r="A99" s="16"/>
      <c r="B99" s="4"/>
      <c r="C99" s="4"/>
      <c r="D99" s="4"/>
      <c r="E99" s="4"/>
      <c r="F99" s="18"/>
      <c r="G99" s="4"/>
      <c r="H99" s="4"/>
      <c r="BU99" s="28"/>
      <c r="BV99" s="17"/>
      <c r="BW99" s="17"/>
      <c r="BX99" s="17"/>
      <c r="BY99" s="17"/>
      <c r="BZ99" s="29"/>
    </row>
    <row r="100" spans="1:78" ht="18.95" customHeight="1" x14ac:dyDescent="0.2">
      <c r="A100" s="16"/>
      <c r="B100" s="4"/>
      <c r="C100" s="4"/>
      <c r="D100" s="4"/>
      <c r="E100" s="4"/>
      <c r="F100" s="18"/>
      <c r="G100" s="4"/>
      <c r="H100" s="4"/>
      <c r="BU100" s="30" t="s">
        <v>38</v>
      </c>
      <c r="BV100" s="17"/>
      <c r="BW100" s="17"/>
      <c r="BX100" s="17"/>
      <c r="BY100" s="17"/>
      <c r="BZ100" s="29"/>
    </row>
    <row r="101" spans="1:78" ht="18.95" customHeight="1" x14ac:dyDescent="0.2">
      <c r="A101" s="16"/>
      <c r="B101" s="4"/>
      <c r="C101" s="4"/>
      <c r="D101" s="4"/>
      <c r="E101" s="4"/>
      <c r="F101" s="18"/>
      <c r="G101" s="4"/>
      <c r="H101" s="4"/>
      <c r="BU101" s="28" t="s">
        <v>39</v>
      </c>
      <c r="BV101" s="4" t="e">
        <f t="shared" ref="BV101:BV106" si="0">BY101+BZ101</f>
        <v>#REF!</v>
      </c>
      <c r="BW101" s="4" t="e">
        <f>#REF!</f>
        <v>#REF!</v>
      </c>
      <c r="BX101" s="17" t="e">
        <f>#REF!</f>
        <v>#REF!</v>
      </c>
      <c r="BY101" s="4" t="e">
        <f t="shared" ref="BY101:BY106" si="1">BW101+BX101</f>
        <v>#REF!</v>
      </c>
      <c r="BZ101" s="29" t="e">
        <f>#REF!</f>
        <v>#REF!</v>
      </c>
    </row>
    <row r="102" spans="1:78" ht="18.95" customHeight="1" x14ac:dyDescent="0.2">
      <c r="A102" s="16"/>
      <c r="B102" s="4"/>
      <c r="C102" s="4"/>
      <c r="D102" s="4"/>
      <c r="E102" s="4"/>
      <c r="F102" s="18"/>
      <c r="G102" s="4"/>
      <c r="H102" s="4"/>
      <c r="BU102" s="28" t="s">
        <v>40</v>
      </c>
      <c r="BV102" s="4" t="e">
        <f t="shared" si="0"/>
        <v>#REF!</v>
      </c>
      <c r="BW102" s="17" t="e">
        <f>#REF!</f>
        <v>#REF!</v>
      </c>
      <c r="BX102" s="17" t="e">
        <f>#REF!</f>
        <v>#REF!</v>
      </c>
      <c r="BY102" s="4" t="e">
        <f t="shared" si="1"/>
        <v>#REF!</v>
      </c>
      <c r="BZ102" s="29" t="e">
        <f>#REF!</f>
        <v>#REF!</v>
      </c>
    </row>
    <row r="103" spans="1:78" ht="18.95" customHeight="1" x14ac:dyDescent="0.2">
      <c r="A103" s="16"/>
      <c r="B103" s="4"/>
      <c r="C103" s="4"/>
      <c r="D103" s="4"/>
      <c r="E103" s="4"/>
      <c r="F103" s="18"/>
      <c r="G103" s="4"/>
      <c r="H103" s="4"/>
      <c r="BU103" s="28" t="s">
        <v>41</v>
      </c>
      <c r="BV103" s="4" t="e">
        <f t="shared" si="0"/>
        <v>#REF!</v>
      </c>
      <c r="BW103" s="4" t="e">
        <f>#REF!</f>
        <v>#REF!</v>
      </c>
      <c r="BX103" s="17" t="e">
        <f>#REF!</f>
        <v>#REF!</v>
      </c>
      <c r="BY103" s="4" t="e">
        <f t="shared" si="1"/>
        <v>#REF!</v>
      </c>
      <c r="BZ103" s="29" t="e">
        <f>#REF!</f>
        <v>#REF!</v>
      </c>
    </row>
    <row r="104" spans="1:78" ht="18.95" customHeight="1" x14ac:dyDescent="0.2">
      <c r="A104" s="16"/>
      <c r="B104" s="4"/>
      <c r="C104" s="4"/>
      <c r="D104" s="4"/>
      <c r="E104" s="4"/>
      <c r="F104" s="18"/>
      <c r="G104" s="4"/>
      <c r="H104" s="4"/>
      <c r="BU104" s="28" t="s">
        <v>42</v>
      </c>
      <c r="BV104" s="4" t="e">
        <f t="shared" si="0"/>
        <v>#REF!</v>
      </c>
      <c r="BW104" s="17" t="e">
        <f>#REF!</f>
        <v>#REF!</v>
      </c>
      <c r="BX104" s="17" t="e">
        <f>#REF!</f>
        <v>#REF!</v>
      </c>
      <c r="BY104" s="4" t="e">
        <f t="shared" si="1"/>
        <v>#REF!</v>
      </c>
      <c r="BZ104" s="29" t="e">
        <f>#REF!</f>
        <v>#REF!</v>
      </c>
    </row>
    <row r="105" spans="1:78" ht="18.95" customHeight="1" x14ac:dyDescent="0.2">
      <c r="A105" s="16"/>
      <c r="B105" s="18"/>
      <c r="C105" s="18"/>
      <c r="D105" s="18"/>
      <c r="E105" s="18"/>
      <c r="F105" s="18"/>
      <c r="G105" s="4"/>
      <c r="H105" s="4"/>
      <c r="BU105" s="28" t="s">
        <v>43</v>
      </c>
      <c r="BV105" s="4" t="e">
        <f t="shared" si="0"/>
        <v>#REF!</v>
      </c>
      <c r="BW105" s="17" t="e">
        <f>#REF!</f>
        <v>#REF!</v>
      </c>
      <c r="BX105" s="17" t="e">
        <f>#REF!</f>
        <v>#REF!</v>
      </c>
      <c r="BY105" s="4" t="e">
        <f t="shared" si="1"/>
        <v>#REF!</v>
      </c>
      <c r="BZ105" s="29" t="e">
        <f>#REF!</f>
        <v>#REF!</v>
      </c>
    </row>
    <row r="106" spans="1:78" ht="18.95" customHeight="1" x14ac:dyDescent="0.2">
      <c r="A106" s="16"/>
      <c r="B106" s="18"/>
      <c r="C106" s="18"/>
      <c r="D106" s="18"/>
      <c r="E106" s="18"/>
      <c r="F106" s="18"/>
      <c r="G106" s="4"/>
      <c r="H106" s="4"/>
      <c r="BU106" s="28" t="s">
        <v>44</v>
      </c>
      <c r="BV106" s="4" t="e">
        <f t="shared" si="0"/>
        <v>#REF!</v>
      </c>
      <c r="BW106" s="17" t="e">
        <f>#REF!</f>
        <v>#REF!</v>
      </c>
      <c r="BX106" s="17" t="e">
        <f>#REF!</f>
        <v>#REF!</v>
      </c>
      <c r="BY106" s="4" t="e">
        <f t="shared" si="1"/>
        <v>#REF!</v>
      </c>
      <c r="BZ106" s="29" t="e">
        <f>#REF!</f>
        <v>#REF!</v>
      </c>
    </row>
    <row r="107" spans="1:78" ht="18.95" customHeight="1" x14ac:dyDescent="0.2">
      <c r="A107" s="16"/>
      <c r="B107" s="18"/>
      <c r="C107" s="18"/>
      <c r="D107" s="18"/>
      <c r="E107" s="18"/>
      <c r="F107" s="18"/>
      <c r="G107" s="4"/>
      <c r="H107" s="4"/>
      <c r="BU107" s="28"/>
      <c r="BV107" s="17"/>
      <c r="BW107" s="17"/>
      <c r="BX107" s="17"/>
      <c r="BY107" s="17"/>
      <c r="BZ107" s="29"/>
    </row>
    <row r="108" spans="1:78" ht="15.95" customHeight="1" x14ac:dyDescent="0.2">
      <c r="A108" s="17"/>
      <c r="B108" s="4"/>
      <c r="C108" s="4"/>
      <c r="D108" s="4"/>
      <c r="E108" s="4"/>
      <c r="F108" s="4"/>
      <c r="G108" s="4"/>
      <c r="H108" s="4"/>
      <c r="BU108" s="30" t="s">
        <v>45</v>
      </c>
      <c r="BV108" s="17"/>
      <c r="BW108" s="17"/>
      <c r="BX108" s="17"/>
      <c r="BY108" s="17"/>
      <c r="BZ108" s="29"/>
    </row>
    <row r="109" spans="1:78" ht="15.95" customHeight="1" x14ac:dyDescent="0.2">
      <c r="A109" s="17"/>
      <c r="B109" s="4"/>
      <c r="C109" s="4"/>
      <c r="D109" s="4"/>
      <c r="E109" s="4"/>
      <c r="F109" s="4"/>
      <c r="G109" s="4"/>
      <c r="H109" s="4"/>
      <c r="BU109" s="28" t="s">
        <v>46</v>
      </c>
      <c r="BV109" s="4" t="e">
        <f t="shared" ref="BV109:BV120" si="2">BY109+BZ109</f>
        <v>#REF!</v>
      </c>
      <c r="BW109" s="17" t="e">
        <f>#REF!</f>
        <v>#REF!</v>
      </c>
      <c r="BX109" s="17" t="e">
        <f>#REF!</f>
        <v>#REF!</v>
      </c>
      <c r="BY109" s="4" t="e">
        <f t="shared" ref="BY109:BY120" si="3">BW109+BX109</f>
        <v>#REF!</v>
      </c>
      <c r="BZ109" s="29" t="e">
        <f>#REF!</f>
        <v>#REF!</v>
      </c>
    </row>
    <row r="110" spans="1:78" ht="15.95" customHeight="1" x14ac:dyDescent="0.2">
      <c r="A110" s="17"/>
      <c r="B110" s="4"/>
      <c r="C110" s="4"/>
      <c r="D110" s="4"/>
      <c r="E110" s="4"/>
      <c r="F110" s="4"/>
      <c r="G110" s="4"/>
      <c r="H110" s="4"/>
      <c r="BU110" s="28" t="s">
        <v>47</v>
      </c>
      <c r="BV110" s="4" t="e">
        <f t="shared" si="2"/>
        <v>#REF!</v>
      </c>
      <c r="BW110" s="17" t="e">
        <f>#REF!</f>
        <v>#REF!</v>
      </c>
      <c r="BX110" s="17" t="e">
        <f>#REF!</f>
        <v>#REF!</v>
      </c>
      <c r="BY110" s="4" t="e">
        <f t="shared" si="3"/>
        <v>#REF!</v>
      </c>
      <c r="BZ110" s="29" t="e">
        <f>#REF!</f>
        <v>#REF!</v>
      </c>
    </row>
    <row r="111" spans="1:78" ht="15.95" customHeight="1" x14ac:dyDescent="0.2">
      <c r="A111" s="17"/>
      <c r="B111" s="4"/>
      <c r="C111" s="4"/>
      <c r="D111" s="4"/>
      <c r="E111" s="4"/>
      <c r="F111" s="4"/>
      <c r="G111" s="4"/>
      <c r="H111" s="4"/>
      <c r="BU111" s="28" t="s">
        <v>48</v>
      </c>
      <c r="BV111" s="4" t="e">
        <f t="shared" si="2"/>
        <v>#REF!</v>
      </c>
      <c r="BW111" s="4" t="e">
        <f>#REF!</f>
        <v>#REF!</v>
      </c>
      <c r="BX111" s="4" t="e">
        <f>#REF!</f>
        <v>#REF!</v>
      </c>
      <c r="BY111" s="4" t="e">
        <f t="shared" si="3"/>
        <v>#REF!</v>
      </c>
      <c r="BZ111" s="29" t="e">
        <f>#REF!</f>
        <v>#REF!</v>
      </c>
    </row>
    <row r="112" spans="1:78" ht="15.95" customHeight="1" x14ac:dyDescent="0.2">
      <c r="A112" s="17"/>
      <c r="B112" s="4"/>
      <c r="C112" s="4"/>
      <c r="D112" s="4"/>
      <c r="E112" s="4"/>
      <c r="F112" s="4"/>
      <c r="G112" s="4"/>
      <c r="H112" s="4"/>
      <c r="BU112" s="28" t="s">
        <v>49</v>
      </c>
      <c r="BV112" s="4" t="e">
        <f t="shared" si="2"/>
        <v>#REF!</v>
      </c>
      <c r="BW112" s="4" t="e">
        <f>#REF!</f>
        <v>#REF!</v>
      </c>
      <c r="BX112" s="17" t="e">
        <f>#REF!</f>
        <v>#REF!</v>
      </c>
      <c r="BY112" s="4" t="e">
        <f t="shared" si="3"/>
        <v>#REF!</v>
      </c>
      <c r="BZ112" s="29" t="e">
        <f>#REF!</f>
        <v>#REF!</v>
      </c>
    </row>
    <row r="113" spans="1:78" ht="15.95" customHeight="1" x14ac:dyDescent="0.2">
      <c r="A113" s="17"/>
      <c r="B113" s="4"/>
      <c r="C113" s="4"/>
      <c r="D113" s="4"/>
      <c r="E113" s="4"/>
      <c r="F113" s="4"/>
      <c r="G113" s="4"/>
      <c r="H113" s="4"/>
      <c r="BU113" s="28" t="s">
        <v>50</v>
      </c>
      <c r="BV113" s="4" t="e">
        <f t="shared" si="2"/>
        <v>#REF!</v>
      </c>
      <c r="BW113" s="4" t="e">
        <f>#REF!</f>
        <v>#REF!</v>
      </c>
      <c r="BX113" s="17" t="e">
        <f>#REF!</f>
        <v>#REF!</v>
      </c>
      <c r="BY113" s="4" t="e">
        <f t="shared" si="3"/>
        <v>#REF!</v>
      </c>
      <c r="BZ113" s="29" t="e">
        <f>#REF!</f>
        <v>#REF!</v>
      </c>
    </row>
    <row r="114" spans="1:78" ht="15.95" customHeight="1" x14ac:dyDescent="0.2">
      <c r="A114" s="17"/>
      <c r="B114" s="4"/>
      <c r="C114" s="4"/>
      <c r="D114" s="4"/>
      <c r="E114" s="4"/>
      <c r="F114" s="4"/>
      <c r="G114" s="4"/>
      <c r="H114" s="4"/>
      <c r="BU114" s="28" t="s">
        <v>51</v>
      </c>
      <c r="BV114" s="4" t="e">
        <f t="shared" si="2"/>
        <v>#REF!</v>
      </c>
      <c r="BW114" s="4" t="e">
        <f>#REF!</f>
        <v>#REF!</v>
      </c>
      <c r="BX114" s="17" t="e">
        <f>#REF!</f>
        <v>#REF!</v>
      </c>
      <c r="BY114" s="4" t="e">
        <f t="shared" si="3"/>
        <v>#REF!</v>
      </c>
      <c r="BZ114" s="29" t="e">
        <f>#REF!</f>
        <v>#REF!</v>
      </c>
    </row>
    <row r="115" spans="1:78" ht="15.95" customHeight="1" x14ac:dyDescent="0.2">
      <c r="A115" s="17"/>
      <c r="B115" s="4"/>
      <c r="C115" s="4"/>
      <c r="D115" s="4"/>
      <c r="E115" s="4"/>
      <c r="F115" s="4"/>
      <c r="G115" s="4"/>
      <c r="H115" s="4"/>
      <c r="BU115" s="28" t="s">
        <v>52</v>
      </c>
      <c r="BV115" s="4" t="e">
        <f t="shared" si="2"/>
        <v>#REF!</v>
      </c>
      <c r="BW115" s="17" t="e">
        <f>#REF!</f>
        <v>#REF!</v>
      </c>
      <c r="BX115" s="17" t="e">
        <f>#REF!</f>
        <v>#REF!</v>
      </c>
      <c r="BY115" s="4" t="e">
        <f t="shared" si="3"/>
        <v>#REF!</v>
      </c>
      <c r="BZ115" s="29" t="e">
        <f>#REF!</f>
        <v>#REF!</v>
      </c>
    </row>
    <row r="116" spans="1:78" ht="15.95" customHeight="1" x14ac:dyDescent="0.2">
      <c r="A116" s="17"/>
      <c r="B116" s="4"/>
      <c r="C116" s="4"/>
      <c r="D116" s="4"/>
      <c r="E116" s="4"/>
      <c r="F116" s="4"/>
      <c r="G116" s="4"/>
      <c r="H116" s="4"/>
      <c r="BU116" s="28" t="s">
        <v>53</v>
      </c>
      <c r="BV116" s="4" t="e">
        <f t="shared" si="2"/>
        <v>#REF!</v>
      </c>
      <c r="BW116" s="4" t="e">
        <f>#REF!</f>
        <v>#REF!</v>
      </c>
      <c r="BX116" s="17" t="e">
        <f>#REF!</f>
        <v>#REF!</v>
      </c>
      <c r="BY116" s="4" t="e">
        <f t="shared" si="3"/>
        <v>#REF!</v>
      </c>
      <c r="BZ116" s="29" t="e">
        <f>#REF!</f>
        <v>#REF!</v>
      </c>
    </row>
    <row r="117" spans="1:78" ht="15.95" customHeight="1" x14ac:dyDescent="0.2">
      <c r="A117" s="17"/>
      <c r="B117" s="4"/>
      <c r="C117" s="4"/>
      <c r="D117" s="4"/>
      <c r="E117" s="4"/>
      <c r="F117" s="4"/>
      <c r="G117" s="4"/>
      <c r="H117" s="4"/>
      <c r="BU117" s="28" t="s">
        <v>54</v>
      </c>
      <c r="BV117" s="4" t="e">
        <f t="shared" si="2"/>
        <v>#REF!</v>
      </c>
      <c r="BW117" s="17" t="e">
        <f>#REF!</f>
        <v>#REF!</v>
      </c>
      <c r="BX117" s="17" t="e">
        <f>#REF!</f>
        <v>#REF!</v>
      </c>
      <c r="BY117" s="4" t="e">
        <f t="shared" si="3"/>
        <v>#REF!</v>
      </c>
      <c r="BZ117" s="29" t="e">
        <f>#REF!</f>
        <v>#REF!</v>
      </c>
    </row>
    <row r="118" spans="1:78" ht="15.95" customHeight="1" x14ac:dyDescent="0.2">
      <c r="A118" s="17"/>
      <c r="B118" s="4"/>
      <c r="C118" s="4"/>
      <c r="D118" s="4"/>
      <c r="E118" s="4"/>
      <c r="F118" s="4"/>
      <c r="G118" s="4"/>
      <c r="H118" s="4"/>
      <c r="BU118" s="28" t="s">
        <v>55</v>
      </c>
      <c r="BV118" s="4" t="e">
        <f t="shared" si="2"/>
        <v>#REF!</v>
      </c>
      <c r="BW118" s="4" t="e">
        <f>#REF!</f>
        <v>#REF!</v>
      </c>
      <c r="BX118" s="17" t="e">
        <f>#REF!</f>
        <v>#REF!</v>
      </c>
      <c r="BY118" s="4" t="e">
        <f t="shared" si="3"/>
        <v>#REF!</v>
      </c>
      <c r="BZ118" s="29" t="e">
        <f>#REF!</f>
        <v>#REF!</v>
      </c>
    </row>
    <row r="119" spans="1:78" ht="15.95" customHeight="1" x14ac:dyDescent="0.2">
      <c r="A119" s="17"/>
      <c r="B119" s="4"/>
      <c r="C119" s="4"/>
      <c r="D119" s="4"/>
      <c r="E119" s="4"/>
      <c r="F119" s="4"/>
      <c r="G119" s="4"/>
      <c r="H119" s="4"/>
      <c r="BU119" s="28" t="s">
        <v>56</v>
      </c>
      <c r="BV119" s="4" t="e">
        <f t="shared" si="2"/>
        <v>#REF!</v>
      </c>
      <c r="BW119" s="17" t="e">
        <f>#REF!</f>
        <v>#REF!</v>
      </c>
      <c r="BX119" s="17" t="e">
        <f>#REF!</f>
        <v>#REF!</v>
      </c>
      <c r="BY119" s="4" t="e">
        <f t="shared" si="3"/>
        <v>#REF!</v>
      </c>
      <c r="BZ119" s="29" t="e">
        <f>#REF!</f>
        <v>#REF!</v>
      </c>
    </row>
    <row r="120" spans="1:78" ht="15.95" customHeight="1" x14ac:dyDescent="0.2">
      <c r="A120" s="17"/>
      <c r="B120" s="4"/>
      <c r="C120" s="4"/>
      <c r="D120" s="4"/>
      <c r="E120" s="4"/>
      <c r="F120" s="4"/>
      <c r="G120" s="4"/>
      <c r="H120" s="4"/>
      <c r="BU120" s="28" t="s">
        <v>57</v>
      </c>
      <c r="BV120" s="4" t="e">
        <f t="shared" si="2"/>
        <v>#REF!</v>
      </c>
      <c r="BW120" s="17" t="e">
        <f>#REF!</f>
        <v>#REF!</v>
      </c>
      <c r="BX120" s="17" t="e">
        <f>#REF!</f>
        <v>#REF!</v>
      </c>
      <c r="BY120" s="4" t="e">
        <f t="shared" si="3"/>
        <v>#REF!</v>
      </c>
      <c r="BZ120" s="29" t="e">
        <f>#REF!</f>
        <v>#REF!</v>
      </c>
    </row>
    <row r="121" spans="1:78" ht="15.95" customHeight="1" x14ac:dyDescent="0.2">
      <c r="A121" s="17"/>
      <c r="B121" s="4"/>
      <c r="C121" s="4"/>
      <c r="D121" s="4"/>
      <c r="E121" s="4"/>
      <c r="F121" s="4"/>
      <c r="G121" s="4"/>
      <c r="H121" s="4"/>
      <c r="BU121" s="28" t="s">
        <v>29</v>
      </c>
      <c r="BV121" s="17"/>
      <c r="BW121" s="17"/>
      <c r="BX121" s="17"/>
      <c r="BY121" s="17"/>
      <c r="BZ121" s="29"/>
    </row>
    <row r="122" spans="1:78" ht="15.95" customHeight="1" x14ac:dyDescent="0.2">
      <c r="A122" s="17"/>
      <c r="B122" s="4"/>
      <c r="C122" s="4"/>
      <c r="D122" s="4"/>
      <c r="E122" s="4"/>
      <c r="F122" s="4"/>
      <c r="G122" s="4"/>
      <c r="H122" s="4"/>
      <c r="BU122" s="30" t="s">
        <v>58</v>
      </c>
      <c r="BV122" s="17"/>
      <c r="BW122" s="17"/>
      <c r="BX122" s="17"/>
      <c r="BY122" s="17"/>
      <c r="BZ122" s="29"/>
    </row>
    <row r="123" spans="1:78" ht="15.95" customHeight="1" x14ac:dyDescent="0.2">
      <c r="A123" s="17"/>
      <c r="B123" s="4"/>
      <c r="C123" s="4"/>
      <c r="D123" s="4"/>
      <c r="E123" s="4"/>
      <c r="F123" s="4"/>
      <c r="G123" s="4"/>
      <c r="H123" s="4"/>
      <c r="BU123" s="28" t="s">
        <v>59</v>
      </c>
      <c r="BV123" s="4" t="e">
        <f t="shared" ref="BV123:BV131" si="4">BY123+BZ123</f>
        <v>#REF!</v>
      </c>
      <c r="BW123" s="17" t="e">
        <f>#REF!</f>
        <v>#REF!</v>
      </c>
      <c r="BX123" s="17" t="e">
        <f>#REF!</f>
        <v>#REF!</v>
      </c>
      <c r="BY123" s="4" t="e">
        <f t="shared" ref="BY123:BY131" si="5">BW123+BX123</f>
        <v>#REF!</v>
      </c>
      <c r="BZ123" s="29" t="e">
        <f>#REF!</f>
        <v>#REF!</v>
      </c>
    </row>
    <row r="124" spans="1:78" ht="15.95" customHeight="1" x14ac:dyDescent="0.2">
      <c r="A124" s="17"/>
      <c r="B124" s="4"/>
      <c r="C124" s="4"/>
      <c r="D124" s="4"/>
      <c r="E124" s="4"/>
      <c r="F124" s="4"/>
      <c r="G124" s="4"/>
      <c r="H124" s="4"/>
      <c r="BU124" s="28" t="s">
        <v>60</v>
      </c>
      <c r="BV124" s="4" t="e">
        <f t="shared" si="4"/>
        <v>#REF!</v>
      </c>
      <c r="BW124" s="17" t="e">
        <f>#REF!</f>
        <v>#REF!</v>
      </c>
      <c r="BX124" s="17" t="e">
        <f>#REF!</f>
        <v>#REF!</v>
      </c>
      <c r="BY124" s="4" t="e">
        <f t="shared" si="5"/>
        <v>#REF!</v>
      </c>
      <c r="BZ124" s="29" t="e">
        <f>#REF!</f>
        <v>#REF!</v>
      </c>
    </row>
    <row r="125" spans="1:78" ht="15.95" customHeight="1" x14ac:dyDescent="0.2">
      <c r="A125" s="17"/>
      <c r="B125" s="4"/>
      <c r="C125" s="4"/>
      <c r="D125" s="4"/>
      <c r="E125" s="4"/>
      <c r="F125" s="4"/>
      <c r="G125" s="4"/>
      <c r="H125" s="4"/>
      <c r="BU125" s="28" t="s">
        <v>61</v>
      </c>
      <c r="BV125" s="4" t="e">
        <f t="shared" si="4"/>
        <v>#REF!</v>
      </c>
      <c r="BW125" s="17" t="e">
        <f>#REF!</f>
        <v>#REF!</v>
      </c>
      <c r="BX125" s="17" t="e">
        <f>#REF!</f>
        <v>#REF!</v>
      </c>
      <c r="BY125" s="4" t="e">
        <f t="shared" si="5"/>
        <v>#REF!</v>
      </c>
      <c r="BZ125" s="29" t="e">
        <f>#REF!</f>
        <v>#REF!</v>
      </c>
    </row>
    <row r="126" spans="1:78" ht="15.95" customHeight="1" x14ac:dyDescent="0.2">
      <c r="A126" s="17"/>
      <c r="B126" s="4"/>
      <c r="C126" s="4"/>
      <c r="D126" s="4"/>
      <c r="E126" s="4"/>
      <c r="F126" s="4"/>
      <c r="G126" s="4"/>
      <c r="H126" s="4"/>
      <c r="BU126" s="28" t="s">
        <v>62</v>
      </c>
      <c r="BV126" s="4" t="e">
        <f t="shared" si="4"/>
        <v>#REF!</v>
      </c>
      <c r="BW126" s="17" t="e">
        <f>#REF!</f>
        <v>#REF!</v>
      </c>
      <c r="BX126" s="17" t="e">
        <f>#REF!</f>
        <v>#REF!</v>
      </c>
      <c r="BY126" s="4" t="e">
        <f t="shared" si="5"/>
        <v>#REF!</v>
      </c>
      <c r="BZ126" s="29" t="e">
        <f>#REF!</f>
        <v>#REF!</v>
      </c>
    </row>
    <row r="127" spans="1:78" ht="15.95" customHeight="1" x14ac:dyDescent="0.2">
      <c r="A127" s="17"/>
      <c r="B127" s="4"/>
      <c r="C127" s="4"/>
      <c r="D127" s="4"/>
      <c r="E127" s="4"/>
      <c r="F127" s="4"/>
      <c r="G127" s="4"/>
      <c r="H127" s="4"/>
      <c r="BU127" s="28" t="s">
        <v>63</v>
      </c>
      <c r="BV127" s="4" t="e">
        <f t="shared" si="4"/>
        <v>#REF!</v>
      </c>
      <c r="BW127" s="17" t="e">
        <f>#REF!</f>
        <v>#REF!</v>
      </c>
      <c r="BX127" s="17" t="e">
        <f>#REF!</f>
        <v>#REF!</v>
      </c>
      <c r="BY127" s="4" t="e">
        <f t="shared" si="5"/>
        <v>#REF!</v>
      </c>
      <c r="BZ127" s="29" t="e">
        <f>#REF!</f>
        <v>#REF!</v>
      </c>
    </row>
    <row r="128" spans="1:78" ht="15.95" customHeight="1" x14ac:dyDescent="0.2">
      <c r="A128" s="17"/>
      <c r="B128" s="4"/>
      <c r="C128" s="4"/>
      <c r="D128" s="4"/>
      <c r="E128" s="4"/>
      <c r="F128" s="4"/>
      <c r="G128" s="4"/>
      <c r="H128" s="4"/>
      <c r="BU128" s="28" t="s">
        <v>64</v>
      </c>
      <c r="BV128" s="4" t="e">
        <f t="shared" si="4"/>
        <v>#REF!</v>
      </c>
      <c r="BW128" s="4" t="e">
        <f>#REF!</f>
        <v>#REF!</v>
      </c>
      <c r="BX128" s="17" t="e">
        <f>#REF!</f>
        <v>#REF!</v>
      </c>
      <c r="BY128" s="4" t="e">
        <f t="shared" si="5"/>
        <v>#REF!</v>
      </c>
      <c r="BZ128" s="29" t="e">
        <f>#REF!</f>
        <v>#REF!</v>
      </c>
    </row>
    <row r="129" spans="1:78" ht="15.95" customHeight="1" x14ac:dyDescent="0.2">
      <c r="A129" s="17"/>
      <c r="B129" s="4"/>
      <c r="C129" s="4"/>
      <c r="D129" s="4"/>
      <c r="E129" s="4"/>
      <c r="F129" s="4"/>
      <c r="G129" s="4"/>
      <c r="H129" s="4"/>
      <c r="BU129" s="2" t="s">
        <v>65</v>
      </c>
      <c r="BV129" s="4" t="e">
        <f t="shared" si="4"/>
        <v>#REF!</v>
      </c>
      <c r="BW129" s="17" t="e">
        <f>#REF!</f>
        <v>#REF!</v>
      </c>
      <c r="BX129" s="17" t="e">
        <f>#REF!</f>
        <v>#REF!</v>
      </c>
      <c r="BY129" s="4" t="e">
        <f t="shared" si="5"/>
        <v>#REF!</v>
      </c>
      <c r="BZ129" s="29" t="e">
        <f>#REF!</f>
        <v>#REF!</v>
      </c>
    </row>
    <row r="130" spans="1:78" ht="15.95" customHeight="1" x14ac:dyDescent="0.2">
      <c r="A130" s="17"/>
      <c r="B130" s="4"/>
      <c r="C130" s="4"/>
      <c r="D130" s="4"/>
      <c r="E130" s="4"/>
      <c r="F130" s="4"/>
      <c r="G130" s="4"/>
      <c r="H130" s="4"/>
      <c r="BU130" s="28" t="s">
        <v>66</v>
      </c>
      <c r="BV130" s="4" t="e">
        <f t="shared" si="4"/>
        <v>#REF!</v>
      </c>
      <c r="BW130" s="17" t="e">
        <f>#REF!</f>
        <v>#REF!</v>
      </c>
      <c r="BX130" s="17" t="e">
        <f>#REF!</f>
        <v>#REF!</v>
      </c>
      <c r="BY130" s="4" t="e">
        <f t="shared" si="5"/>
        <v>#REF!</v>
      </c>
      <c r="BZ130" s="29" t="e">
        <f>#REF!</f>
        <v>#REF!</v>
      </c>
    </row>
    <row r="131" spans="1:78" ht="15.95" customHeight="1" x14ac:dyDescent="0.2">
      <c r="A131" s="17"/>
      <c r="B131" s="4"/>
      <c r="C131" s="4"/>
      <c r="D131" s="4"/>
      <c r="E131" s="4"/>
      <c r="F131" s="4"/>
      <c r="G131" s="4"/>
      <c r="H131" s="4"/>
      <c r="BU131" s="28" t="s">
        <v>67</v>
      </c>
      <c r="BV131" s="4" t="e">
        <f t="shared" si="4"/>
        <v>#REF!</v>
      </c>
      <c r="BW131" s="4" t="e">
        <f>#REF!</f>
        <v>#REF!</v>
      </c>
      <c r="BX131" s="17" t="e">
        <f>#REF!</f>
        <v>#REF!</v>
      </c>
      <c r="BY131" s="4" t="e">
        <f t="shared" si="5"/>
        <v>#REF!</v>
      </c>
      <c r="BZ131" s="29" t="e">
        <f>#REF!</f>
        <v>#REF!</v>
      </c>
    </row>
    <row r="132" spans="1:78" ht="15.95" customHeight="1" x14ac:dyDescent="0.2">
      <c r="A132" s="17"/>
      <c r="B132" s="4"/>
      <c r="C132" s="4"/>
      <c r="D132" s="4"/>
      <c r="E132" s="4"/>
      <c r="F132" s="4"/>
      <c r="G132" s="4"/>
      <c r="H132" s="4"/>
      <c r="BU132" s="28" t="s">
        <v>68</v>
      </c>
      <c r="BV132" s="17"/>
      <c r="BW132" s="17"/>
      <c r="BX132" s="17"/>
      <c r="BY132" s="17"/>
      <c r="BZ132" s="29"/>
    </row>
    <row r="133" spans="1:78" ht="15.95" customHeight="1" thickBot="1" x14ac:dyDescent="0.25">
      <c r="A133" s="17"/>
      <c r="B133" s="4"/>
      <c r="C133" s="4"/>
      <c r="D133" s="4"/>
      <c r="E133" s="4"/>
      <c r="F133" s="4"/>
      <c r="G133" s="4"/>
      <c r="H133" s="4"/>
      <c r="BU133" s="28"/>
      <c r="BV133" s="17"/>
      <c r="BW133" s="17"/>
      <c r="BX133" s="17"/>
      <c r="BY133" s="17"/>
      <c r="BZ133" s="29"/>
    </row>
    <row r="134" spans="1:78" ht="22.5" customHeight="1" thickBot="1" x14ac:dyDescent="0.25">
      <c r="A134" s="17"/>
      <c r="B134" s="4"/>
      <c r="C134" s="4"/>
      <c r="D134" s="4"/>
      <c r="E134" s="4"/>
      <c r="F134" s="4"/>
      <c r="G134" s="4"/>
      <c r="H134" s="4"/>
      <c r="BU134" s="31" t="s">
        <v>33</v>
      </c>
      <c r="BV134" s="32" t="e">
        <f>SUM(BV101:BV131)</f>
        <v>#REF!</v>
      </c>
      <c r="BW134" s="32" t="e">
        <f>SUM(BW101:BW131)</f>
        <v>#REF!</v>
      </c>
      <c r="BX134" s="32" t="e">
        <f>SUM(BX101:BX131)</f>
        <v>#REF!</v>
      </c>
      <c r="BY134" s="32" t="e">
        <f>SUM(BY101:BY131)</f>
        <v>#REF!</v>
      </c>
      <c r="BZ134" s="32" t="e">
        <f>SUM(BZ101:BZ131)</f>
        <v>#REF!</v>
      </c>
    </row>
    <row r="135" spans="1:78" ht="15.95" customHeight="1" thickBot="1" x14ac:dyDescent="0.25">
      <c r="A135" s="17"/>
      <c r="B135" s="4"/>
      <c r="C135" s="4"/>
      <c r="D135" s="4"/>
      <c r="E135" s="4"/>
      <c r="F135" s="4"/>
      <c r="G135" s="4"/>
      <c r="H135" s="4"/>
      <c r="BU135" s="33"/>
      <c r="BV135" s="34"/>
      <c r="BW135" s="34"/>
      <c r="BX135" s="34"/>
      <c r="BY135" s="34"/>
      <c r="BZ135" s="35"/>
    </row>
    <row r="136" spans="1:78" x14ac:dyDescent="0.2">
      <c r="A136" s="17"/>
      <c r="B136" s="4"/>
      <c r="C136" s="4"/>
      <c r="D136" s="4"/>
      <c r="E136" s="4"/>
      <c r="F136" s="4"/>
      <c r="G136" s="4"/>
      <c r="H136" s="4"/>
    </row>
    <row r="137" spans="1:78" x14ac:dyDescent="0.2">
      <c r="A137" s="17"/>
      <c r="B137" s="4"/>
      <c r="C137" s="4"/>
      <c r="D137" s="4"/>
      <c r="E137" s="4"/>
      <c r="F137" s="4"/>
      <c r="G137" s="4"/>
      <c r="H137" s="4"/>
    </row>
    <row r="138" spans="1:78" x14ac:dyDescent="0.2">
      <c r="A138" s="17"/>
      <c r="B138" s="4"/>
      <c r="C138" s="4"/>
      <c r="D138" s="4"/>
      <c r="E138" s="4"/>
      <c r="F138" s="4"/>
      <c r="G138" s="4"/>
      <c r="H138" s="4"/>
      <c r="BV138" t="s">
        <v>29</v>
      </c>
    </row>
    <row r="139" spans="1:78" x14ac:dyDescent="0.2">
      <c r="A139" s="17"/>
      <c r="B139" s="4"/>
      <c r="C139" s="4"/>
      <c r="D139" s="4"/>
      <c r="E139" s="4"/>
      <c r="F139" s="4"/>
      <c r="G139" s="4"/>
      <c r="H139" s="4"/>
    </row>
    <row r="140" spans="1:78" x14ac:dyDescent="0.2">
      <c r="A140" s="17"/>
      <c r="B140" s="4"/>
      <c r="C140" s="4"/>
      <c r="D140" s="4"/>
      <c r="E140" s="4"/>
      <c r="F140" s="4"/>
      <c r="G140" s="4"/>
      <c r="H140" s="4"/>
    </row>
    <row r="141" spans="1:78" x14ac:dyDescent="0.2">
      <c r="A141" s="17"/>
      <c r="B141" s="4"/>
      <c r="C141" s="4"/>
      <c r="D141" s="4"/>
      <c r="E141" s="4"/>
      <c r="F141" s="4"/>
      <c r="G141" s="4"/>
      <c r="H141" s="4"/>
    </row>
    <row r="142" spans="1:78" x14ac:dyDescent="0.2">
      <c r="A142" s="17"/>
      <c r="B142" s="4"/>
      <c r="C142" s="4"/>
      <c r="D142" s="4"/>
      <c r="E142" s="4"/>
      <c r="F142" s="4"/>
      <c r="G142" s="4"/>
      <c r="H142" s="4"/>
    </row>
    <row r="143" spans="1:78" x14ac:dyDescent="0.2">
      <c r="A143" s="17"/>
      <c r="B143" s="4"/>
      <c r="C143" s="4"/>
      <c r="D143" s="4"/>
      <c r="E143" s="4"/>
      <c r="F143" s="4"/>
      <c r="G143" s="4"/>
      <c r="H143" s="4"/>
    </row>
    <row r="144" spans="1:78" x14ac:dyDescent="0.2">
      <c r="A144" s="17"/>
      <c r="B144" s="4"/>
      <c r="C144" s="4"/>
      <c r="D144" s="4"/>
      <c r="E144" s="4"/>
      <c r="F144" s="4"/>
      <c r="G144" s="4"/>
      <c r="H144" s="4"/>
    </row>
    <row r="145" spans="1:8" x14ac:dyDescent="0.2">
      <c r="A145" s="17"/>
      <c r="B145" s="4"/>
      <c r="C145" s="4"/>
      <c r="D145" s="4"/>
      <c r="E145" s="4"/>
      <c r="F145" s="4"/>
      <c r="G145" s="4"/>
      <c r="H145" s="4"/>
    </row>
    <row r="146" spans="1:8" x14ac:dyDescent="0.2">
      <c r="A146" s="17"/>
      <c r="B146" s="4"/>
      <c r="C146" s="4"/>
      <c r="D146" s="4"/>
      <c r="E146" s="4"/>
      <c r="F146" s="4"/>
      <c r="G146" s="4"/>
      <c r="H146" s="4"/>
    </row>
    <row r="147" spans="1:8" x14ac:dyDescent="0.2">
      <c r="A147" s="17"/>
      <c r="B147" s="4"/>
      <c r="C147" s="4"/>
      <c r="D147" s="4"/>
      <c r="E147" s="4"/>
      <c r="F147" s="4"/>
      <c r="G147" s="4"/>
      <c r="H147" s="4"/>
    </row>
    <row r="148" spans="1:8" x14ac:dyDescent="0.2">
      <c r="A148" s="17"/>
      <c r="B148" s="4"/>
      <c r="C148" s="4"/>
      <c r="D148" s="4"/>
      <c r="E148" s="4"/>
      <c r="F148" s="4"/>
      <c r="G148" s="4"/>
      <c r="H148" s="4"/>
    </row>
    <row r="149" spans="1:8" x14ac:dyDescent="0.2">
      <c r="A149" s="17"/>
      <c r="B149" s="4"/>
      <c r="C149" s="4"/>
      <c r="D149" s="4"/>
      <c r="E149" s="4"/>
      <c r="F149" s="4"/>
      <c r="G149" s="4"/>
      <c r="H149" s="4"/>
    </row>
    <row r="150" spans="1:8" x14ac:dyDescent="0.2">
      <c r="A150" s="17"/>
      <c r="B150" s="4"/>
      <c r="C150" s="4"/>
      <c r="D150" s="4"/>
      <c r="E150" s="4"/>
      <c r="F150" s="4"/>
      <c r="G150" s="4"/>
      <c r="H150" s="4"/>
    </row>
    <row r="151" spans="1:8" x14ac:dyDescent="0.2">
      <c r="A151" s="17"/>
      <c r="B151" s="4"/>
      <c r="C151" s="4"/>
      <c r="D151" s="4"/>
      <c r="E151" s="4"/>
      <c r="F151" s="4"/>
      <c r="G151" s="4"/>
      <c r="H151" s="4"/>
    </row>
    <row r="152" spans="1:8" x14ac:dyDescent="0.2">
      <c r="A152" s="17"/>
      <c r="B152" s="4"/>
      <c r="C152" s="4"/>
      <c r="D152" s="4"/>
      <c r="E152" s="4"/>
      <c r="F152" s="4"/>
      <c r="G152" s="4"/>
      <c r="H152" s="4"/>
    </row>
    <row r="153" spans="1:8" x14ac:dyDescent="0.2">
      <c r="A153" s="17"/>
      <c r="B153" s="4"/>
      <c r="C153" s="4"/>
      <c r="D153" s="4"/>
      <c r="E153" s="4"/>
      <c r="F153" s="4"/>
      <c r="G153" s="4"/>
      <c r="H153" s="4"/>
    </row>
    <row r="154" spans="1:8" x14ac:dyDescent="0.2">
      <c r="A154" s="17"/>
      <c r="B154" s="4"/>
      <c r="C154" s="4"/>
      <c r="D154" s="4"/>
      <c r="E154" s="4"/>
      <c r="F154" s="4"/>
      <c r="G154" s="4"/>
      <c r="H154" s="4"/>
    </row>
    <row r="155" spans="1:8" x14ac:dyDescent="0.2">
      <c r="A155" s="17"/>
      <c r="B155" s="4"/>
      <c r="C155" s="4"/>
      <c r="D155" s="4"/>
      <c r="E155" s="4"/>
      <c r="F155" s="4"/>
      <c r="G155" s="4"/>
      <c r="H155" s="4"/>
    </row>
    <row r="156" spans="1:8" x14ac:dyDescent="0.2">
      <c r="A156" s="17"/>
      <c r="B156" s="4"/>
      <c r="C156" s="4"/>
      <c r="D156" s="4"/>
      <c r="E156" s="4"/>
      <c r="F156" s="4"/>
      <c r="G156" s="4"/>
      <c r="H156" s="4"/>
    </row>
    <row r="157" spans="1:8" x14ac:dyDescent="0.2">
      <c r="A157" s="17"/>
      <c r="B157" s="4"/>
      <c r="C157" s="4"/>
      <c r="D157" s="4"/>
      <c r="E157" s="4"/>
      <c r="F157" s="4"/>
      <c r="G157" s="4"/>
      <c r="H157" s="4"/>
    </row>
    <row r="158" spans="1:8" x14ac:dyDescent="0.2">
      <c r="A158" s="17"/>
      <c r="B158" s="4"/>
      <c r="C158" s="4"/>
      <c r="D158" s="4"/>
      <c r="E158" s="4"/>
      <c r="F158" s="4"/>
      <c r="G158" s="4"/>
      <c r="H158" s="4"/>
    </row>
    <row r="159" spans="1:8" x14ac:dyDescent="0.2">
      <c r="A159" s="17"/>
      <c r="B159" s="4"/>
      <c r="C159" s="4"/>
      <c r="D159" s="4"/>
      <c r="E159" s="4"/>
      <c r="F159" s="4"/>
      <c r="G159" s="4"/>
      <c r="H159" s="4"/>
    </row>
    <row r="160" spans="1:8" x14ac:dyDescent="0.2">
      <c r="A160" s="17"/>
      <c r="B160" s="4"/>
      <c r="C160" s="4"/>
      <c r="D160" s="4"/>
      <c r="E160" s="4"/>
      <c r="F160" s="4"/>
      <c r="G160" s="4"/>
      <c r="H160" s="4"/>
    </row>
    <row r="161" spans="1:8" x14ac:dyDescent="0.2">
      <c r="A161" s="17"/>
      <c r="B161" s="4"/>
      <c r="C161" s="4"/>
      <c r="D161" s="4"/>
      <c r="E161" s="4"/>
      <c r="F161" s="4"/>
      <c r="G161" s="4"/>
      <c r="H161" s="4"/>
    </row>
    <row r="162" spans="1:8" x14ac:dyDescent="0.2">
      <c r="A162" s="17"/>
      <c r="B162" s="4"/>
      <c r="C162" s="4"/>
      <c r="D162" s="4"/>
      <c r="E162" s="4"/>
      <c r="F162" s="4"/>
      <c r="G162" s="4"/>
      <c r="H162" s="4"/>
    </row>
    <row r="163" spans="1:8" x14ac:dyDescent="0.2">
      <c r="A163" s="17"/>
      <c r="B163" s="4"/>
      <c r="C163" s="4"/>
      <c r="D163" s="4"/>
      <c r="E163" s="4"/>
      <c r="F163" s="4"/>
      <c r="G163" s="4"/>
      <c r="H163" s="4"/>
    </row>
    <row r="164" spans="1:8" x14ac:dyDescent="0.2">
      <c r="A164" s="17"/>
      <c r="B164" s="4"/>
      <c r="C164" s="4"/>
      <c r="D164" s="4"/>
      <c r="E164" s="4"/>
      <c r="F164" s="4"/>
      <c r="G164" s="4"/>
      <c r="H164" s="4"/>
    </row>
    <row r="165" spans="1:8" x14ac:dyDescent="0.2">
      <c r="A165" s="17"/>
      <c r="B165" s="4"/>
      <c r="C165" s="4"/>
      <c r="D165" s="4"/>
      <c r="E165" s="4"/>
      <c r="F165" s="4"/>
      <c r="G165" s="4"/>
      <c r="H165" s="4"/>
    </row>
    <row r="166" spans="1:8" x14ac:dyDescent="0.2">
      <c r="A166" s="17"/>
      <c r="B166" s="4"/>
      <c r="C166" s="4"/>
      <c r="D166" s="4"/>
      <c r="E166" s="4"/>
      <c r="F166" s="4"/>
      <c r="G166" s="4"/>
      <c r="H166" s="4"/>
    </row>
    <row r="167" spans="1:8" x14ac:dyDescent="0.2">
      <c r="A167" s="17"/>
      <c r="B167" s="4"/>
      <c r="C167" s="4"/>
      <c r="D167" s="4"/>
      <c r="E167" s="4"/>
      <c r="F167" s="4"/>
      <c r="G167" s="4"/>
      <c r="H167" s="4"/>
    </row>
    <row r="168" spans="1:8" x14ac:dyDescent="0.2">
      <c r="A168" s="17"/>
      <c r="B168" s="4"/>
      <c r="C168" s="4"/>
      <c r="D168" s="4"/>
      <c r="E168" s="4"/>
      <c r="F168" s="4"/>
      <c r="G168" s="4"/>
      <c r="H168" s="4"/>
    </row>
    <row r="169" spans="1:8" x14ac:dyDescent="0.2">
      <c r="A169" s="17"/>
      <c r="B169" s="4"/>
      <c r="C169" s="4"/>
      <c r="D169" s="4"/>
      <c r="E169" s="4"/>
      <c r="F169" s="4"/>
      <c r="G169" s="4"/>
      <c r="H169" s="4"/>
    </row>
    <row r="170" spans="1:8" x14ac:dyDescent="0.2">
      <c r="A170" s="17"/>
      <c r="B170" s="4"/>
      <c r="C170" s="4"/>
      <c r="D170" s="4"/>
      <c r="E170" s="4"/>
      <c r="F170" s="4"/>
      <c r="G170" s="4"/>
      <c r="H170" s="4"/>
    </row>
    <row r="171" spans="1:8" x14ac:dyDescent="0.2">
      <c r="A171" s="17"/>
      <c r="B171" s="4"/>
      <c r="C171" s="4"/>
      <c r="D171" s="4"/>
      <c r="E171" s="4"/>
      <c r="F171" s="4"/>
      <c r="G171" s="4"/>
      <c r="H171" s="4"/>
    </row>
    <row r="172" spans="1:8" x14ac:dyDescent="0.2">
      <c r="A172" s="17"/>
      <c r="B172" s="4"/>
      <c r="C172" s="4"/>
      <c r="D172" s="4"/>
      <c r="E172" s="4"/>
      <c r="F172" s="4"/>
      <c r="G172" s="4"/>
      <c r="H172" s="4"/>
    </row>
    <row r="173" spans="1:8" x14ac:dyDescent="0.2">
      <c r="A173" s="17"/>
      <c r="B173" s="4"/>
      <c r="C173" s="4"/>
      <c r="D173" s="4"/>
      <c r="E173" s="4"/>
      <c r="F173" s="4"/>
      <c r="G173" s="4"/>
      <c r="H173" s="4"/>
    </row>
    <row r="174" spans="1:8" x14ac:dyDescent="0.2">
      <c r="A174" s="17"/>
      <c r="B174" s="4"/>
      <c r="C174" s="4"/>
      <c r="D174" s="4"/>
      <c r="E174" s="4"/>
      <c r="F174" s="4"/>
      <c r="G174" s="4"/>
      <c r="H174" s="4"/>
    </row>
    <row r="175" spans="1:8" x14ac:dyDescent="0.2">
      <c r="A175" s="17"/>
      <c r="B175" s="4"/>
      <c r="C175" s="4"/>
      <c r="D175" s="4"/>
      <c r="E175" s="4"/>
      <c r="F175" s="4"/>
      <c r="G175" s="4"/>
      <c r="H175" s="4"/>
    </row>
    <row r="176" spans="1:8" x14ac:dyDescent="0.2">
      <c r="A176" s="17"/>
      <c r="B176" s="4"/>
      <c r="C176" s="4"/>
      <c r="D176" s="4"/>
      <c r="E176" s="4"/>
      <c r="F176" s="4"/>
      <c r="G176" s="4"/>
      <c r="H176" s="4"/>
    </row>
    <row r="177" spans="1:8" x14ac:dyDescent="0.2">
      <c r="A177" s="17"/>
      <c r="B177" s="4"/>
      <c r="C177" s="4"/>
      <c r="D177" s="4"/>
      <c r="E177" s="4"/>
      <c r="F177" s="4"/>
      <c r="G177" s="4"/>
      <c r="H177" s="4"/>
    </row>
    <row r="178" spans="1:8" x14ac:dyDescent="0.2">
      <c r="A178" s="17"/>
      <c r="B178" s="4"/>
      <c r="C178" s="4"/>
      <c r="D178" s="4"/>
      <c r="E178" s="4"/>
      <c r="F178" s="4"/>
      <c r="G178" s="4"/>
      <c r="H178" s="4"/>
    </row>
    <row r="179" spans="1:8" x14ac:dyDescent="0.2">
      <c r="A179" s="17"/>
      <c r="B179" s="4"/>
      <c r="C179" s="4"/>
      <c r="D179" s="4"/>
      <c r="E179" s="4"/>
      <c r="F179" s="4"/>
      <c r="G179" s="4"/>
      <c r="H179" s="4"/>
    </row>
    <row r="180" spans="1:8" x14ac:dyDescent="0.2">
      <c r="A180" s="17"/>
      <c r="B180" s="4"/>
      <c r="C180" s="4"/>
      <c r="D180" s="4"/>
      <c r="E180" s="4"/>
      <c r="F180" s="4"/>
      <c r="G180" s="4"/>
      <c r="H180" s="4"/>
    </row>
    <row r="181" spans="1:8" x14ac:dyDescent="0.2">
      <c r="A181" s="17"/>
      <c r="B181" s="4"/>
      <c r="C181" s="4"/>
      <c r="D181" s="4"/>
      <c r="E181" s="4"/>
      <c r="F181" s="4"/>
      <c r="G181" s="4"/>
      <c r="H181" s="4"/>
    </row>
    <row r="182" spans="1:8" x14ac:dyDescent="0.2">
      <c r="A182" s="17"/>
      <c r="B182" s="4"/>
      <c r="C182" s="4"/>
      <c r="D182" s="4"/>
      <c r="E182" s="4"/>
      <c r="F182" s="4"/>
      <c r="G182" s="4"/>
      <c r="H182" s="4"/>
    </row>
    <row r="183" spans="1:8" x14ac:dyDescent="0.2">
      <c r="A183" s="17"/>
      <c r="B183" s="4"/>
      <c r="C183" s="4"/>
      <c r="D183" s="4"/>
      <c r="E183" s="4"/>
      <c r="F183" s="4"/>
      <c r="G183" s="4"/>
      <c r="H183" s="4"/>
    </row>
    <row r="184" spans="1:8" x14ac:dyDescent="0.2">
      <c r="A184" s="17"/>
      <c r="B184" s="4"/>
      <c r="C184" s="4"/>
      <c r="D184" s="4"/>
      <c r="E184" s="4"/>
      <c r="F184" s="4"/>
      <c r="G184" s="4"/>
      <c r="H184" s="4"/>
    </row>
    <row r="185" spans="1:8" x14ac:dyDescent="0.2">
      <c r="A185" s="17"/>
      <c r="B185" s="4"/>
      <c r="C185" s="4"/>
      <c r="D185" s="4"/>
      <c r="E185" s="4"/>
      <c r="F185" s="4"/>
      <c r="G185" s="4"/>
      <c r="H185" s="4"/>
    </row>
    <row r="186" spans="1:8" x14ac:dyDescent="0.2">
      <c r="A186" s="17"/>
      <c r="B186" s="4"/>
      <c r="C186" s="4"/>
      <c r="D186" s="4"/>
      <c r="E186" s="4"/>
      <c r="F186" s="4"/>
      <c r="G186" s="4"/>
      <c r="H186" s="4"/>
    </row>
    <row r="187" spans="1:8" x14ac:dyDescent="0.2">
      <c r="A187" s="17"/>
      <c r="B187" s="4"/>
      <c r="C187" s="4"/>
      <c r="D187" s="4"/>
      <c r="E187" s="4"/>
      <c r="F187" s="4"/>
      <c r="G187" s="4"/>
      <c r="H187" s="4"/>
    </row>
    <row r="188" spans="1:8" x14ac:dyDescent="0.2">
      <c r="A188" s="17"/>
      <c r="B188" s="4"/>
      <c r="C188" s="4"/>
      <c r="D188" s="4"/>
      <c r="E188" s="4"/>
      <c r="F188" s="4"/>
      <c r="G188" s="4"/>
      <c r="H188" s="4"/>
    </row>
    <row r="189" spans="1:8" x14ac:dyDescent="0.2">
      <c r="A189" s="17"/>
      <c r="B189" s="4"/>
      <c r="C189" s="4"/>
      <c r="D189" s="4"/>
      <c r="E189" s="4"/>
      <c r="F189" s="4"/>
      <c r="G189" s="4"/>
      <c r="H189" s="4"/>
    </row>
    <row r="190" spans="1:8" x14ac:dyDescent="0.2">
      <c r="A190" s="17"/>
      <c r="B190" s="4"/>
      <c r="C190" s="4"/>
      <c r="D190" s="4"/>
      <c r="E190" s="4"/>
      <c r="F190" s="4"/>
      <c r="G190" s="4"/>
      <c r="H190" s="4"/>
    </row>
    <row r="191" spans="1:8" x14ac:dyDescent="0.2">
      <c r="A191" s="17"/>
      <c r="B191" s="4"/>
      <c r="C191" s="4"/>
      <c r="D191" s="4"/>
      <c r="E191" s="4"/>
      <c r="F191" s="4"/>
      <c r="G191" s="4"/>
      <c r="H191" s="4"/>
    </row>
    <row r="192" spans="1:8" x14ac:dyDescent="0.2">
      <c r="A192" s="17"/>
      <c r="B192" s="4"/>
      <c r="C192" s="4"/>
      <c r="D192" s="4"/>
      <c r="E192" s="4"/>
      <c r="F192" s="4"/>
      <c r="G192" s="4"/>
      <c r="H192" s="4"/>
    </row>
    <row r="193" spans="1:8" x14ac:dyDescent="0.2">
      <c r="A193" s="17"/>
      <c r="B193" s="4"/>
      <c r="C193" s="4"/>
      <c r="D193" s="4"/>
      <c r="E193" s="4"/>
      <c r="F193" s="4"/>
      <c r="G193" s="4"/>
      <c r="H193" s="4"/>
    </row>
    <row r="194" spans="1:8" x14ac:dyDescent="0.2">
      <c r="A194" s="17"/>
      <c r="B194" s="4"/>
      <c r="C194" s="4"/>
      <c r="D194" s="4"/>
      <c r="E194" s="4"/>
      <c r="F194" s="4"/>
      <c r="G194" s="4"/>
      <c r="H194" s="4"/>
    </row>
    <row r="195" spans="1:8" x14ac:dyDescent="0.2">
      <c r="A195" s="17"/>
      <c r="B195" s="4"/>
      <c r="C195" s="4"/>
      <c r="D195" s="4"/>
      <c r="E195" s="4"/>
      <c r="F195" s="4"/>
      <c r="G195" s="4"/>
      <c r="H195" s="4"/>
    </row>
    <row r="196" spans="1:8" x14ac:dyDescent="0.2">
      <c r="A196" s="17"/>
      <c r="B196" s="4"/>
      <c r="C196" s="4"/>
      <c r="D196" s="4"/>
      <c r="E196" s="4"/>
      <c r="F196" s="4"/>
      <c r="G196" s="4"/>
      <c r="H196" s="4"/>
    </row>
    <row r="197" spans="1:8" x14ac:dyDescent="0.2">
      <c r="A197" s="17"/>
      <c r="B197" s="4"/>
      <c r="C197" s="4"/>
      <c r="D197" s="4"/>
      <c r="E197" s="4"/>
      <c r="F197" s="4"/>
      <c r="G197" s="4"/>
      <c r="H197" s="4"/>
    </row>
    <row r="198" spans="1:8" x14ac:dyDescent="0.2">
      <c r="A198" s="17"/>
      <c r="B198" s="4"/>
      <c r="C198" s="4"/>
      <c r="D198" s="4"/>
      <c r="E198" s="4"/>
      <c r="F198" s="4"/>
      <c r="G198" s="4"/>
      <c r="H198" s="4"/>
    </row>
    <row r="199" spans="1:8" x14ac:dyDescent="0.2">
      <c r="A199" s="17"/>
      <c r="B199" s="4"/>
      <c r="C199" s="4"/>
      <c r="D199" s="4"/>
      <c r="E199" s="4"/>
      <c r="F199" s="4"/>
      <c r="G199" s="4"/>
      <c r="H199" s="4"/>
    </row>
    <row r="200" spans="1:8" x14ac:dyDescent="0.2">
      <c r="A200" s="17"/>
      <c r="B200" s="4"/>
      <c r="C200" s="4"/>
      <c r="D200" s="4"/>
      <c r="E200" s="4"/>
      <c r="F200" s="4"/>
      <c r="G200" s="4"/>
      <c r="H200" s="4"/>
    </row>
    <row r="201" spans="1:8" x14ac:dyDescent="0.2">
      <c r="A201" s="17"/>
      <c r="B201" s="4"/>
      <c r="C201" s="4"/>
      <c r="D201" s="4"/>
      <c r="E201" s="4"/>
      <c r="F201" s="4"/>
      <c r="G201" s="4"/>
      <c r="H201" s="4"/>
    </row>
    <row r="202" spans="1:8" x14ac:dyDescent="0.2">
      <c r="A202" s="17"/>
      <c r="B202" s="4"/>
      <c r="C202" s="4"/>
      <c r="D202" s="4"/>
      <c r="E202" s="4"/>
      <c r="F202" s="4"/>
      <c r="G202" s="4"/>
      <c r="H202" s="4"/>
    </row>
    <row r="203" spans="1:8" x14ac:dyDescent="0.2">
      <c r="A203" s="17"/>
      <c r="B203" s="4"/>
      <c r="C203" s="4"/>
      <c r="D203" s="4"/>
      <c r="E203" s="4"/>
      <c r="F203" s="4"/>
      <c r="G203" s="4"/>
      <c r="H203" s="4"/>
    </row>
    <row r="204" spans="1:8" x14ac:dyDescent="0.2">
      <c r="A204" s="17"/>
      <c r="B204" s="4"/>
      <c r="C204" s="4"/>
      <c r="D204" s="4"/>
      <c r="E204" s="4"/>
      <c r="F204" s="4"/>
      <c r="G204" s="4"/>
      <c r="H204" s="4"/>
    </row>
    <row r="205" spans="1:8" x14ac:dyDescent="0.2">
      <c r="A205" s="17"/>
      <c r="B205" s="4"/>
      <c r="C205" s="4"/>
      <c r="D205" s="4"/>
      <c r="E205" s="4"/>
      <c r="F205" s="4"/>
      <c r="G205" s="4"/>
      <c r="H205" s="4"/>
    </row>
    <row r="206" spans="1:8" x14ac:dyDescent="0.2">
      <c r="A206" s="17"/>
      <c r="B206" s="4"/>
      <c r="C206" s="4"/>
      <c r="D206" s="4"/>
      <c r="E206" s="4"/>
      <c r="F206" s="4"/>
      <c r="G206" s="4"/>
      <c r="H206" s="4"/>
    </row>
    <row r="207" spans="1:8" x14ac:dyDescent="0.2">
      <c r="A207" s="17"/>
      <c r="B207" s="4"/>
      <c r="C207" s="4"/>
      <c r="D207" s="4"/>
      <c r="E207" s="4"/>
      <c r="F207" s="4"/>
      <c r="G207" s="4"/>
      <c r="H207" s="4"/>
    </row>
    <row r="208" spans="1:8" x14ac:dyDescent="0.2">
      <c r="A208" s="17"/>
      <c r="B208" s="4"/>
      <c r="C208" s="4"/>
      <c r="D208" s="4"/>
      <c r="E208" s="4"/>
      <c r="F208" s="4"/>
      <c r="G208" s="4"/>
      <c r="H208" s="4"/>
    </row>
    <row r="209" spans="1:8" x14ac:dyDescent="0.2">
      <c r="A209" s="17"/>
      <c r="B209" s="4"/>
      <c r="C209" s="4"/>
      <c r="D209" s="4"/>
      <c r="E209" s="4"/>
      <c r="F209" s="4"/>
      <c r="G209" s="4"/>
      <c r="H209" s="4"/>
    </row>
    <row r="210" spans="1:8" x14ac:dyDescent="0.2">
      <c r="A210" s="17"/>
      <c r="B210" s="4"/>
      <c r="C210" s="4"/>
      <c r="D210" s="4"/>
      <c r="E210" s="4"/>
      <c r="F210" s="4"/>
      <c r="G210" s="4"/>
      <c r="H210" s="4"/>
    </row>
    <row r="211" spans="1:8" x14ac:dyDescent="0.2">
      <c r="A211" s="17"/>
      <c r="B211" s="4"/>
      <c r="C211" s="4"/>
      <c r="D211" s="4"/>
      <c r="E211" s="4"/>
      <c r="F211" s="4"/>
      <c r="G211" s="4"/>
      <c r="H211" s="4"/>
    </row>
    <row r="212" spans="1:8" x14ac:dyDescent="0.2">
      <c r="A212" s="17"/>
      <c r="B212" s="4"/>
      <c r="C212" s="4"/>
      <c r="D212" s="4"/>
      <c r="E212" s="4"/>
      <c r="F212" s="4"/>
      <c r="G212" s="4"/>
      <c r="H212" s="4"/>
    </row>
    <row r="213" spans="1:8" x14ac:dyDescent="0.2">
      <c r="A213" s="17"/>
      <c r="B213" s="4"/>
      <c r="C213" s="4"/>
      <c r="D213" s="4"/>
      <c r="E213" s="4"/>
      <c r="F213" s="4"/>
      <c r="G213" s="4"/>
      <c r="H213" s="4"/>
    </row>
    <row r="214" spans="1:8" x14ac:dyDescent="0.2">
      <c r="A214" s="17"/>
      <c r="B214" s="4"/>
      <c r="C214" s="4"/>
      <c r="D214" s="4"/>
      <c r="E214" s="4"/>
      <c r="F214" s="4"/>
      <c r="G214" s="4"/>
      <c r="H214" s="4"/>
    </row>
    <row r="215" spans="1:8" x14ac:dyDescent="0.2">
      <c r="A215" s="17"/>
      <c r="B215" s="4"/>
      <c r="C215" s="4"/>
      <c r="D215" s="4"/>
      <c r="E215" s="4"/>
      <c r="F215" s="4"/>
      <c r="G215" s="4"/>
      <c r="H215" s="4"/>
    </row>
    <row r="216" spans="1:8" x14ac:dyDescent="0.2">
      <c r="A216" s="17"/>
      <c r="B216" s="4"/>
      <c r="C216" s="4"/>
      <c r="D216" s="4"/>
      <c r="E216" s="4"/>
      <c r="F216" s="4"/>
      <c r="G216" s="4"/>
      <c r="H216" s="4"/>
    </row>
    <row r="217" spans="1:8" x14ac:dyDescent="0.2">
      <c r="A217" s="17"/>
      <c r="B217" s="4"/>
      <c r="C217" s="4"/>
      <c r="D217" s="4"/>
      <c r="E217" s="4"/>
      <c r="F217" s="4"/>
      <c r="G217" s="4"/>
      <c r="H217" s="4"/>
    </row>
    <row r="218" spans="1:8" x14ac:dyDescent="0.2">
      <c r="A218" s="17"/>
      <c r="B218" s="4"/>
      <c r="C218" s="4"/>
      <c r="D218" s="4"/>
      <c r="E218" s="4"/>
      <c r="F218" s="4"/>
      <c r="G218" s="4"/>
      <c r="H218" s="4"/>
    </row>
    <row r="219" spans="1:8" x14ac:dyDescent="0.2">
      <c r="A219" s="17"/>
      <c r="B219" s="4"/>
      <c r="C219" s="4"/>
      <c r="D219" s="4"/>
      <c r="E219" s="4"/>
      <c r="F219" s="4"/>
      <c r="G219" s="4"/>
      <c r="H219" s="4"/>
    </row>
    <row r="220" spans="1:8" x14ac:dyDescent="0.2">
      <c r="A220" s="17"/>
      <c r="B220" s="4"/>
      <c r="C220" s="4"/>
      <c r="D220" s="4"/>
      <c r="E220" s="4"/>
      <c r="F220" s="4"/>
      <c r="G220" s="4"/>
      <c r="H220" s="4"/>
    </row>
    <row r="221" spans="1:8" x14ac:dyDescent="0.2">
      <c r="A221" s="17"/>
      <c r="B221" s="4"/>
      <c r="C221" s="4"/>
      <c r="D221" s="4"/>
      <c r="E221" s="4"/>
      <c r="F221" s="4"/>
      <c r="G221" s="4"/>
      <c r="H221" s="4"/>
    </row>
    <row r="222" spans="1:8" x14ac:dyDescent="0.2">
      <c r="A222" s="17"/>
      <c r="B222" s="4"/>
      <c r="C222" s="4"/>
      <c r="D222" s="4"/>
      <c r="E222" s="4"/>
      <c r="F222" s="4"/>
      <c r="G222" s="4"/>
      <c r="H222" s="4"/>
    </row>
    <row r="223" spans="1:8" x14ac:dyDescent="0.2">
      <c r="A223" s="17"/>
      <c r="B223" s="4"/>
      <c r="C223" s="4"/>
      <c r="D223" s="4"/>
      <c r="E223" s="4"/>
      <c r="F223" s="4"/>
      <c r="G223" s="4"/>
      <c r="H223" s="4"/>
    </row>
    <row r="224" spans="1:8" x14ac:dyDescent="0.2">
      <c r="A224" s="17"/>
      <c r="B224" s="4"/>
      <c r="C224" s="4"/>
      <c r="D224" s="4"/>
      <c r="E224" s="4"/>
      <c r="F224" s="4"/>
      <c r="G224" s="4"/>
      <c r="H224" s="4"/>
    </row>
    <row r="225" spans="1:8" x14ac:dyDescent="0.2">
      <c r="A225" s="17"/>
      <c r="B225" s="4"/>
      <c r="C225" s="4"/>
      <c r="D225" s="4"/>
      <c r="E225" s="4"/>
      <c r="F225" s="4"/>
      <c r="G225" s="4"/>
      <c r="H225" s="4"/>
    </row>
    <row r="226" spans="1:8" x14ac:dyDescent="0.2">
      <c r="A226" s="17"/>
      <c r="B226" s="4"/>
      <c r="C226" s="4"/>
      <c r="D226" s="4"/>
      <c r="E226" s="4"/>
      <c r="F226" s="4"/>
      <c r="G226" s="4"/>
      <c r="H226" s="4"/>
    </row>
    <row r="227" spans="1:8" x14ac:dyDescent="0.2">
      <c r="A227" s="17"/>
      <c r="B227" s="4"/>
      <c r="C227" s="4"/>
      <c r="D227" s="4"/>
      <c r="E227" s="4"/>
      <c r="F227" s="4"/>
      <c r="G227" s="4"/>
      <c r="H227" s="4"/>
    </row>
    <row r="228" spans="1:8" x14ac:dyDescent="0.2">
      <c r="A228" s="17"/>
      <c r="B228" s="4"/>
      <c r="C228" s="4"/>
      <c r="D228" s="4"/>
      <c r="E228" s="4"/>
      <c r="F228" s="4"/>
      <c r="G228" s="4"/>
      <c r="H228" s="4"/>
    </row>
    <row r="229" spans="1:8" x14ac:dyDescent="0.2">
      <c r="A229" s="17"/>
      <c r="B229" s="4"/>
      <c r="C229" s="4"/>
      <c r="D229" s="4"/>
      <c r="E229" s="4"/>
      <c r="F229" s="4"/>
      <c r="G229" s="4"/>
      <c r="H229" s="4"/>
    </row>
    <row r="230" spans="1:8" x14ac:dyDescent="0.2">
      <c r="A230" s="17"/>
      <c r="B230" s="4"/>
      <c r="C230" s="4"/>
      <c r="D230" s="4"/>
      <c r="E230" s="4"/>
      <c r="F230" s="4"/>
      <c r="G230" s="4"/>
      <c r="H230" s="4"/>
    </row>
    <row r="231" spans="1:8" x14ac:dyDescent="0.2">
      <c r="A231" s="17"/>
      <c r="B231" s="4"/>
      <c r="C231" s="4"/>
      <c r="D231" s="4"/>
      <c r="E231" s="4"/>
      <c r="F231" s="4"/>
      <c r="G231" s="4"/>
      <c r="H231" s="4"/>
    </row>
    <row r="232" spans="1:8" x14ac:dyDescent="0.2">
      <c r="A232" s="17"/>
      <c r="B232" s="4"/>
      <c r="C232" s="4"/>
      <c r="D232" s="4"/>
      <c r="E232" s="4"/>
      <c r="F232" s="4"/>
      <c r="G232" s="4"/>
      <c r="H232" s="4"/>
    </row>
    <row r="233" spans="1:8" x14ac:dyDescent="0.2">
      <c r="A233" s="17"/>
      <c r="B233" s="4"/>
      <c r="C233" s="4"/>
      <c r="D233" s="4"/>
      <c r="E233" s="4"/>
      <c r="F233" s="4"/>
      <c r="G233" s="4"/>
      <c r="H233" s="4"/>
    </row>
    <row r="234" spans="1:8" x14ac:dyDescent="0.2">
      <c r="A234" s="17"/>
      <c r="B234" s="4"/>
      <c r="C234" s="4"/>
      <c r="D234" s="4"/>
      <c r="E234" s="4"/>
      <c r="F234" s="4"/>
      <c r="G234" s="4"/>
      <c r="H234" s="4"/>
    </row>
    <row r="235" spans="1:8" x14ac:dyDescent="0.2">
      <c r="A235" s="17"/>
      <c r="B235" s="4"/>
      <c r="C235" s="4"/>
      <c r="D235" s="4"/>
      <c r="E235" s="4"/>
      <c r="F235" s="4"/>
      <c r="G235" s="4"/>
      <c r="H235" s="4"/>
    </row>
    <row r="236" spans="1:8" x14ac:dyDescent="0.2">
      <c r="A236" s="17"/>
      <c r="B236" s="4"/>
      <c r="C236" s="4"/>
      <c r="D236" s="4"/>
      <c r="E236" s="4"/>
      <c r="F236" s="4"/>
      <c r="G236" s="4"/>
      <c r="H236" s="4"/>
    </row>
    <row r="237" spans="1:8" x14ac:dyDescent="0.2">
      <c r="A237" s="17"/>
      <c r="B237" s="4"/>
      <c r="C237" s="4"/>
      <c r="D237" s="4"/>
      <c r="E237" s="4"/>
      <c r="F237" s="4"/>
      <c r="G237" s="4"/>
      <c r="H237" s="4"/>
    </row>
    <row r="238" spans="1:8" x14ac:dyDescent="0.2">
      <c r="A238" s="17"/>
      <c r="B238" s="4"/>
      <c r="C238" s="4"/>
      <c r="D238" s="4"/>
      <c r="E238" s="4"/>
      <c r="F238" s="4"/>
      <c r="G238" s="4"/>
      <c r="H238" s="4"/>
    </row>
    <row r="239" spans="1:8" x14ac:dyDescent="0.2">
      <c r="A239" s="17"/>
      <c r="B239" s="4"/>
      <c r="C239" s="4"/>
      <c r="D239" s="4"/>
      <c r="E239" s="4"/>
      <c r="F239" s="4"/>
      <c r="G239" s="4"/>
      <c r="H239" s="4"/>
    </row>
    <row r="240" spans="1:8" x14ac:dyDescent="0.2">
      <c r="A240" s="17"/>
      <c r="B240" s="4"/>
      <c r="C240" s="4"/>
      <c r="D240" s="4"/>
      <c r="E240" s="4"/>
      <c r="F240" s="4"/>
      <c r="G240" s="4"/>
      <c r="H240" s="4"/>
    </row>
    <row r="241" spans="1:8" x14ac:dyDescent="0.2">
      <c r="A241" s="17"/>
      <c r="B241" s="4"/>
      <c r="C241" s="4"/>
      <c r="D241" s="4"/>
      <c r="E241" s="4"/>
      <c r="F241" s="4"/>
      <c r="G241" s="4"/>
      <c r="H241" s="4"/>
    </row>
    <row r="242" spans="1:8" x14ac:dyDescent="0.2">
      <c r="A242" s="17"/>
      <c r="B242" s="4"/>
      <c r="C242" s="4"/>
      <c r="D242" s="4"/>
      <c r="E242" s="4"/>
      <c r="F242" s="4"/>
      <c r="G242" s="4"/>
      <c r="H242" s="4"/>
    </row>
    <row r="243" spans="1:8" x14ac:dyDescent="0.2">
      <c r="A243" s="17"/>
      <c r="B243" s="4"/>
      <c r="C243" s="4"/>
      <c r="D243" s="4"/>
      <c r="E243" s="4"/>
      <c r="F243" s="4"/>
      <c r="G243" s="4"/>
      <c r="H243" s="4"/>
    </row>
    <row r="244" spans="1:8" x14ac:dyDescent="0.2">
      <c r="A244" s="17"/>
      <c r="B244" s="4"/>
      <c r="C244" s="4"/>
      <c r="D244" s="4"/>
      <c r="E244" s="4"/>
      <c r="F244" s="4"/>
      <c r="G244" s="4"/>
      <c r="H244" s="4"/>
    </row>
    <row r="245" spans="1:8" x14ac:dyDescent="0.2">
      <c r="A245" s="17"/>
      <c r="B245" s="4"/>
      <c r="C245" s="4"/>
      <c r="D245" s="4"/>
      <c r="E245" s="4"/>
      <c r="F245" s="4"/>
      <c r="G245" s="4"/>
      <c r="H245" s="4"/>
    </row>
    <row r="246" spans="1:8" x14ac:dyDescent="0.2">
      <c r="A246" s="17"/>
      <c r="B246" s="4"/>
      <c r="C246" s="4"/>
      <c r="D246" s="4"/>
      <c r="E246" s="4"/>
      <c r="F246" s="4"/>
      <c r="G246" s="4"/>
      <c r="H246" s="4"/>
    </row>
    <row r="247" spans="1:8" x14ac:dyDescent="0.2">
      <c r="A247" s="17"/>
      <c r="B247" s="4"/>
      <c r="C247" s="4"/>
      <c r="D247" s="4"/>
      <c r="E247" s="4"/>
      <c r="F247" s="4"/>
      <c r="G247" s="4"/>
      <c r="H247" s="4"/>
    </row>
    <row r="248" spans="1:8" x14ac:dyDescent="0.2">
      <c r="A248" s="17"/>
      <c r="B248" s="4"/>
      <c r="C248" s="4"/>
      <c r="D248" s="4"/>
      <c r="E248" s="4"/>
      <c r="F248" s="4"/>
      <c r="G248" s="4"/>
      <c r="H248" s="4"/>
    </row>
    <row r="249" spans="1:8" x14ac:dyDescent="0.2">
      <c r="A249" s="17"/>
      <c r="B249" s="4"/>
      <c r="C249" s="4"/>
      <c r="D249" s="4"/>
      <c r="E249" s="4"/>
      <c r="F249" s="4"/>
      <c r="G249" s="4"/>
      <c r="H249" s="4"/>
    </row>
    <row r="250" spans="1:8" x14ac:dyDescent="0.2">
      <c r="A250" s="17"/>
      <c r="B250" s="4"/>
      <c r="C250" s="4"/>
      <c r="D250" s="4"/>
      <c r="E250" s="4"/>
      <c r="F250" s="4"/>
      <c r="G250" s="4"/>
      <c r="H250" s="4"/>
    </row>
    <row r="251" spans="1:8" x14ac:dyDescent="0.2">
      <c r="A251" s="17"/>
      <c r="B251" s="4"/>
      <c r="C251" s="4"/>
      <c r="D251" s="4"/>
      <c r="E251" s="4"/>
      <c r="F251" s="4"/>
      <c r="G251" s="4"/>
      <c r="H251" s="4"/>
    </row>
    <row r="252" spans="1:8" x14ac:dyDescent="0.2">
      <c r="A252" s="17"/>
      <c r="B252" s="4"/>
      <c r="C252" s="4"/>
      <c r="D252" s="4"/>
      <c r="E252" s="4"/>
      <c r="F252" s="4"/>
      <c r="G252" s="4"/>
      <c r="H252" s="4"/>
    </row>
    <row r="253" spans="1:8" x14ac:dyDescent="0.2">
      <c r="A253" s="17"/>
      <c r="B253" s="4"/>
      <c r="C253" s="4"/>
      <c r="D253" s="4"/>
      <c r="E253" s="4"/>
      <c r="F253" s="4"/>
      <c r="G253" s="4"/>
      <c r="H253" s="4"/>
    </row>
    <row r="254" spans="1:8" x14ac:dyDescent="0.2">
      <c r="A254" s="17"/>
      <c r="B254" s="4"/>
      <c r="C254" s="4"/>
      <c r="D254" s="4"/>
      <c r="E254" s="4"/>
      <c r="F254" s="4"/>
      <c r="G254" s="4"/>
      <c r="H254" s="4"/>
    </row>
    <row r="255" spans="1:8" x14ac:dyDescent="0.2">
      <c r="A255" s="17"/>
      <c r="B255" s="4"/>
      <c r="C255" s="4"/>
      <c r="D255" s="4"/>
      <c r="E255" s="4"/>
      <c r="F255" s="4"/>
      <c r="G255" s="4"/>
      <c r="H255" s="4"/>
    </row>
    <row r="256" spans="1:8" x14ac:dyDescent="0.2">
      <c r="A256" s="17"/>
      <c r="B256" s="4"/>
      <c r="C256" s="4"/>
      <c r="D256" s="4"/>
      <c r="E256" s="4"/>
      <c r="F256" s="4"/>
      <c r="G256" s="4"/>
      <c r="H256" s="4"/>
    </row>
    <row r="257" spans="1:8" x14ac:dyDescent="0.2">
      <c r="A257" s="17"/>
      <c r="B257" s="4"/>
      <c r="C257" s="4"/>
      <c r="D257" s="4"/>
      <c r="E257" s="4"/>
      <c r="F257" s="4"/>
      <c r="G257" s="4"/>
      <c r="H257" s="4"/>
    </row>
    <row r="258" spans="1:8" x14ac:dyDescent="0.2">
      <c r="A258" s="17"/>
      <c r="B258" s="4"/>
      <c r="C258" s="4"/>
      <c r="D258" s="4"/>
      <c r="E258" s="4"/>
      <c r="F258" s="4"/>
      <c r="G258" s="4"/>
      <c r="H258" s="4"/>
    </row>
    <row r="259" spans="1:8" x14ac:dyDescent="0.2">
      <c r="A259" s="17"/>
      <c r="B259" s="4"/>
      <c r="C259" s="4"/>
      <c r="D259" s="4"/>
      <c r="E259" s="4"/>
      <c r="F259" s="4"/>
      <c r="G259" s="4"/>
      <c r="H259" s="4"/>
    </row>
    <row r="260" spans="1:8" x14ac:dyDescent="0.2">
      <c r="A260" s="17"/>
      <c r="B260" s="4"/>
      <c r="C260" s="4"/>
      <c r="D260" s="4"/>
      <c r="E260" s="4"/>
      <c r="F260" s="4"/>
      <c r="G260" s="4"/>
      <c r="H260" s="4"/>
    </row>
    <row r="261" spans="1:8" x14ac:dyDescent="0.2">
      <c r="A261" s="17"/>
      <c r="B261" s="4"/>
      <c r="C261" s="4"/>
      <c r="D261" s="4"/>
      <c r="E261" s="4"/>
      <c r="F261" s="4"/>
      <c r="G261" s="4"/>
      <c r="H261" s="4"/>
    </row>
    <row r="262" spans="1:8" x14ac:dyDescent="0.2">
      <c r="A262" s="17"/>
      <c r="B262" s="4"/>
      <c r="C262" s="4"/>
      <c r="D262" s="4"/>
      <c r="E262" s="4"/>
      <c r="F262" s="4"/>
      <c r="G262" s="4"/>
      <c r="H262" s="4"/>
    </row>
    <row r="263" spans="1:8" x14ac:dyDescent="0.2">
      <c r="A263" s="17"/>
      <c r="B263" s="4"/>
      <c r="C263" s="4"/>
      <c r="D263" s="4"/>
      <c r="E263" s="4"/>
      <c r="F263" s="4"/>
      <c r="G263" s="4"/>
      <c r="H263" s="4"/>
    </row>
    <row r="264" spans="1:8" x14ac:dyDescent="0.2">
      <c r="A264" s="17"/>
      <c r="B264" s="4"/>
      <c r="C264" s="4"/>
      <c r="D264" s="4"/>
      <c r="E264" s="4"/>
      <c r="F264" s="4"/>
      <c r="G264" s="4"/>
      <c r="H264" s="4"/>
    </row>
    <row r="265" spans="1:8" x14ac:dyDescent="0.2">
      <c r="A265" s="17"/>
      <c r="B265" s="4"/>
      <c r="C265" s="4"/>
      <c r="D265" s="4"/>
      <c r="E265" s="4"/>
      <c r="F265" s="4"/>
      <c r="G265" s="4"/>
      <c r="H265" s="4"/>
    </row>
    <row r="266" spans="1:8" x14ac:dyDescent="0.2">
      <c r="A266" s="17"/>
      <c r="B266" s="4"/>
      <c r="C266" s="4"/>
      <c r="D266" s="4"/>
      <c r="E266" s="4"/>
      <c r="F266" s="4"/>
      <c r="G266" s="4"/>
      <c r="H266" s="4"/>
    </row>
    <row r="267" spans="1:8" x14ac:dyDescent="0.2">
      <c r="A267" s="17"/>
      <c r="B267" s="4"/>
      <c r="C267" s="4"/>
      <c r="D267" s="4"/>
      <c r="E267" s="4"/>
      <c r="F267" s="4"/>
      <c r="G267" s="4"/>
      <c r="H267" s="4"/>
    </row>
    <row r="268" spans="1:8" x14ac:dyDescent="0.2">
      <c r="A268" s="17"/>
      <c r="B268" s="4"/>
      <c r="C268" s="4"/>
      <c r="D268" s="4"/>
      <c r="E268" s="4"/>
      <c r="F268" s="4"/>
      <c r="G268" s="4"/>
      <c r="H268" s="4"/>
    </row>
    <row r="269" spans="1:8" x14ac:dyDescent="0.2">
      <c r="A269" s="17"/>
      <c r="B269" s="4"/>
      <c r="C269" s="4"/>
      <c r="D269" s="4"/>
      <c r="E269" s="4"/>
      <c r="F269" s="4"/>
      <c r="G269" s="4"/>
      <c r="H269" s="4"/>
    </row>
    <row r="270" spans="1:8" x14ac:dyDescent="0.2">
      <c r="A270" s="17"/>
      <c r="B270" s="4"/>
      <c r="C270" s="4"/>
      <c r="D270" s="4"/>
      <c r="E270" s="4"/>
      <c r="F270" s="4"/>
      <c r="G270" s="4"/>
      <c r="H270" s="4"/>
    </row>
    <row r="271" spans="1:8" x14ac:dyDescent="0.2">
      <c r="A271" s="17"/>
      <c r="B271" s="4"/>
      <c r="C271" s="4"/>
      <c r="D271" s="4"/>
      <c r="E271" s="4"/>
      <c r="F271" s="4"/>
      <c r="G271" s="4"/>
      <c r="H271" s="4"/>
    </row>
    <row r="272" spans="1:8" x14ac:dyDescent="0.2">
      <c r="A272" s="17"/>
      <c r="B272" s="4"/>
      <c r="C272" s="4"/>
      <c r="D272" s="4"/>
      <c r="E272" s="4"/>
      <c r="F272" s="4"/>
      <c r="G272" s="4"/>
      <c r="H272" s="4"/>
    </row>
    <row r="273" spans="1:8" x14ac:dyDescent="0.2">
      <c r="A273" s="17"/>
      <c r="B273" s="4"/>
      <c r="C273" s="4"/>
      <c r="D273" s="4"/>
      <c r="E273" s="4"/>
      <c r="F273" s="4"/>
      <c r="G273" s="4"/>
      <c r="H273" s="4"/>
    </row>
    <row r="274" spans="1:8" x14ac:dyDescent="0.2">
      <c r="A274" s="17"/>
      <c r="B274" s="4"/>
      <c r="C274" s="4"/>
      <c r="D274" s="4"/>
      <c r="E274" s="4"/>
      <c r="F274" s="4"/>
      <c r="G274" s="4"/>
      <c r="H274" s="4"/>
    </row>
    <row r="275" spans="1:8" x14ac:dyDescent="0.2">
      <c r="A275" s="17"/>
      <c r="B275" s="4"/>
      <c r="C275" s="4"/>
      <c r="D275" s="4"/>
      <c r="E275" s="4"/>
      <c r="F275" s="4"/>
      <c r="G275" s="4"/>
      <c r="H275" s="4"/>
    </row>
    <row r="276" spans="1:8" x14ac:dyDescent="0.2">
      <c r="A276" s="17"/>
      <c r="B276" s="4"/>
      <c r="C276" s="4"/>
      <c r="D276" s="4"/>
      <c r="E276" s="4"/>
      <c r="F276" s="4"/>
      <c r="G276" s="4"/>
      <c r="H276" s="4"/>
    </row>
    <row r="277" spans="1:8" x14ac:dyDescent="0.2">
      <c r="A277" s="17"/>
      <c r="B277" s="4"/>
      <c r="C277" s="4"/>
      <c r="D277" s="4"/>
      <c r="E277" s="4"/>
      <c r="F277" s="4"/>
      <c r="G277" s="4"/>
      <c r="H277" s="4"/>
    </row>
    <row r="278" spans="1:8" x14ac:dyDescent="0.2">
      <c r="A278" s="17"/>
      <c r="B278" s="4"/>
      <c r="C278" s="4"/>
      <c r="D278" s="4"/>
      <c r="E278" s="4"/>
      <c r="F278" s="4"/>
      <c r="G278" s="4"/>
      <c r="H278" s="4"/>
    </row>
    <row r="279" spans="1:8" x14ac:dyDescent="0.2">
      <c r="A279" s="17"/>
      <c r="B279" s="4"/>
      <c r="C279" s="4"/>
      <c r="D279" s="4"/>
      <c r="E279" s="4"/>
      <c r="F279" s="4"/>
      <c r="G279" s="4"/>
      <c r="H279" s="4"/>
    </row>
    <row r="280" spans="1:8" x14ac:dyDescent="0.2">
      <c r="A280" s="17"/>
      <c r="B280" s="4"/>
      <c r="C280" s="4"/>
      <c r="D280" s="4"/>
      <c r="E280" s="4"/>
      <c r="F280" s="4"/>
      <c r="G280" s="4"/>
      <c r="H280" s="4"/>
    </row>
    <row r="281" spans="1:8" x14ac:dyDescent="0.2">
      <c r="A281" s="17"/>
      <c r="B281" s="4"/>
      <c r="C281" s="4"/>
      <c r="D281" s="4"/>
      <c r="E281" s="4"/>
      <c r="F281" s="4"/>
      <c r="G281" s="4"/>
      <c r="H281" s="4"/>
    </row>
    <row r="282" spans="1:8" x14ac:dyDescent="0.2">
      <c r="A282" s="17"/>
      <c r="B282" s="4"/>
      <c r="C282" s="4"/>
      <c r="D282" s="4"/>
      <c r="E282" s="4"/>
      <c r="F282" s="4"/>
      <c r="G282" s="4"/>
      <c r="H282" s="4"/>
    </row>
    <row r="283" spans="1:8" x14ac:dyDescent="0.2">
      <c r="A283" s="17"/>
      <c r="B283" s="4"/>
      <c r="C283" s="4"/>
      <c r="D283" s="4"/>
      <c r="E283" s="4"/>
      <c r="F283" s="4"/>
      <c r="G283" s="4"/>
      <c r="H283" s="4"/>
    </row>
    <row r="284" spans="1:8" x14ac:dyDescent="0.2">
      <c r="A284" s="17"/>
      <c r="B284" s="4"/>
      <c r="C284" s="4"/>
      <c r="D284" s="4"/>
      <c r="E284" s="4"/>
      <c r="F284" s="4"/>
      <c r="G284" s="4"/>
      <c r="H284" s="4"/>
    </row>
    <row r="285" spans="1:8" x14ac:dyDescent="0.2">
      <c r="A285" s="17"/>
      <c r="B285" s="4"/>
      <c r="C285" s="4"/>
      <c r="D285" s="4"/>
      <c r="E285" s="4"/>
      <c r="F285" s="4"/>
      <c r="G285" s="4"/>
      <c r="H285" s="4"/>
    </row>
    <row r="286" spans="1:8" x14ac:dyDescent="0.2">
      <c r="A286" s="17"/>
      <c r="B286" s="4"/>
      <c r="C286" s="4"/>
      <c r="D286" s="4"/>
      <c r="E286" s="4"/>
      <c r="F286" s="4"/>
      <c r="G286" s="4"/>
      <c r="H286" s="4"/>
    </row>
    <row r="287" spans="1:8" x14ac:dyDescent="0.2">
      <c r="A287" s="17"/>
      <c r="B287" s="4"/>
      <c r="C287" s="4"/>
      <c r="D287" s="4"/>
      <c r="E287" s="4"/>
      <c r="F287" s="4"/>
      <c r="G287" s="4"/>
      <c r="H287" s="4"/>
    </row>
    <row r="288" spans="1:8" x14ac:dyDescent="0.2">
      <c r="A288" s="17"/>
      <c r="B288" s="4"/>
      <c r="C288" s="4"/>
      <c r="D288" s="4"/>
      <c r="E288" s="4"/>
      <c r="F288" s="4"/>
      <c r="G288" s="4"/>
      <c r="H288" s="4"/>
    </row>
    <row r="289" spans="1:8" x14ac:dyDescent="0.2">
      <c r="A289" s="17"/>
      <c r="B289" s="4"/>
      <c r="C289" s="4"/>
      <c r="D289" s="4"/>
      <c r="E289" s="4"/>
      <c r="F289" s="4"/>
      <c r="G289" s="4"/>
      <c r="H289" s="4"/>
    </row>
    <row r="290" spans="1:8" x14ac:dyDescent="0.2">
      <c r="A290" s="17"/>
      <c r="B290" s="4"/>
      <c r="C290" s="4"/>
      <c r="D290" s="4"/>
      <c r="E290" s="4"/>
      <c r="F290" s="4"/>
      <c r="G290" s="4"/>
      <c r="H290" s="4"/>
    </row>
    <row r="291" spans="1:8" x14ac:dyDescent="0.2">
      <c r="A291" s="17"/>
      <c r="B291" s="4"/>
      <c r="C291" s="4"/>
      <c r="D291" s="4"/>
      <c r="E291" s="4"/>
      <c r="F291" s="4"/>
      <c r="G291" s="4"/>
      <c r="H291" s="4"/>
    </row>
    <row r="292" spans="1:8" x14ac:dyDescent="0.2">
      <c r="A292" s="17"/>
      <c r="B292" s="4"/>
      <c r="C292" s="4"/>
      <c r="D292" s="4"/>
      <c r="E292" s="4"/>
      <c r="F292" s="4"/>
      <c r="G292" s="4"/>
      <c r="H292" s="4"/>
    </row>
    <row r="293" spans="1:8" x14ac:dyDescent="0.2">
      <c r="A293" s="17"/>
      <c r="B293" s="4"/>
      <c r="C293" s="4"/>
      <c r="D293" s="4"/>
      <c r="E293" s="4"/>
      <c r="F293" s="4"/>
      <c r="G293" s="4"/>
      <c r="H293" s="4"/>
    </row>
    <row r="294" spans="1:8" x14ac:dyDescent="0.2">
      <c r="A294" s="17"/>
      <c r="B294" s="4"/>
      <c r="C294" s="4"/>
      <c r="D294" s="4"/>
      <c r="E294" s="4"/>
      <c r="F294" s="4"/>
      <c r="G294" s="4"/>
      <c r="H294" s="4"/>
    </row>
    <row r="295" spans="1:8" x14ac:dyDescent="0.2">
      <c r="A295" s="17"/>
      <c r="B295" s="4"/>
      <c r="C295" s="4"/>
      <c r="D295" s="4"/>
      <c r="E295" s="4"/>
      <c r="F295" s="4"/>
      <c r="G295" s="4"/>
      <c r="H295" s="4"/>
    </row>
    <row r="296" spans="1:8" x14ac:dyDescent="0.2">
      <c r="A296" s="17"/>
      <c r="B296" s="4"/>
      <c r="C296" s="4"/>
      <c r="D296" s="4"/>
      <c r="E296" s="4"/>
      <c r="F296" s="4"/>
      <c r="G296" s="4"/>
      <c r="H296" s="4"/>
    </row>
    <row r="297" spans="1:8" x14ac:dyDescent="0.2">
      <c r="A297" s="17"/>
      <c r="B297" s="4"/>
      <c r="C297" s="4"/>
      <c r="D297" s="4"/>
      <c r="E297" s="4"/>
      <c r="F297" s="4"/>
      <c r="G297" s="4"/>
      <c r="H297" s="4"/>
    </row>
    <row r="298" spans="1:8" x14ac:dyDescent="0.2">
      <c r="A298" s="17"/>
      <c r="B298" s="4"/>
      <c r="C298" s="4"/>
      <c r="D298" s="4"/>
      <c r="E298" s="4"/>
      <c r="F298" s="4"/>
      <c r="G298" s="4"/>
      <c r="H298" s="4"/>
    </row>
    <row r="299" spans="1:8" x14ac:dyDescent="0.2">
      <c r="A299" s="17"/>
      <c r="B299" s="4"/>
      <c r="C299" s="4"/>
      <c r="D299" s="4"/>
      <c r="E299" s="4"/>
      <c r="F299" s="4"/>
      <c r="G299" s="4"/>
      <c r="H299" s="4"/>
    </row>
    <row r="300" spans="1:8" x14ac:dyDescent="0.2">
      <c r="A300" s="17"/>
      <c r="B300" s="4"/>
      <c r="C300" s="4"/>
      <c r="D300" s="4"/>
      <c r="E300" s="4"/>
      <c r="F300" s="4"/>
      <c r="G300" s="4"/>
      <c r="H300" s="4"/>
    </row>
    <row r="301" spans="1:8" x14ac:dyDescent="0.2">
      <c r="A301" s="17"/>
      <c r="B301" s="4"/>
      <c r="C301" s="4"/>
      <c r="D301" s="4"/>
      <c r="E301" s="4"/>
      <c r="F301" s="4"/>
      <c r="G301" s="4"/>
      <c r="H301" s="4"/>
    </row>
    <row r="302" spans="1:8" x14ac:dyDescent="0.2">
      <c r="A302" s="17"/>
      <c r="B302" s="4"/>
      <c r="C302" s="4"/>
      <c r="D302" s="4"/>
      <c r="E302" s="4"/>
      <c r="F302" s="4"/>
      <c r="G302" s="4"/>
      <c r="H302" s="4"/>
    </row>
    <row r="303" spans="1:8" x14ac:dyDescent="0.2">
      <c r="A303" s="17"/>
      <c r="B303" s="4"/>
      <c r="C303" s="4"/>
      <c r="D303" s="4"/>
      <c r="E303" s="4"/>
      <c r="F303" s="4"/>
      <c r="G303" s="4"/>
      <c r="H303" s="4"/>
    </row>
    <row r="304" spans="1:8" x14ac:dyDescent="0.2">
      <c r="A304" s="17"/>
      <c r="B304" s="4"/>
      <c r="C304" s="4"/>
      <c r="D304" s="4"/>
      <c r="E304" s="4"/>
      <c r="F304" s="4"/>
      <c r="G304" s="4"/>
      <c r="H304" s="4"/>
    </row>
    <row r="305" spans="1:8" x14ac:dyDescent="0.2">
      <c r="A305" s="17"/>
      <c r="B305" s="4"/>
      <c r="C305" s="4"/>
      <c r="D305" s="4"/>
      <c r="E305" s="4"/>
      <c r="F305" s="4"/>
      <c r="G305" s="4"/>
      <c r="H305" s="4"/>
    </row>
    <row r="306" spans="1:8" x14ac:dyDescent="0.2">
      <c r="A306" s="17"/>
      <c r="B306" s="4"/>
      <c r="C306" s="4"/>
      <c r="D306" s="4"/>
      <c r="E306" s="4"/>
      <c r="F306" s="4"/>
      <c r="G306" s="4"/>
      <c r="H306" s="4"/>
    </row>
    <row r="307" spans="1:8" x14ac:dyDescent="0.2">
      <c r="A307" s="17"/>
      <c r="B307" s="4"/>
      <c r="C307" s="4"/>
      <c r="D307" s="4"/>
      <c r="E307" s="4"/>
      <c r="F307" s="4"/>
      <c r="G307" s="4"/>
      <c r="H307" s="4"/>
    </row>
    <row r="308" spans="1:8" x14ac:dyDescent="0.2">
      <c r="A308" s="17"/>
      <c r="B308" s="4"/>
      <c r="C308" s="4"/>
      <c r="D308" s="4"/>
      <c r="E308" s="4"/>
      <c r="F308" s="4"/>
      <c r="G308" s="4"/>
      <c r="H308" s="4"/>
    </row>
    <row r="309" spans="1:8" x14ac:dyDescent="0.2">
      <c r="A309" s="17"/>
      <c r="B309" s="4"/>
      <c r="C309" s="4"/>
      <c r="D309" s="4"/>
      <c r="E309" s="4"/>
      <c r="F309" s="4"/>
      <c r="G309" s="4"/>
      <c r="H309" s="4"/>
    </row>
    <row r="310" spans="1:8" x14ac:dyDescent="0.2">
      <c r="A310" s="17"/>
      <c r="B310" s="4"/>
      <c r="C310" s="4"/>
      <c r="D310" s="4"/>
      <c r="E310" s="4"/>
      <c r="F310" s="4"/>
      <c r="G310" s="4"/>
      <c r="H310" s="4"/>
    </row>
    <row r="311" spans="1:8" x14ac:dyDescent="0.2">
      <c r="A311" s="17"/>
      <c r="B311" s="4"/>
      <c r="C311" s="4"/>
      <c r="D311" s="4"/>
      <c r="E311" s="4"/>
      <c r="F311" s="4"/>
      <c r="G311" s="4"/>
      <c r="H311" s="4"/>
    </row>
    <row r="312" spans="1:8" x14ac:dyDescent="0.2">
      <c r="A312" s="17"/>
      <c r="B312" s="4"/>
      <c r="C312" s="4"/>
      <c r="D312" s="4"/>
      <c r="E312" s="4"/>
      <c r="F312" s="4"/>
      <c r="G312" s="4"/>
      <c r="H312" s="4"/>
    </row>
    <row r="313" spans="1:8" x14ac:dyDescent="0.2">
      <c r="A313" s="17"/>
      <c r="B313" s="4"/>
      <c r="C313" s="4"/>
      <c r="D313" s="4"/>
      <c r="E313" s="4"/>
      <c r="F313" s="4"/>
      <c r="G313" s="4"/>
      <c r="H313" s="4"/>
    </row>
    <row r="314" spans="1:8" x14ac:dyDescent="0.2">
      <c r="A314" s="17"/>
      <c r="B314" s="4"/>
      <c r="C314" s="4"/>
      <c r="D314" s="4"/>
      <c r="E314" s="4"/>
      <c r="F314" s="4"/>
      <c r="G314" s="4"/>
      <c r="H314" s="4"/>
    </row>
    <row r="315" spans="1:8" x14ac:dyDescent="0.2">
      <c r="A315" s="17"/>
      <c r="B315" s="4"/>
      <c r="C315" s="4"/>
      <c r="D315" s="4"/>
      <c r="E315" s="4"/>
      <c r="F315" s="4"/>
      <c r="G315" s="4"/>
      <c r="H315" s="4"/>
    </row>
    <row r="316" spans="1:8" x14ac:dyDescent="0.2">
      <c r="A316" s="17"/>
      <c r="B316" s="4"/>
      <c r="C316" s="4"/>
      <c r="D316" s="4"/>
      <c r="E316" s="4"/>
      <c r="F316" s="4"/>
      <c r="G316" s="4"/>
      <c r="H316" s="4"/>
    </row>
    <row r="317" spans="1:8" x14ac:dyDescent="0.2">
      <c r="A317" s="17"/>
      <c r="B317" s="4"/>
      <c r="C317" s="4"/>
      <c r="D317" s="4"/>
      <c r="E317" s="4"/>
      <c r="F317" s="4"/>
      <c r="G317" s="4"/>
      <c r="H317" s="4"/>
    </row>
    <row r="318" spans="1:8" x14ac:dyDescent="0.2">
      <c r="A318" s="17"/>
      <c r="B318" s="4"/>
      <c r="C318" s="4"/>
      <c r="D318" s="4"/>
      <c r="E318" s="4"/>
      <c r="F318" s="4"/>
      <c r="G318" s="4"/>
      <c r="H318" s="4"/>
    </row>
    <row r="319" spans="1:8" x14ac:dyDescent="0.2">
      <c r="A319" s="17"/>
      <c r="B319" s="4"/>
      <c r="C319" s="4"/>
      <c r="D319" s="4"/>
      <c r="E319" s="4"/>
      <c r="F319" s="4"/>
      <c r="G319" s="4"/>
      <c r="H319" s="4"/>
    </row>
    <row r="320" spans="1:8" x14ac:dyDescent="0.2">
      <c r="A320" s="17"/>
      <c r="B320" s="4"/>
      <c r="C320" s="4"/>
      <c r="D320" s="4"/>
      <c r="E320" s="4"/>
      <c r="F320" s="4"/>
      <c r="G320" s="4"/>
      <c r="H320" s="4"/>
    </row>
    <row r="321" spans="1:8" x14ac:dyDescent="0.2">
      <c r="A321" s="17"/>
      <c r="B321" s="4"/>
      <c r="C321" s="4"/>
      <c r="D321" s="4"/>
      <c r="E321" s="4"/>
      <c r="F321" s="4"/>
      <c r="G321" s="4"/>
      <c r="H321" s="4"/>
    </row>
    <row r="322" spans="1:8" x14ac:dyDescent="0.2">
      <c r="A322" s="17"/>
      <c r="B322" s="4"/>
      <c r="C322" s="4"/>
      <c r="D322" s="4"/>
      <c r="E322" s="4"/>
      <c r="F322" s="4"/>
      <c r="G322" s="4"/>
      <c r="H322" s="4"/>
    </row>
    <row r="323" spans="1:8" x14ac:dyDescent="0.2">
      <c r="A323" s="17"/>
      <c r="B323" s="4"/>
      <c r="C323" s="4"/>
      <c r="D323" s="4"/>
      <c r="E323" s="4"/>
      <c r="F323" s="4"/>
      <c r="G323" s="4"/>
      <c r="H323" s="4"/>
    </row>
    <row r="324" spans="1:8" x14ac:dyDescent="0.2">
      <c r="A324" s="17"/>
      <c r="B324" s="4"/>
      <c r="C324" s="4"/>
      <c r="D324" s="4"/>
      <c r="E324" s="4"/>
      <c r="F324" s="4"/>
      <c r="G324" s="4"/>
      <c r="H324" s="4"/>
    </row>
    <row r="325" spans="1:8" x14ac:dyDescent="0.2">
      <c r="A325" s="17"/>
      <c r="B325" s="4"/>
      <c r="C325" s="4"/>
      <c r="D325" s="4"/>
      <c r="E325" s="4"/>
      <c r="F325" s="4"/>
      <c r="G325" s="4"/>
      <c r="H325" s="4"/>
    </row>
    <row r="326" spans="1:8" x14ac:dyDescent="0.2">
      <c r="A326" s="17"/>
      <c r="B326" s="4"/>
      <c r="C326" s="4"/>
      <c r="D326" s="4"/>
      <c r="E326" s="4"/>
      <c r="F326" s="4"/>
      <c r="G326" s="4"/>
      <c r="H326" s="4"/>
    </row>
    <row r="327" spans="1:8" x14ac:dyDescent="0.2">
      <c r="A327" s="17"/>
      <c r="B327" s="4"/>
      <c r="C327" s="4"/>
      <c r="D327" s="4"/>
      <c r="E327" s="4"/>
      <c r="F327" s="4"/>
      <c r="G327" s="4"/>
      <c r="H327" s="4"/>
    </row>
    <row r="328" spans="1:8" x14ac:dyDescent="0.2">
      <c r="A328" s="17"/>
      <c r="B328" s="4"/>
      <c r="C328" s="4"/>
      <c r="D328" s="4"/>
      <c r="E328" s="4"/>
      <c r="F328" s="4"/>
      <c r="G328" s="4"/>
      <c r="H328" s="4"/>
    </row>
    <row r="329" spans="1:8" x14ac:dyDescent="0.2">
      <c r="A329" s="17"/>
      <c r="B329" s="4"/>
      <c r="C329" s="4"/>
      <c r="D329" s="4"/>
      <c r="E329" s="4"/>
      <c r="F329" s="4"/>
      <c r="G329" s="4"/>
      <c r="H329" s="4"/>
    </row>
    <row r="330" spans="1:8" x14ac:dyDescent="0.2">
      <c r="A330" s="17"/>
      <c r="B330" s="4"/>
      <c r="C330" s="4"/>
      <c r="D330" s="4"/>
      <c r="E330" s="4"/>
      <c r="F330" s="4"/>
      <c r="G330" s="4"/>
      <c r="H330" s="4"/>
    </row>
    <row r="331" spans="1:8" x14ac:dyDescent="0.2">
      <c r="A331" s="17"/>
      <c r="B331" s="4"/>
      <c r="C331" s="4"/>
      <c r="D331" s="4"/>
      <c r="E331" s="4"/>
      <c r="F331" s="4"/>
      <c r="G331" s="4"/>
      <c r="H331" s="4"/>
    </row>
    <row r="332" spans="1:8" x14ac:dyDescent="0.2">
      <c r="A332" s="17"/>
      <c r="B332" s="4"/>
      <c r="C332" s="4"/>
      <c r="D332" s="4"/>
      <c r="E332" s="4"/>
      <c r="F332" s="4"/>
      <c r="G332" s="4"/>
      <c r="H332" s="4"/>
    </row>
    <row r="333" spans="1:8" x14ac:dyDescent="0.2">
      <c r="A333" s="17"/>
      <c r="B333" s="4"/>
      <c r="C333" s="4"/>
      <c r="D333" s="4"/>
      <c r="E333" s="4"/>
      <c r="F333" s="4"/>
      <c r="G333" s="4"/>
      <c r="H333" s="4"/>
    </row>
    <row r="334" spans="1:8" x14ac:dyDescent="0.2">
      <c r="A334" s="17"/>
      <c r="B334" s="4"/>
      <c r="C334" s="4"/>
      <c r="D334" s="4"/>
      <c r="E334" s="4"/>
      <c r="F334" s="4"/>
      <c r="G334" s="4"/>
      <c r="H334" s="4"/>
    </row>
    <row r="335" spans="1:8" x14ac:dyDescent="0.2">
      <c r="A335" s="17"/>
      <c r="B335" s="4"/>
      <c r="C335" s="4"/>
      <c r="D335" s="4"/>
      <c r="E335" s="4"/>
      <c r="F335" s="4"/>
      <c r="G335" s="4"/>
      <c r="H335" s="4"/>
    </row>
    <row r="336" spans="1:8" x14ac:dyDescent="0.2">
      <c r="A336" s="17"/>
      <c r="B336" s="4"/>
      <c r="C336" s="4"/>
      <c r="D336" s="4"/>
      <c r="E336" s="4"/>
      <c r="F336" s="4"/>
      <c r="G336" s="4"/>
      <c r="H336" s="4"/>
    </row>
    <row r="337" spans="1:8" x14ac:dyDescent="0.2">
      <c r="A337" s="17"/>
      <c r="B337" s="4"/>
      <c r="C337" s="4"/>
      <c r="D337" s="4"/>
      <c r="E337" s="4"/>
      <c r="F337" s="4"/>
      <c r="G337" s="4"/>
      <c r="H337" s="4"/>
    </row>
    <row r="338" spans="1:8" x14ac:dyDescent="0.2">
      <c r="A338" s="17"/>
      <c r="B338" s="4"/>
      <c r="C338" s="4"/>
      <c r="D338" s="4"/>
      <c r="E338" s="4"/>
      <c r="F338" s="4"/>
      <c r="G338" s="4"/>
      <c r="H338" s="4"/>
    </row>
    <row r="339" spans="1:8" x14ac:dyDescent="0.2">
      <c r="A339" s="17"/>
      <c r="B339" s="4"/>
      <c r="C339" s="4"/>
      <c r="D339" s="4"/>
      <c r="E339" s="4"/>
      <c r="F339" s="4"/>
      <c r="G339" s="4"/>
      <c r="H339" s="4"/>
    </row>
    <row r="340" spans="1:8" x14ac:dyDescent="0.2">
      <c r="A340" s="17"/>
      <c r="B340" s="4"/>
      <c r="C340" s="4"/>
      <c r="D340" s="4"/>
      <c r="E340" s="4"/>
      <c r="F340" s="4"/>
      <c r="G340" s="4"/>
      <c r="H340" s="4"/>
    </row>
    <row r="341" spans="1:8" x14ac:dyDescent="0.2">
      <c r="A341" s="17"/>
      <c r="B341" s="4"/>
      <c r="C341" s="4"/>
      <c r="D341" s="4"/>
      <c r="E341" s="4"/>
      <c r="F341" s="4"/>
      <c r="G341" s="4"/>
      <c r="H341" s="4"/>
    </row>
    <row r="342" spans="1:8" x14ac:dyDescent="0.2">
      <c r="A342" s="17"/>
      <c r="B342" s="4"/>
      <c r="C342" s="4"/>
      <c r="D342" s="4"/>
      <c r="E342" s="4"/>
      <c r="F342" s="4"/>
      <c r="G342" s="4"/>
      <c r="H342" s="4"/>
    </row>
    <row r="343" spans="1:8" x14ac:dyDescent="0.2">
      <c r="A343" s="17"/>
      <c r="B343" s="4"/>
      <c r="C343" s="4"/>
      <c r="D343" s="4"/>
      <c r="E343" s="4"/>
      <c r="F343" s="4"/>
      <c r="G343" s="4"/>
      <c r="H343" s="4"/>
    </row>
    <row r="344" spans="1:8" x14ac:dyDescent="0.2">
      <c r="A344" s="17"/>
      <c r="B344" s="4"/>
      <c r="C344" s="4"/>
      <c r="D344" s="4"/>
      <c r="E344" s="4"/>
      <c r="F344" s="4"/>
      <c r="G344" s="4"/>
      <c r="H344" s="4"/>
    </row>
    <row r="345" spans="1:8" x14ac:dyDescent="0.2">
      <c r="A345" s="17"/>
      <c r="B345" s="4"/>
      <c r="C345" s="4"/>
      <c r="D345" s="4"/>
      <c r="E345" s="4"/>
      <c r="F345" s="4"/>
      <c r="G345" s="4"/>
      <c r="H345" s="4"/>
    </row>
    <row r="346" spans="1:8" x14ac:dyDescent="0.2">
      <c r="A346" s="17"/>
      <c r="B346" s="4"/>
      <c r="C346" s="4"/>
      <c r="D346" s="4"/>
      <c r="E346" s="4"/>
      <c r="F346" s="4"/>
      <c r="G346" s="4"/>
      <c r="H346" s="4"/>
    </row>
    <row r="347" spans="1:8" x14ac:dyDescent="0.2">
      <c r="A347" s="17"/>
      <c r="B347" s="4"/>
      <c r="C347" s="4"/>
      <c r="D347" s="4"/>
      <c r="E347" s="4"/>
      <c r="F347" s="4"/>
      <c r="G347" s="4"/>
      <c r="H347" s="4"/>
    </row>
    <row r="348" spans="1:8" x14ac:dyDescent="0.2">
      <c r="A348" s="17"/>
      <c r="B348" s="4"/>
      <c r="C348" s="4"/>
      <c r="D348" s="4"/>
      <c r="E348" s="4"/>
      <c r="F348" s="4"/>
      <c r="G348" s="4"/>
      <c r="H348" s="4"/>
    </row>
    <row r="349" spans="1:8" x14ac:dyDescent="0.2">
      <c r="A349" s="17"/>
      <c r="B349" s="4"/>
      <c r="C349" s="4"/>
      <c r="D349" s="4"/>
      <c r="E349" s="4"/>
      <c r="F349" s="4"/>
      <c r="G349" s="4"/>
      <c r="H349" s="4"/>
    </row>
    <row r="350" spans="1:8" x14ac:dyDescent="0.2">
      <c r="A350" s="17"/>
      <c r="B350" s="4"/>
      <c r="C350" s="4"/>
      <c r="D350" s="4"/>
      <c r="E350" s="4"/>
      <c r="F350" s="4"/>
      <c r="G350" s="4"/>
      <c r="H350" s="4"/>
    </row>
    <row r="351" spans="1:8" x14ac:dyDescent="0.2">
      <c r="A351" s="17"/>
      <c r="B351" s="4"/>
      <c r="C351" s="4"/>
      <c r="D351" s="4"/>
      <c r="E351" s="4"/>
      <c r="F351" s="4"/>
      <c r="G351" s="4"/>
      <c r="H351" s="4"/>
    </row>
    <row r="352" spans="1:8" x14ac:dyDescent="0.2">
      <c r="A352" s="17"/>
      <c r="B352" s="4"/>
      <c r="C352" s="4"/>
      <c r="D352" s="4"/>
      <c r="E352" s="4"/>
      <c r="F352" s="4"/>
      <c r="G352" s="4"/>
      <c r="H352" s="4"/>
    </row>
    <row r="353" spans="1:8" x14ac:dyDescent="0.2">
      <c r="A353" s="17"/>
      <c r="B353" s="4"/>
      <c r="C353" s="4"/>
      <c r="D353" s="4"/>
      <c r="E353" s="4"/>
      <c r="F353" s="4"/>
      <c r="G353" s="4"/>
      <c r="H353" s="4"/>
    </row>
    <row r="354" spans="1:8" x14ac:dyDescent="0.2">
      <c r="A354" s="17"/>
      <c r="B354" s="4"/>
      <c r="C354" s="4"/>
      <c r="D354" s="4"/>
      <c r="E354" s="4"/>
      <c r="F354" s="4"/>
      <c r="G354" s="4"/>
      <c r="H354" s="4"/>
    </row>
    <row r="355" spans="1:8" x14ac:dyDescent="0.2">
      <c r="A355" s="17"/>
      <c r="B355" s="4"/>
      <c r="C355" s="4"/>
      <c r="D355" s="4"/>
      <c r="E355" s="4"/>
      <c r="F355" s="4"/>
      <c r="G355" s="4"/>
      <c r="H355" s="4"/>
    </row>
    <row r="356" spans="1:8" x14ac:dyDescent="0.2">
      <c r="A356" s="17"/>
      <c r="B356" s="4"/>
      <c r="C356" s="4"/>
      <c r="D356" s="4"/>
      <c r="E356" s="4"/>
      <c r="F356" s="4"/>
      <c r="G356" s="4"/>
      <c r="H356" s="4"/>
    </row>
    <row r="357" spans="1:8" x14ac:dyDescent="0.2">
      <c r="A357" s="17"/>
      <c r="B357" s="4"/>
      <c r="C357" s="4"/>
      <c r="D357" s="4"/>
      <c r="E357" s="4"/>
      <c r="F357" s="4"/>
      <c r="G357" s="4"/>
      <c r="H357" s="4"/>
    </row>
    <row r="358" spans="1:8" x14ac:dyDescent="0.2">
      <c r="A358" s="17"/>
      <c r="B358" s="4"/>
      <c r="C358" s="4"/>
      <c r="D358" s="4"/>
      <c r="E358" s="4"/>
      <c r="F358" s="4"/>
      <c r="G358" s="4"/>
      <c r="H358" s="4"/>
    </row>
    <row r="359" spans="1:8" x14ac:dyDescent="0.2">
      <c r="A359" s="17"/>
      <c r="B359" s="4"/>
      <c r="C359" s="4"/>
      <c r="D359" s="4"/>
      <c r="E359" s="4"/>
      <c r="F359" s="4"/>
      <c r="G359" s="4"/>
      <c r="H359" s="4"/>
    </row>
    <row r="360" spans="1:8" x14ac:dyDescent="0.2">
      <c r="A360" s="17"/>
      <c r="B360" s="4"/>
      <c r="C360" s="4"/>
      <c r="D360" s="4"/>
      <c r="E360" s="4"/>
      <c r="F360" s="4"/>
      <c r="G360" s="4"/>
      <c r="H360" s="4"/>
    </row>
    <row r="361" spans="1:8" x14ac:dyDescent="0.2">
      <c r="A361" s="17"/>
      <c r="B361" s="4"/>
      <c r="C361" s="4"/>
      <c r="D361" s="4"/>
      <c r="E361" s="4"/>
      <c r="F361" s="4"/>
      <c r="G361" s="4"/>
      <c r="H361" s="4"/>
    </row>
    <row r="362" spans="1:8" x14ac:dyDescent="0.2">
      <c r="A362" s="17"/>
      <c r="B362" s="4"/>
      <c r="C362" s="4"/>
      <c r="D362" s="4"/>
      <c r="E362" s="4"/>
      <c r="F362" s="4"/>
      <c r="G362" s="4"/>
      <c r="H362" s="4"/>
    </row>
    <row r="363" spans="1:8" x14ac:dyDescent="0.2">
      <c r="A363" s="17"/>
      <c r="B363" s="4"/>
      <c r="C363" s="4"/>
      <c r="D363" s="4"/>
      <c r="E363" s="4"/>
      <c r="F363" s="4"/>
      <c r="G363" s="4"/>
      <c r="H363" s="4"/>
    </row>
    <row r="364" spans="1:8" x14ac:dyDescent="0.2">
      <c r="A364" s="17"/>
      <c r="B364" s="4"/>
      <c r="C364" s="4"/>
      <c r="D364" s="4"/>
      <c r="E364" s="4"/>
      <c r="F364" s="4"/>
      <c r="G364" s="4"/>
      <c r="H364" s="4"/>
    </row>
    <row r="365" spans="1:8" x14ac:dyDescent="0.2">
      <c r="A365" s="17"/>
      <c r="B365" s="4"/>
      <c r="C365" s="4"/>
      <c r="D365" s="4"/>
      <c r="E365" s="4"/>
      <c r="F365" s="4"/>
      <c r="G365" s="4"/>
      <c r="H365" s="4"/>
    </row>
    <row r="366" spans="1:8" x14ac:dyDescent="0.2">
      <c r="A366" s="17"/>
      <c r="B366" s="4"/>
      <c r="C366" s="4"/>
      <c r="D366" s="4"/>
      <c r="E366" s="4"/>
      <c r="F366" s="4"/>
      <c r="G366" s="4"/>
      <c r="H366" s="4"/>
    </row>
    <row r="367" spans="1:8" x14ac:dyDescent="0.2">
      <c r="A367" s="17"/>
      <c r="B367" s="4"/>
      <c r="C367" s="4"/>
      <c r="D367" s="4"/>
      <c r="E367" s="4"/>
      <c r="F367" s="4"/>
      <c r="G367" s="4"/>
      <c r="H367" s="4"/>
    </row>
    <row r="368" spans="1:8" x14ac:dyDescent="0.2">
      <c r="A368" s="17"/>
      <c r="B368" s="4"/>
      <c r="C368" s="4"/>
      <c r="D368" s="4"/>
      <c r="E368" s="4"/>
      <c r="F368" s="4"/>
      <c r="G368" s="4"/>
      <c r="H368" s="4"/>
    </row>
    <row r="369" spans="1:8" x14ac:dyDescent="0.2">
      <c r="A369" s="17"/>
      <c r="B369" s="4"/>
      <c r="C369" s="4"/>
      <c r="D369" s="4"/>
      <c r="E369" s="4"/>
      <c r="F369" s="4"/>
      <c r="G369" s="4"/>
      <c r="H369" s="4"/>
    </row>
    <row r="370" spans="1:8" x14ac:dyDescent="0.2">
      <c r="A370" s="17"/>
      <c r="B370" s="4"/>
      <c r="C370" s="4"/>
      <c r="D370" s="4"/>
      <c r="E370" s="4"/>
      <c r="F370" s="4"/>
      <c r="G370" s="4"/>
      <c r="H370" s="4"/>
    </row>
    <row r="371" spans="1:8" x14ac:dyDescent="0.2">
      <c r="A371" s="17"/>
      <c r="B371" s="4"/>
      <c r="C371" s="4"/>
      <c r="D371" s="4"/>
      <c r="E371" s="4"/>
      <c r="F371" s="4"/>
      <c r="G371" s="4"/>
      <c r="H371" s="4"/>
    </row>
    <row r="372" spans="1:8" x14ac:dyDescent="0.2">
      <c r="A372" s="17"/>
      <c r="B372" s="4"/>
      <c r="C372" s="4"/>
      <c r="D372" s="4"/>
      <c r="E372" s="4"/>
      <c r="F372" s="4"/>
      <c r="G372" s="4"/>
      <c r="H372" s="4"/>
    </row>
    <row r="373" spans="1:8" x14ac:dyDescent="0.2">
      <c r="A373" s="17"/>
      <c r="B373" s="4"/>
      <c r="C373" s="4"/>
      <c r="D373" s="4"/>
      <c r="E373" s="4"/>
      <c r="F373" s="4"/>
      <c r="G373" s="4"/>
      <c r="H373" s="4"/>
    </row>
    <row r="374" spans="1:8" x14ac:dyDescent="0.2">
      <c r="A374" s="17"/>
      <c r="B374" s="4"/>
      <c r="C374" s="4"/>
      <c r="D374" s="4"/>
      <c r="E374" s="4"/>
      <c r="F374" s="4"/>
      <c r="G374" s="4"/>
      <c r="H374" s="4"/>
    </row>
    <row r="375" spans="1:8" x14ac:dyDescent="0.2">
      <c r="A375" s="17"/>
      <c r="B375" s="4"/>
      <c r="C375" s="4"/>
      <c r="D375" s="4"/>
      <c r="E375" s="4"/>
      <c r="F375" s="4"/>
      <c r="G375" s="4"/>
      <c r="H375" s="4"/>
    </row>
    <row r="376" spans="1:8" x14ac:dyDescent="0.2">
      <c r="A376" s="17"/>
      <c r="B376" s="4"/>
      <c r="C376" s="4"/>
      <c r="D376" s="4"/>
      <c r="E376" s="4"/>
      <c r="F376" s="4"/>
      <c r="G376" s="4"/>
      <c r="H376" s="4"/>
    </row>
    <row r="377" spans="1:8" x14ac:dyDescent="0.2">
      <c r="A377" s="17"/>
      <c r="B377" s="4"/>
      <c r="C377" s="4"/>
      <c r="D377" s="4"/>
      <c r="E377" s="4"/>
      <c r="F377" s="4"/>
      <c r="G377" s="4"/>
      <c r="H377" s="4"/>
    </row>
    <row r="378" spans="1:8" x14ac:dyDescent="0.2">
      <c r="A378" s="17"/>
      <c r="B378" s="4"/>
      <c r="C378" s="4"/>
      <c r="D378" s="4"/>
      <c r="E378" s="4"/>
      <c r="F378" s="4"/>
      <c r="G378" s="4"/>
      <c r="H378" s="4"/>
    </row>
    <row r="379" spans="1:8" x14ac:dyDescent="0.2">
      <c r="A379" s="17"/>
      <c r="B379" s="4"/>
      <c r="C379" s="4"/>
      <c r="D379" s="4"/>
      <c r="E379" s="4"/>
      <c r="F379" s="4"/>
      <c r="G379" s="4"/>
      <c r="H379" s="4"/>
    </row>
    <row r="380" spans="1:8" x14ac:dyDescent="0.2">
      <c r="A380" s="17"/>
      <c r="B380" s="4"/>
      <c r="C380" s="4"/>
      <c r="D380" s="4"/>
      <c r="E380" s="4"/>
      <c r="F380" s="4"/>
      <c r="G380" s="4"/>
      <c r="H380" s="4"/>
    </row>
    <row r="381" spans="1:8" x14ac:dyDescent="0.2">
      <c r="A381" s="17"/>
      <c r="B381" s="4"/>
      <c r="C381" s="4"/>
      <c r="D381" s="4"/>
      <c r="E381" s="4"/>
      <c r="F381" s="4"/>
      <c r="G381" s="4"/>
      <c r="H381" s="4"/>
    </row>
    <row r="382" spans="1:8" x14ac:dyDescent="0.2">
      <c r="A382" s="17"/>
      <c r="B382" s="4"/>
      <c r="C382" s="4"/>
      <c r="D382" s="4"/>
      <c r="E382" s="4"/>
      <c r="F382" s="4"/>
      <c r="G382" s="4"/>
      <c r="H382" s="4"/>
    </row>
    <row r="383" spans="1:8" x14ac:dyDescent="0.2">
      <c r="A383" s="17"/>
      <c r="B383" s="4"/>
      <c r="C383" s="4"/>
      <c r="D383" s="4"/>
      <c r="E383" s="4"/>
      <c r="F383" s="4"/>
      <c r="G383" s="4"/>
      <c r="H383" s="4"/>
    </row>
    <row r="384" spans="1:8" x14ac:dyDescent="0.2">
      <c r="A384" s="17"/>
      <c r="B384" s="4"/>
      <c r="C384" s="4"/>
      <c r="D384" s="4"/>
      <c r="E384" s="4"/>
      <c r="F384" s="4"/>
      <c r="G384" s="4"/>
      <c r="H384" s="4"/>
    </row>
    <row r="385" spans="1:8" x14ac:dyDescent="0.2">
      <c r="A385" s="17"/>
      <c r="B385" s="4"/>
      <c r="C385" s="4"/>
      <c r="D385" s="4"/>
      <c r="E385" s="4"/>
      <c r="F385" s="4"/>
      <c r="G385" s="4"/>
      <c r="H385" s="4"/>
    </row>
    <row r="386" spans="1:8" x14ac:dyDescent="0.2">
      <c r="A386" s="17"/>
      <c r="B386" s="4"/>
      <c r="C386" s="4"/>
      <c r="D386" s="4"/>
      <c r="E386" s="4"/>
      <c r="F386" s="4"/>
      <c r="G386" s="4"/>
      <c r="H386" s="4"/>
    </row>
    <row r="387" spans="1:8" x14ac:dyDescent="0.2">
      <c r="A387" s="17"/>
      <c r="B387" s="4"/>
      <c r="C387" s="4"/>
      <c r="D387" s="4"/>
      <c r="E387" s="4"/>
      <c r="F387" s="4"/>
      <c r="G387" s="4"/>
      <c r="H387" s="4"/>
    </row>
    <row r="388" spans="1:8" x14ac:dyDescent="0.2">
      <c r="A388" s="17"/>
      <c r="B388" s="4"/>
      <c r="C388" s="4"/>
      <c r="D388" s="4"/>
      <c r="E388" s="4"/>
      <c r="F388" s="4"/>
      <c r="G388" s="4"/>
      <c r="H388" s="4"/>
    </row>
    <row r="389" spans="1:8" x14ac:dyDescent="0.2">
      <c r="A389" s="17"/>
      <c r="B389" s="4"/>
      <c r="C389" s="4"/>
      <c r="D389" s="4"/>
      <c r="E389" s="4"/>
      <c r="F389" s="4"/>
      <c r="G389" s="4"/>
      <c r="H389" s="4"/>
    </row>
    <row r="390" spans="1:8" x14ac:dyDescent="0.2">
      <c r="A390" s="17"/>
      <c r="B390" s="4"/>
      <c r="C390" s="4"/>
      <c r="D390" s="4"/>
      <c r="E390" s="4"/>
      <c r="F390" s="4"/>
      <c r="G390" s="4"/>
      <c r="H390" s="4"/>
    </row>
    <row r="391" spans="1:8" x14ac:dyDescent="0.2">
      <c r="A391" s="17"/>
      <c r="B391" s="4"/>
      <c r="C391" s="4"/>
      <c r="D391" s="4"/>
      <c r="E391" s="4"/>
      <c r="F391" s="4"/>
      <c r="G391" s="4"/>
      <c r="H391" s="4"/>
    </row>
    <row r="392" spans="1:8" x14ac:dyDescent="0.2">
      <c r="A392" s="17"/>
      <c r="B392" s="4"/>
      <c r="C392" s="4"/>
      <c r="D392" s="4"/>
      <c r="E392" s="4"/>
      <c r="F392" s="4"/>
      <c r="G392" s="4"/>
      <c r="H392" s="4"/>
    </row>
    <row r="393" spans="1:8" x14ac:dyDescent="0.2">
      <c r="A393" s="17"/>
      <c r="B393" s="4"/>
      <c r="C393" s="4"/>
      <c r="D393" s="4"/>
      <c r="E393" s="4"/>
      <c r="F393" s="4"/>
      <c r="G393" s="4"/>
      <c r="H393" s="4"/>
    </row>
    <row r="394" spans="1:8" x14ac:dyDescent="0.2">
      <c r="A394" s="17"/>
      <c r="B394" s="4"/>
      <c r="C394" s="4"/>
      <c r="D394" s="4"/>
      <c r="E394" s="4"/>
      <c r="F394" s="4"/>
      <c r="G394" s="4"/>
      <c r="H394" s="4"/>
    </row>
    <row r="395" spans="1:8" x14ac:dyDescent="0.2">
      <c r="A395" s="17"/>
      <c r="B395" s="4"/>
      <c r="C395" s="4"/>
      <c r="D395" s="4"/>
      <c r="E395" s="4"/>
      <c r="F395" s="4"/>
    </row>
  </sheetData>
  <printOptions gridLines="1"/>
  <pageMargins left="0.75" right="0.75" top="1.1200000000000001" bottom="0.39" header="0.28000000000000003" footer="0.25"/>
  <pageSetup orientation="portrait" horizontalDpi="300" r:id="rId1"/>
  <headerFooter alignWithMargins="0">
    <oddHeader>&amp;C&amp;"Arial,Bold"&amp;12Department of Defense&amp;16
ACTIVE DUTY MILITARY PERSONNEL BY RANK/GRADE
&amp;12September 30, 1998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6">
        <v>9</v>
      </c>
      <c r="C2" s="39">
        <v>10</v>
      </c>
      <c r="D2" s="39">
        <v>4</v>
      </c>
      <c r="E2" s="39">
        <v>13</v>
      </c>
      <c r="F2" s="57">
        <f t="shared" ref="F2:F15" si="0">B2+C2+D2+E2</f>
        <v>36</v>
      </c>
    </row>
    <row r="3" spans="1:6" ht="18.75" customHeight="1" x14ac:dyDescent="0.25">
      <c r="A3" s="56" t="s">
        <v>1</v>
      </c>
      <c r="B3" s="36">
        <v>41</v>
      </c>
      <c r="C3" s="39">
        <v>30</v>
      </c>
      <c r="D3" s="39">
        <v>16</v>
      </c>
      <c r="E3" s="39">
        <v>39</v>
      </c>
      <c r="F3" s="57">
        <f t="shared" si="0"/>
        <v>126</v>
      </c>
    </row>
    <row r="4" spans="1:6" ht="18.75" customHeight="1" x14ac:dyDescent="0.25">
      <c r="A4" s="56" t="s">
        <v>2</v>
      </c>
      <c r="B4" s="36">
        <v>99</v>
      </c>
      <c r="C4" s="39">
        <v>68</v>
      </c>
      <c r="D4" s="39">
        <v>20</v>
      </c>
      <c r="E4" s="39">
        <v>83</v>
      </c>
      <c r="F4" s="57">
        <f t="shared" si="0"/>
        <v>270</v>
      </c>
    </row>
    <row r="5" spans="1:6" ht="18.75" customHeight="1" x14ac:dyDescent="0.25">
      <c r="A5" s="56" t="s">
        <v>3</v>
      </c>
      <c r="B5" s="36">
        <v>146</v>
      </c>
      <c r="C5" s="39">
        <v>106</v>
      </c>
      <c r="D5" s="39">
        <v>40</v>
      </c>
      <c r="E5" s="39">
        <v>139</v>
      </c>
      <c r="F5" s="57">
        <f t="shared" si="0"/>
        <v>431</v>
      </c>
    </row>
    <row r="6" spans="1:6" ht="18.75" customHeight="1" x14ac:dyDescent="0.25">
      <c r="A6" s="56" t="s">
        <v>4</v>
      </c>
      <c r="B6" s="36">
        <v>3629</v>
      </c>
      <c r="C6" s="39">
        <v>3483</v>
      </c>
      <c r="D6" s="39">
        <v>650</v>
      </c>
      <c r="E6" s="39">
        <v>3789</v>
      </c>
      <c r="F6" s="57">
        <f t="shared" si="0"/>
        <v>11551</v>
      </c>
    </row>
    <row r="7" spans="1:6" ht="18.75" customHeight="1" x14ac:dyDescent="0.25">
      <c r="A7" s="56" t="s">
        <v>5</v>
      </c>
      <c r="B7" s="36">
        <v>8923</v>
      </c>
      <c r="C7" s="39">
        <v>7057</v>
      </c>
      <c r="D7" s="39">
        <v>1792</v>
      </c>
      <c r="E7" s="39">
        <v>10683</v>
      </c>
      <c r="F7" s="57">
        <f t="shared" si="0"/>
        <v>28455</v>
      </c>
    </row>
    <row r="8" spans="1:6" ht="18.75" customHeight="1" x14ac:dyDescent="0.25">
      <c r="A8" s="56" t="s">
        <v>6</v>
      </c>
      <c r="B8" s="36">
        <v>14129</v>
      </c>
      <c r="C8" s="39">
        <v>10523</v>
      </c>
      <c r="D8" s="39">
        <v>3470</v>
      </c>
      <c r="E8" s="39">
        <v>16007</v>
      </c>
      <c r="F8" s="57">
        <f t="shared" si="0"/>
        <v>44129</v>
      </c>
    </row>
    <row r="9" spans="1:6" ht="18.75" customHeight="1" x14ac:dyDescent="0.25">
      <c r="A9" s="56" t="s">
        <v>7</v>
      </c>
      <c r="B9" s="36">
        <v>23210</v>
      </c>
      <c r="C9" s="39">
        <v>16949</v>
      </c>
      <c r="D9" s="39">
        <f>4147+1131</f>
        <v>5278</v>
      </c>
      <c r="E9" s="39">
        <v>22670</v>
      </c>
      <c r="F9" s="57">
        <f t="shared" si="0"/>
        <v>68107</v>
      </c>
    </row>
    <row r="10" spans="1:6" ht="18.75" customHeight="1" x14ac:dyDescent="0.25">
      <c r="A10" s="56" t="s">
        <v>8</v>
      </c>
      <c r="B10" s="36">
        <v>9109</v>
      </c>
      <c r="C10" s="39">
        <v>7879</v>
      </c>
      <c r="D10" s="39">
        <f>2692+567</f>
        <v>3259</v>
      </c>
      <c r="E10" s="39">
        <v>9636</v>
      </c>
      <c r="F10" s="57">
        <f t="shared" si="0"/>
        <v>29883</v>
      </c>
    </row>
    <row r="11" spans="1:6" ht="18.75" customHeight="1" x14ac:dyDescent="0.25">
      <c r="A11" s="56" t="s">
        <v>9</v>
      </c>
      <c r="B11" s="36">
        <v>8903</v>
      </c>
      <c r="C11" s="39">
        <v>7230</v>
      </c>
      <c r="D11" s="39">
        <f>1796+457</f>
        <v>2253</v>
      </c>
      <c r="E11" s="39">
        <v>10699</v>
      </c>
      <c r="F11" s="57">
        <f t="shared" si="0"/>
        <v>29085</v>
      </c>
    </row>
    <row r="12" spans="1:6" ht="18.75" customHeight="1" x14ac:dyDescent="0.25">
      <c r="A12" s="56" t="s">
        <v>10</v>
      </c>
      <c r="B12" s="36">
        <v>410</v>
      </c>
      <c r="C12" s="39"/>
      <c r="D12" s="39">
        <v>92</v>
      </c>
      <c r="E12" s="39"/>
      <c r="F12" s="57">
        <f t="shared" si="0"/>
        <v>502</v>
      </c>
    </row>
    <row r="13" spans="1:6" ht="18.75" customHeight="1" x14ac:dyDescent="0.25">
      <c r="A13" s="56" t="s">
        <v>11</v>
      </c>
      <c r="B13" s="36">
        <v>1563</v>
      </c>
      <c r="C13" s="39">
        <v>333</v>
      </c>
      <c r="D13" s="39">
        <v>234</v>
      </c>
      <c r="E13" s="39"/>
      <c r="F13" s="57">
        <f t="shared" si="0"/>
        <v>2130</v>
      </c>
    </row>
    <row r="14" spans="1:6" ht="18.75" customHeight="1" x14ac:dyDescent="0.25">
      <c r="A14" s="56" t="s">
        <v>12</v>
      </c>
      <c r="B14" s="36">
        <v>3529</v>
      </c>
      <c r="C14" s="39">
        <v>458</v>
      </c>
      <c r="D14" s="39">
        <v>599</v>
      </c>
      <c r="E14" s="39"/>
      <c r="F14" s="57">
        <f t="shared" si="0"/>
        <v>4586</v>
      </c>
    </row>
    <row r="15" spans="1:6" ht="18.75" customHeight="1" x14ac:dyDescent="0.25">
      <c r="A15" s="56" t="s">
        <v>13</v>
      </c>
      <c r="B15" s="36">
        <v>4479</v>
      </c>
      <c r="C15" s="39">
        <v>896</v>
      </c>
      <c r="D15" s="39">
        <v>820</v>
      </c>
      <c r="E15" s="39"/>
      <c r="F15" s="57">
        <f t="shared" si="0"/>
        <v>6195</v>
      </c>
    </row>
    <row r="16" spans="1:6" ht="18.75" customHeight="1" x14ac:dyDescent="0.25">
      <c r="A16" s="56" t="s">
        <v>14</v>
      </c>
      <c r="B16" s="36">
        <v>2146</v>
      </c>
      <c r="C16" s="39"/>
      <c r="D16" s="39">
        <v>219</v>
      </c>
      <c r="E16" s="39"/>
      <c r="F16" s="57">
        <f>B16+C16+D16+E16</f>
        <v>2365</v>
      </c>
    </row>
    <row r="17" spans="1:8" ht="18.75" customHeight="1" thickBot="1" x14ac:dyDescent="0.25">
      <c r="A17" s="58"/>
      <c r="B17" s="36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80325</v>
      </c>
      <c r="C18" s="60">
        <f>SUM(C2:C16)</f>
        <v>55022</v>
      </c>
      <c r="D18" s="60">
        <f>SUM(D2:D16)</f>
        <v>18746</v>
      </c>
      <c r="E18" s="60">
        <f>SUM(E2:E16)</f>
        <v>73758</v>
      </c>
      <c r="F18" s="61">
        <f>SUM(F2:F16)</f>
        <v>227851</v>
      </c>
    </row>
    <row r="19" spans="1:8" ht="18.75" customHeight="1" x14ac:dyDescent="0.25">
      <c r="A19" s="56" t="s">
        <v>16</v>
      </c>
      <c r="B19" s="36">
        <v>3317</v>
      </c>
      <c r="C19" s="39">
        <v>3199</v>
      </c>
      <c r="D19" s="39">
        <v>1423</v>
      </c>
      <c r="E19" s="39">
        <v>2857</v>
      </c>
      <c r="F19" s="57">
        <f t="shared" ref="F19:F27" si="1">B19+C19+D19+E19</f>
        <v>10796</v>
      </c>
    </row>
    <row r="20" spans="1:8" ht="18.75" customHeight="1" x14ac:dyDescent="0.25">
      <c r="A20" s="56" t="s">
        <v>17</v>
      </c>
      <c r="B20" s="36">
        <v>11347</v>
      </c>
      <c r="C20" s="39">
        <v>7159</v>
      </c>
      <c r="D20" s="39">
        <v>3509</v>
      </c>
      <c r="E20" s="39">
        <v>5718</v>
      </c>
      <c r="F20" s="57">
        <f t="shared" si="1"/>
        <v>27733</v>
      </c>
    </row>
    <row r="21" spans="1:8" ht="18.75" customHeight="1" x14ac:dyDescent="0.25">
      <c r="A21" s="56" t="s">
        <v>18</v>
      </c>
      <c r="B21" s="36">
        <v>37559</v>
      </c>
      <c r="C21" s="39">
        <f>24757+14</f>
        <v>24771</v>
      </c>
      <c r="D21" s="39">
        <v>8677</v>
      </c>
      <c r="E21" s="39">
        <v>30362</v>
      </c>
      <c r="F21" s="57">
        <f t="shared" si="1"/>
        <v>101369</v>
      </c>
    </row>
    <row r="22" spans="1:8" ht="18.75" customHeight="1" x14ac:dyDescent="0.25">
      <c r="A22" s="56" t="s">
        <v>19</v>
      </c>
      <c r="B22" s="36">
        <v>57532</v>
      </c>
      <c r="C22" s="39">
        <f>54260+254</f>
        <v>54514</v>
      </c>
      <c r="D22" s="39">
        <v>14353</v>
      </c>
      <c r="E22" s="39">
        <v>46000</v>
      </c>
      <c r="F22" s="57">
        <f t="shared" si="1"/>
        <v>172399</v>
      </c>
    </row>
    <row r="23" spans="1:8" ht="18.75" customHeight="1" x14ac:dyDescent="0.25">
      <c r="A23" s="56" t="s">
        <v>20</v>
      </c>
      <c r="B23" s="36">
        <v>74477</v>
      </c>
      <c r="C23" s="39">
        <f>76312+369</f>
        <v>76681</v>
      </c>
      <c r="D23" s="39">
        <v>23695</v>
      </c>
      <c r="E23" s="39">
        <v>75806</v>
      </c>
      <c r="F23" s="57">
        <f t="shared" si="1"/>
        <v>250659</v>
      </c>
    </row>
    <row r="24" spans="1:8" ht="18.75" customHeight="1" x14ac:dyDescent="0.25">
      <c r="A24" s="56" t="s">
        <v>21</v>
      </c>
      <c r="B24" s="36">
        <v>119472</v>
      </c>
      <c r="C24" s="39">
        <f>63482+81</f>
        <v>63563</v>
      </c>
      <c r="D24" s="39">
        <v>29021</v>
      </c>
      <c r="E24" s="39">
        <v>52477</v>
      </c>
      <c r="F24" s="57">
        <f t="shared" si="1"/>
        <v>264533</v>
      </c>
    </row>
    <row r="25" spans="1:8" ht="18.75" customHeight="1" x14ac:dyDescent="0.25">
      <c r="A25" s="56" t="s">
        <v>22</v>
      </c>
      <c r="B25" s="36">
        <v>62118</v>
      </c>
      <c r="C25" s="39">
        <f>57226+253</f>
        <v>57479</v>
      </c>
      <c r="D25" s="39">
        <v>44525</v>
      </c>
      <c r="E25" s="39">
        <v>57963</v>
      </c>
      <c r="F25" s="57">
        <f t="shared" si="1"/>
        <v>222085</v>
      </c>
    </row>
    <row r="26" spans="1:8" ht="18.75" customHeight="1" x14ac:dyDescent="0.25">
      <c r="A26" s="56" t="s">
        <v>23</v>
      </c>
      <c r="B26" s="36">
        <v>30245</v>
      </c>
      <c r="C26" s="39">
        <v>22910</v>
      </c>
      <c r="D26" s="39">
        <v>19841</v>
      </c>
      <c r="E26" s="39">
        <v>12124</v>
      </c>
      <c r="F26" s="57">
        <f t="shared" si="1"/>
        <v>85120</v>
      </c>
    </row>
    <row r="27" spans="1:8" ht="18.75" customHeight="1" thickBot="1" x14ac:dyDescent="0.3">
      <c r="A27" s="56" t="s">
        <v>24</v>
      </c>
      <c r="B27" s="36">
        <v>18702</v>
      </c>
      <c r="C27" s="39">
        <v>12639</v>
      </c>
      <c r="D27" s="39">
        <v>13989</v>
      </c>
      <c r="E27" s="39">
        <v>13912</v>
      </c>
      <c r="F27" s="57">
        <f t="shared" si="1"/>
        <v>59242</v>
      </c>
    </row>
    <row r="28" spans="1:8" ht="18.75" customHeight="1" thickBot="1" x14ac:dyDescent="0.25">
      <c r="A28" s="59" t="s">
        <v>25</v>
      </c>
      <c r="B28" s="60">
        <f>SUM(B19:B27)</f>
        <v>414769</v>
      </c>
      <c r="C28" s="60">
        <f>SUM(C19:C27)</f>
        <v>322915</v>
      </c>
      <c r="D28" s="60">
        <f>SUM(D19:D27)</f>
        <v>159033</v>
      </c>
      <c r="E28" s="60">
        <f>SUM(E19:E27)</f>
        <v>297219</v>
      </c>
      <c r="F28" s="61">
        <f>SUM(F19:F27)</f>
        <v>1193936</v>
      </c>
    </row>
    <row r="29" spans="1:8" ht="18.75" customHeight="1" thickBot="1" x14ac:dyDescent="0.25">
      <c r="A29" s="62" t="s">
        <v>26</v>
      </c>
      <c r="B29" s="60">
        <v>4207</v>
      </c>
      <c r="C29" s="60">
        <v>4298</v>
      </c>
      <c r="D29" s="60">
        <v>0</v>
      </c>
      <c r="E29" s="60">
        <v>4085</v>
      </c>
      <c r="F29" s="61">
        <f>SUM(B29:E29)</f>
        <v>12590</v>
      </c>
    </row>
    <row r="30" spans="1:8" ht="18.75" customHeight="1" thickBot="1" x14ac:dyDescent="0.25">
      <c r="A30" s="64" t="s">
        <v>27</v>
      </c>
      <c r="B30" s="65">
        <f>B18+B28+B29</f>
        <v>499301</v>
      </c>
      <c r="C30" s="65">
        <f>C18+C28+C29</f>
        <v>382235</v>
      </c>
      <c r="D30" s="65">
        <f>D18+D28+D29</f>
        <v>177779</v>
      </c>
      <c r="E30" s="65">
        <f>E18+E28+E29</f>
        <v>375062</v>
      </c>
      <c r="F30" s="66">
        <f>F18+F28+F29</f>
        <v>1434377</v>
      </c>
      <c r="G30" s="55"/>
    </row>
    <row r="31" spans="1:8" ht="13.5" thickTop="1" x14ac:dyDescent="0.2">
      <c r="A31" s="67"/>
      <c r="G31" s="37"/>
      <c r="H31" s="37"/>
    </row>
    <row r="32" spans="1:8" x14ac:dyDescent="0.2">
      <c r="A32" s="67"/>
    </row>
    <row r="33" spans="1:11" x14ac:dyDescent="0.2">
      <c r="A33" s="67"/>
    </row>
    <row r="34" spans="1:11" x14ac:dyDescent="0.2">
      <c r="A34" s="67"/>
      <c r="G34" s="38"/>
      <c r="H34" s="38"/>
      <c r="I34" s="38"/>
      <c r="J34" s="38"/>
      <c r="K34" s="38"/>
    </row>
    <row r="35" spans="1:11" ht="18.95" customHeight="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  <c r="CB93" s="54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  <c r="BY96" s="53" t="s">
        <v>28</v>
      </c>
    </row>
    <row r="97" spans="1:82" ht="18.95" customHeight="1" thickBot="1" x14ac:dyDescent="0.35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2" t="s">
        <v>29</v>
      </c>
      <c r="BZ97" s="51" t="s">
        <v>30</v>
      </c>
      <c r="CA97" s="50">
        <v>35826</v>
      </c>
      <c r="CB97" s="49" t="s">
        <v>31</v>
      </c>
    </row>
    <row r="98" spans="1:82" ht="18.95" customHeight="1" thickBot="1" x14ac:dyDescent="0.2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48" t="s">
        <v>32</v>
      </c>
      <c r="BZ98" s="70" t="s">
        <v>33</v>
      </c>
      <c r="CA98" s="70" t="s">
        <v>34</v>
      </c>
      <c r="CB98" s="70" t="s">
        <v>35</v>
      </c>
      <c r="CC98" s="71" t="s">
        <v>36</v>
      </c>
      <c r="CD98" s="70" t="s">
        <v>37</v>
      </c>
    </row>
    <row r="99" spans="1:82" ht="18.95" customHeight="1" x14ac:dyDescent="0.2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6"/>
      <c r="BZ99" s="38"/>
      <c r="CA99" s="38"/>
      <c r="CB99" s="38"/>
      <c r="CC99" s="38"/>
      <c r="CD99" s="45"/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72" t="s">
        <v>38</v>
      </c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46" t="s">
        <v>39</v>
      </c>
      <c r="BZ101" s="39" t="e">
        <f t="shared" ref="BZ101:BZ106" si="2">CC101+CD101</f>
        <v>#REF!</v>
      </c>
      <c r="CA101" s="39" t="e">
        <f>#REF!</f>
        <v>#REF!</v>
      </c>
      <c r="CB101" s="38" t="e">
        <f>#REF!</f>
        <v>#REF!</v>
      </c>
      <c r="CC101" s="39" t="e">
        <f t="shared" ref="CC101:CC106" si="3">CA101+CB101</f>
        <v>#REF!</v>
      </c>
      <c r="CD101" s="45" t="e">
        <f>#REF!</f>
        <v>#REF!</v>
      </c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40</v>
      </c>
      <c r="BZ102" s="39" t="e">
        <f t="shared" si="2"/>
        <v>#REF!</v>
      </c>
      <c r="CA102" s="38" t="e">
        <f>#REF!</f>
        <v>#REF!</v>
      </c>
      <c r="CB102" s="38" t="e">
        <f>#REF!</f>
        <v>#REF!</v>
      </c>
      <c r="CC102" s="39" t="e">
        <f t="shared" si="3"/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41</v>
      </c>
      <c r="BZ103" s="39" t="e">
        <f t="shared" si="2"/>
        <v>#REF!</v>
      </c>
      <c r="CA103" s="39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42</v>
      </c>
      <c r="BZ104" s="39" t="e">
        <f t="shared" si="2"/>
        <v>#REF!</v>
      </c>
      <c r="CA104" s="38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43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44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/>
      <c r="BZ107" s="38"/>
      <c r="CA107" s="38"/>
      <c r="CB107" s="38"/>
      <c r="CC107" s="38"/>
      <c r="CD107" s="45"/>
    </row>
    <row r="108" spans="1:82" ht="15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72" t="s">
        <v>45</v>
      </c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46" t="s">
        <v>46</v>
      </c>
      <c r="BZ109" s="39" t="e">
        <f t="shared" ref="BZ109:BZ120" si="4">CC109+CD109</f>
        <v>#REF!</v>
      </c>
      <c r="CA109" s="38" t="e">
        <f>#REF!</f>
        <v>#REF!</v>
      </c>
      <c r="CB109" s="38" t="e">
        <f>#REF!</f>
        <v>#REF!</v>
      </c>
      <c r="CC109" s="39" t="e">
        <f t="shared" ref="CC109:CC120" si="5">CA109+CB109</f>
        <v>#REF!</v>
      </c>
      <c r="CD109" s="45" t="e">
        <f>#REF!</f>
        <v>#REF!</v>
      </c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47</v>
      </c>
      <c r="BZ110" s="39" t="e">
        <f t="shared" si="4"/>
        <v>#REF!</v>
      </c>
      <c r="CA110" s="38" t="e">
        <f>#REF!</f>
        <v>#REF!</v>
      </c>
      <c r="CB110" s="38" t="e">
        <f>#REF!</f>
        <v>#REF!</v>
      </c>
      <c r="CC110" s="39" t="e">
        <f t="shared" si="5"/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48</v>
      </c>
      <c r="BZ111" s="39" t="e">
        <f t="shared" si="4"/>
        <v>#REF!</v>
      </c>
      <c r="CA111" s="39" t="e">
        <f>#REF!</f>
        <v>#REF!</v>
      </c>
      <c r="CB111" s="39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49</v>
      </c>
      <c r="BZ112" s="39" t="e">
        <f t="shared" si="4"/>
        <v>#REF!</v>
      </c>
      <c r="CA112" s="39" t="e">
        <f>#REF!</f>
        <v>#REF!</v>
      </c>
      <c r="CB112" s="38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50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51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52</v>
      </c>
      <c r="BZ115" s="39" t="e">
        <f t="shared" si="4"/>
        <v>#REF!</v>
      </c>
      <c r="CA115" s="38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53</v>
      </c>
      <c r="BZ116" s="39" t="e">
        <f t="shared" si="4"/>
        <v>#REF!</v>
      </c>
      <c r="CA116" s="39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54</v>
      </c>
      <c r="BZ117" s="39" t="e">
        <f t="shared" si="4"/>
        <v>#REF!</v>
      </c>
      <c r="CA117" s="38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55</v>
      </c>
      <c r="BZ118" s="39" t="e">
        <f t="shared" si="4"/>
        <v>#REF!</v>
      </c>
      <c r="CA118" s="39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56</v>
      </c>
      <c r="BZ119" s="39" t="e">
        <f t="shared" si="4"/>
        <v>#REF!</v>
      </c>
      <c r="CA119" s="38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57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29</v>
      </c>
      <c r="BZ121" s="38"/>
      <c r="CA121" s="38"/>
      <c r="CB121" s="38"/>
      <c r="CC121" s="38"/>
      <c r="CD121" s="45"/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72" t="s">
        <v>58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46" t="s">
        <v>59</v>
      </c>
      <c r="BZ123" s="39" t="e">
        <f t="shared" ref="BZ123:BZ131" si="6">CC123+CD123</f>
        <v>#REF!</v>
      </c>
      <c r="CA123" s="38" t="e">
        <f>#REF!</f>
        <v>#REF!</v>
      </c>
      <c r="CB123" s="38" t="e">
        <f>#REF!</f>
        <v>#REF!</v>
      </c>
      <c r="CC123" s="39" t="e">
        <f t="shared" ref="CC123:CC131" si="7">CA123+CB123</f>
        <v>#REF!</v>
      </c>
      <c r="CD123" s="45" t="e">
        <f>#REF!</f>
        <v>#REF!</v>
      </c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60</v>
      </c>
      <c r="BZ124" s="39" t="e">
        <f t="shared" si="6"/>
        <v>#REF!</v>
      </c>
      <c r="CA124" s="38" t="e">
        <f>#REF!</f>
        <v>#REF!</v>
      </c>
      <c r="CB124" s="38" t="e">
        <f>#REF!</f>
        <v>#REF!</v>
      </c>
      <c r="CC124" s="39" t="e">
        <f t="shared" si="7"/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61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62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63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64</v>
      </c>
      <c r="BZ128" s="39" t="e">
        <f t="shared" si="6"/>
        <v>#REF!</v>
      </c>
      <c r="CA128" s="39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7" t="s">
        <v>65</v>
      </c>
      <c r="BZ129" s="39" t="e">
        <f t="shared" si="6"/>
        <v>#REF!</v>
      </c>
      <c r="CA129" s="38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6" t="s">
        <v>66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67</v>
      </c>
      <c r="BZ131" s="39" t="e">
        <f t="shared" si="6"/>
        <v>#REF!</v>
      </c>
      <c r="CA131" s="39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68</v>
      </c>
      <c r="BZ132" s="38"/>
      <c r="CA132" s="38"/>
      <c r="CB132" s="38"/>
      <c r="CC132" s="38"/>
      <c r="CD132" s="45"/>
    </row>
    <row r="133" spans="1:82" ht="15.95" customHeight="1" thickBot="1" x14ac:dyDescent="0.25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/>
      <c r="BZ133" s="38"/>
      <c r="CA133" s="38"/>
      <c r="CB133" s="38"/>
      <c r="CC133" s="38"/>
      <c r="CD133" s="45"/>
    </row>
    <row r="134" spans="1:82" ht="22.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4" t="s">
        <v>33</v>
      </c>
      <c r="BZ134" s="43" t="e">
        <f>SUM(BZ101:BZ131)</f>
        <v>#REF!</v>
      </c>
      <c r="CA134" s="43" t="e">
        <f>SUM(CA101:CA131)</f>
        <v>#REF!</v>
      </c>
      <c r="CB134" s="43" t="e">
        <f>SUM(CB101:CB131)</f>
        <v>#REF!</v>
      </c>
      <c r="CC134" s="43" t="e">
        <f>SUM(CC101:CC131)</f>
        <v>#REF!</v>
      </c>
      <c r="CD134" s="43" t="e">
        <f>SUM(CD101:CD131)</f>
        <v>#REF!</v>
      </c>
    </row>
    <row r="135" spans="1:82" ht="15.9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2"/>
      <c r="BZ135" s="41"/>
      <c r="CA135" s="41"/>
      <c r="CB135" s="41"/>
      <c r="CC135" s="41"/>
      <c r="CD135" s="40"/>
    </row>
    <row r="136" spans="1:82" x14ac:dyDescent="0.2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  <c r="BZ138" s="36" t="s">
        <v>29</v>
      </c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</row>
  </sheetData>
  <printOptions gridLines="1"/>
  <pageMargins left="0.75" right="0.75" top="1.63" bottom="0.23" header="0.5" footer="0.18"/>
  <pageSetup orientation="portrait" r:id="rId1"/>
  <headerFooter alignWithMargins="0">
    <oddHeader xml:space="preserve">&amp;C&amp;"Arial,Bold"&amp;16Department of Defense
Active Duty Military Personnel by Rank/Grade&amp;12
September 30, 2003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5"/>
  <sheetViews>
    <sheetView workbookViewId="0">
      <pane xSplit="1" ySplit="1" topLeftCell="B2" activePane="bottomRight" state="frozenSplit"/>
      <selection pane="topRight"/>
      <selection pane="bottomLeft"/>
      <selection pane="bottomRight"/>
    </sheetView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11</v>
      </c>
      <c r="C2" s="39">
        <v>8</v>
      </c>
      <c r="D2" s="39">
        <v>5</v>
      </c>
      <c r="E2" s="39">
        <v>12</v>
      </c>
      <c r="F2" s="57">
        <f t="shared" ref="F2:F15" si="0">B2+C2+D2+E2</f>
        <v>36</v>
      </c>
    </row>
    <row r="3" spans="1:6" ht="18.75" customHeight="1" x14ac:dyDescent="0.25">
      <c r="A3" s="56" t="s">
        <v>1</v>
      </c>
      <c r="B3" s="39">
        <v>37</v>
      </c>
      <c r="C3" s="39">
        <v>25</v>
      </c>
      <c r="D3" s="39">
        <v>14</v>
      </c>
      <c r="E3" s="39">
        <v>39</v>
      </c>
      <c r="F3" s="57">
        <f t="shared" si="0"/>
        <v>115</v>
      </c>
    </row>
    <row r="4" spans="1:6" ht="18.75" customHeight="1" x14ac:dyDescent="0.25">
      <c r="A4" s="56" t="s">
        <v>2</v>
      </c>
      <c r="B4" s="39">
        <v>103</v>
      </c>
      <c r="C4" s="39">
        <v>69</v>
      </c>
      <c r="D4" s="39">
        <v>22</v>
      </c>
      <c r="E4" s="39">
        <v>83</v>
      </c>
      <c r="F4" s="57">
        <f t="shared" si="0"/>
        <v>277</v>
      </c>
    </row>
    <row r="5" spans="1:6" ht="18.75" customHeight="1" x14ac:dyDescent="0.25">
      <c r="A5" s="56" t="s">
        <v>3</v>
      </c>
      <c r="B5" s="39">
        <v>152</v>
      </c>
      <c r="C5" s="39">
        <v>110</v>
      </c>
      <c r="D5" s="39">
        <v>40</v>
      </c>
      <c r="E5" s="39">
        <v>137</v>
      </c>
      <c r="F5" s="57">
        <f t="shared" si="0"/>
        <v>439</v>
      </c>
    </row>
    <row r="6" spans="1:6" ht="18.75" customHeight="1" x14ac:dyDescent="0.25">
      <c r="A6" s="56" t="s">
        <v>4</v>
      </c>
      <c r="B6" s="39">
        <v>3673</v>
      </c>
      <c r="C6" s="39">
        <v>3470</v>
      </c>
      <c r="D6" s="39">
        <v>686</v>
      </c>
      <c r="E6" s="39">
        <v>3706</v>
      </c>
      <c r="F6" s="57">
        <f t="shared" si="0"/>
        <v>11535</v>
      </c>
    </row>
    <row r="7" spans="1:6" ht="18.75" customHeight="1" x14ac:dyDescent="0.25">
      <c r="A7" s="56" t="s">
        <v>5</v>
      </c>
      <c r="B7" s="39">
        <v>8966</v>
      </c>
      <c r="C7" s="39">
        <v>6996</v>
      </c>
      <c r="D7" s="39">
        <v>1878</v>
      </c>
      <c r="E7" s="39">
        <v>10527</v>
      </c>
      <c r="F7" s="57">
        <f t="shared" si="0"/>
        <v>28367</v>
      </c>
    </row>
    <row r="8" spans="1:6" ht="18.75" customHeight="1" x14ac:dyDescent="0.25">
      <c r="A8" s="56" t="s">
        <v>6</v>
      </c>
      <c r="B8" s="39">
        <v>14200</v>
      </c>
      <c r="C8" s="39">
        <v>10543</v>
      </c>
      <c r="D8" s="39">
        <v>3510</v>
      </c>
      <c r="E8" s="39">
        <v>15776</v>
      </c>
      <c r="F8" s="57">
        <f t="shared" si="0"/>
        <v>44029</v>
      </c>
    </row>
    <row r="9" spans="1:6" ht="18.75" customHeight="1" x14ac:dyDescent="0.25">
      <c r="A9" s="56" t="s">
        <v>7</v>
      </c>
      <c r="B9" s="39">
        <v>23154</v>
      </c>
      <c r="C9" s="39">
        <v>17434</v>
      </c>
      <c r="D9" s="39">
        <f>4010+1220</f>
        <v>5230</v>
      </c>
      <c r="E9" s="39">
        <v>23682</v>
      </c>
      <c r="F9" s="57">
        <f t="shared" si="0"/>
        <v>69500</v>
      </c>
    </row>
    <row r="10" spans="1:6" ht="18.75" customHeight="1" x14ac:dyDescent="0.25">
      <c r="A10" s="56" t="s">
        <v>8</v>
      </c>
      <c r="B10" s="39">
        <v>9864</v>
      </c>
      <c r="C10" s="39">
        <v>7428</v>
      </c>
      <c r="D10" s="39">
        <f>2674+626</f>
        <v>3300</v>
      </c>
      <c r="E10" s="39">
        <v>10530</v>
      </c>
      <c r="F10" s="57">
        <f t="shared" si="0"/>
        <v>31122</v>
      </c>
    </row>
    <row r="11" spans="1:6" ht="18.75" customHeight="1" x14ac:dyDescent="0.25">
      <c r="A11" s="56" t="s">
        <v>9</v>
      </c>
      <c r="B11" s="39">
        <v>8480</v>
      </c>
      <c r="C11" s="39">
        <v>6542</v>
      </c>
      <c r="D11" s="39">
        <f>1833+403</f>
        <v>2236</v>
      </c>
      <c r="E11" s="39">
        <v>9617</v>
      </c>
      <c r="F11" s="57">
        <f t="shared" si="0"/>
        <v>26875</v>
      </c>
    </row>
    <row r="12" spans="1:6" ht="18.75" customHeight="1" x14ac:dyDescent="0.25">
      <c r="A12" s="56" t="s">
        <v>10</v>
      </c>
      <c r="B12" s="39">
        <v>414</v>
      </c>
      <c r="C12" s="39">
        <v>16</v>
      </c>
      <c r="D12" s="39">
        <v>87</v>
      </c>
      <c r="E12" s="39"/>
      <c r="F12" s="57">
        <f t="shared" si="0"/>
        <v>517</v>
      </c>
    </row>
    <row r="13" spans="1:6" ht="18.75" customHeight="1" x14ac:dyDescent="0.25">
      <c r="A13" s="56" t="s">
        <v>11</v>
      </c>
      <c r="B13" s="39">
        <v>1619</v>
      </c>
      <c r="C13" s="39">
        <v>293</v>
      </c>
      <c r="D13" s="39">
        <v>250</v>
      </c>
      <c r="E13" s="39"/>
      <c r="F13" s="57">
        <f t="shared" si="0"/>
        <v>2162</v>
      </c>
    </row>
    <row r="14" spans="1:6" ht="18.75" customHeight="1" x14ac:dyDescent="0.25">
      <c r="A14" s="56" t="s">
        <v>12</v>
      </c>
      <c r="B14" s="39">
        <v>3507</v>
      </c>
      <c r="C14" s="39">
        <v>531</v>
      </c>
      <c r="D14" s="39">
        <v>557</v>
      </c>
      <c r="E14" s="39"/>
      <c r="F14" s="57">
        <f t="shared" si="0"/>
        <v>4595</v>
      </c>
    </row>
    <row r="15" spans="1:6" ht="18.75" customHeight="1" x14ac:dyDescent="0.25">
      <c r="A15" s="56" t="s">
        <v>13</v>
      </c>
      <c r="B15" s="39">
        <v>4635</v>
      </c>
      <c r="C15" s="39">
        <v>743</v>
      </c>
      <c r="D15" s="39">
        <v>850</v>
      </c>
      <c r="E15" s="39"/>
      <c r="F15" s="57">
        <f t="shared" si="0"/>
        <v>6228</v>
      </c>
    </row>
    <row r="16" spans="1:6" ht="18.75" customHeight="1" x14ac:dyDescent="0.25">
      <c r="A16" s="56" t="s">
        <v>14</v>
      </c>
      <c r="B16" s="39">
        <v>2153</v>
      </c>
      <c r="C16" s="39"/>
      <c r="D16" s="39">
        <v>174</v>
      </c>
      <c r="E16" s="39"/>
      <c r="F16" s="57">
        <f>B16+C16+D16+E16</f>
        <v>2327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80968</v>
      </c>
      <c r="C18" s="60">
        <f>SUM(C2:C16)</f>
        <v>54208</v>
      </c>
      <c r="D18" s="60">
        <f>SUM(D2:D16)</f>
        <v>18839</v>
      </c>
      <c r="E18" s="60">
        <f>SUM(E2:E16)</f>
        <v>74109</v>
      </c>
      <c r="F18" s="61">
        <f>SUM(F2:F16)</f>
        <v>228124</v>
      </c>
    </row>
    <row r="19" spans="1:8" ht="18.75" customHeight="1" x14ac:dyDescent="0.25">
      <c r="A19" s="56" t="s">
        <v>16</v>
      </c>
      <c r="B19" s="39">
        <v>3389</v>
      </c>
      <c r="C19" s="39">
        <v>3115</v>
      </c>
      <c r="D19" s="39">
        <v>1396</v>
      </c>
      <c r="E19" s="39">
        <v>2837</v>
      </c>
      <c r="F19" s="57">
        <f t="shared" ref="F19:F27" si="1">B19+C19+D19+E19</f>
        <v>10737</v>
      </c>
    </row>
    <row r="20" spans="1:8" ht="18.75" customHeight="1" x14ac:dyDescent="0.25">
      <c r="A20" s="56" t="s">
        <v>17</v>
      </c>
      <c r="B20" s="39">
        <v>11041</v>
      </c>
      <c r="C20" s="39">
        <v>6926</v>
      </c>
      <c r="D20" s="39">
        <v>3356</v>
      </c>
      <c r="E20" s="39">
        <v>5822</v>
      </c>
      <c r="F20" s="57">
        <f t="shared" si="1"/>
        <v>27145</v>
      </c>
    </row>
    <row r="21" spans="1:8" ht="18.75" customHeight="1" x14ac:dyDescent="0.25">
      <c r="A21" s="56" t="s">
        <v>18</v>
      </c>
      <c r="B21" s="39">
        <v>37396</v>
      </c>
      <c r="C21" s="39">
        <f>24272+30</f>
        <v>24302</v>
      </c>
      <c r="D21" s="39">
        <v>8749</v>
      </c>
      <c r="E21" s="39">
        <v>29144</v>
      </c>
      <c r="F21" s="57">
        <f t="shared" si="1"/>
        <v>99591</v>
      </c>
    </row>
    <row r="22" spans="1:8" ht="18.75" customHeight="1" x14ac:dyDescent="0.25">
      <c r="A22" s="56" t="s">
        <v>19</v>
      </c>
      <c r="B22" s="39">
        <v>58319</v>
      </c>
      <c r="C22" s="39">
        <f>54371+210</f>
        <v>54581</v>
      </c>
      <c r="D22" s="39">
        <v>14211</v>
      </c>
      <c r="E22" s="39">
        <v>46035</v>
      </c>
      <c r="F22" s="57">
        <f t="shared" si="1"/>
        <v>173146</v>
      </c>
    </row>
    <row r="23" spans="1:8" ht="18.75" customHeight="1" x14ac:dyDescent="0.25">
      <c r="A23" s="56" t="s">
        <v>20</v>
      </c>
      <c r="B23" s="39">
        <v>74686</v>
      </c>
      <c r="C23" s="39">
        <f>75822+195</f>
        <v>76017</v>
      </c>
      <c r="D23" s="39">
        <v>23367</v>
      </c>
      <c r="E23" s="39">
        <v>76988</v>
      </c>
      <c r="F23" s="57">
        <f t="shared" si="1"/>
        <v>251058</v>
      </c>
    </row>
    <row r="24" spans="1:8" ht="18.75" customHeight="1" x14ac:dyDescent="0.25">
      <c r="A24" s="56" t="s">
        <v>21</v>
      </c>
      <c r="B24" s="39">
        <v>117434</v>
      </c>
      <c r="C24" s="39">
        <f>62285+67</f>
        <v>62352</v>
      </c>
      <c r="D24" s="39">
        <v>28291</v>
      </c>
      <c r="E24" s="39">
        <v>56091</v>
      </c>
      <c r="F24" s="57">
        <f t="shared" si="1"/>
        <v>264168</v>
      </c>
    </row>
    <row r="25" spans="1:8" ht="18.75" customHeight="1" x14ac:dyDescent="0.25">
      <c r="A25" s="56" t="s">
        <v>22</v>
      </c>
      <c r="B25" s="39">
        <v>61741</v>
      </c>
      <c r="C25" s="39">
        <f>53421+164</f>
        <v>53585</v>
      </c>
      <c r="D25" s="39">
        <v>46569</v>
      </c>
      <c r="E25" s="39">
        <v>58254</v>
      </c>
      <c r="F25" s="57">
        <f t="shared" si="1"/>
        <v>220149</v>
      </c>
    </row>
    <row r="26" spans="1:8" ht="18.75" customHeight="1" x14ac:dyDescent="0.25">
      <c r="A26" s="56" t="s">
        <v>23</v>
      </c>
      <c r="B26" s="39">
        <v>31241</v>
      </c>
      <c r="C26" s="39">
        <v>22176</v>
      </c>
      <c r="D26" s="39">
        <v>19591</v>
      </c>
      <c r="E26" s="39">
        <v>11259</v>
      </c>
      <c r="F26" s="57">
        <f t="shared" si="1"/>
        <v>84267</v>
      </c>
    </row>
    <row r="27" spans="1:8" ht="18.75" customHeight="1" thickBot="1" x14ac:dyDescent="0.3">
      <c r="A27" s="56" t="s">
        <v>24</v>
      </c>
      <c r="B27" s="39">
        <v>19191</v>
      </c>
      <c r="C27" s="39">
        <v>11627</v>
      </c>
      <c r="D27" s="39">
        <v>13111</v>
      </c>
      <c r="E27" s="39">
        <v>11884</v>
      </c>
      <c r="F27" s="57">
        <f t="shared" si="1"/>
        <v>55813</v>
      </c>
    </row>
    <row r="28" spans="1:8" ht="18.75" customHeight="1" thickBot="1" x14ac:dyDescent="0.25">
      <c r="A28" s="59" t="s">
        <v>25</v>
      </c>
      <c r="B28" s="60">
        <f>SUM(B19:B27)</f>
        <v>414438</v>
      </c>
      <c r="C28" s="60">
        <f>SUM(C19:C27)</f>
        <v>314681</v>
      </c>
      <c r="D28" s="60">
        <f>SUM(D19:D27)</f>
        <v>158641</v>
      </c>
      <c r="E28" s="60">
        <f>SUM(E19:E27)</f>
        <v>298314</v>
      </c>
      <c r="F28" s="61">
        <f>SUM(F19:F27)</f>
        <v>1186074</v>
      </c>
    </row>
    <row r="29" spans="1:8" ht="18.75" customHeight="1" thickBot="1" x14ac:dyDescent="0.25">
      <c r="A29" s="62" t="s">
        <v>26</v>
      </c>
      <c r="B29" s="63">
        <v>4137</v>
      </c>
      <c r="C29" s="60">
        <v>4308</v>
      </c>
      <c r="D29" s="60">
        <v>0</v>
      </c>
      <c r="E29" s="60">
        <v>4193</v>
      </c>
      <c r="F29" s="61">
        <f>SUM(B29:E29)</f>
        <v>12638</v>
      </c>
    </row>
    <row r="30" spans="1:8" ht="18.75" customHeight="1" thickBot="1" x14ac:dyDescent="0.25">
      <c r="A30" s="64" t="s">
        <v>27</v>
      </c>
      <c r="B30" s="65">
        <f>B18+B28+B29</f>
        <v>499543</v>
      </c>
      <c r="C30" s="65">
        <f>C18+C28+C29</f>
        <v>373197</v>
      </c>
      <c r="D30" s="65">
        <f>D18+D28+D29</f>
        <v>177480</v>
      </c>
      <c r="E30" s="65">
        <f>E18+E28+E29</f>
        <v>376616</v>
      </c>
      <c r="F30" s="66">
        <f>F18+F28+F29</f>
        <v>1426836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3" bottom="0.71" header="0.5" footer="0.5"/>
  <pageSetup orientation="portrait" r:id="rId1"/>
  <headerFooter alignWithMargins="0">
    <oddHeader>&amp;C&amp;"Arial,Bold"&amp;16Department of Defense
Active Duty Military Personnel by Rank/Grade&amp;12
September 30, 2004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2" width="10.7109375" style="36" customWidth="1"/>
    <col min="33" max="72" width="9.140625" style="36"/>
    <col min="73" max="73" width="47.7109375" style="36" customWidth="1"/>
    <col min="74" max="74" width="13" style="36" customWidth="1"/>
    <col min="75" max="75" width="13.28515625" style="36" customWidth="1"/>
    <col min="76" max="76" width="11.28515625" style="36" customWidth="1"/>
    <col min="77" max="77" width="13.7109375" style="36" customWidth="1"/>
    <col min="78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10</v>
      </c>
      <c r="C2" s="39">
        <v>8</v>
      </c>
      <c r="D2" s="39">
        <v>5</v>
      </c>
      <c r="E2" s="39">
        <v>12</v>
      </c>
      <c r="F2" s="57">
        <f t="shared" ref="F2:F15" si="0">B2+C2+D2+E2</f>
        <v>35</v>
      </c>
    </row>
    <row r="3" spans="1:6" ht="18.75" customHeight="1" x14ac:dyDescent="0.25">
      <c r="A3" s="56" t="s">
        <v>1</v>
      </c>
      <c r="B3" s="39">
        <v>45</v>
      </c>
      <c r="C3" s="39">
        <v>30</v>
      </c>
      <c r="D3" s="39">
        <v>15</v>
      </c>
      <c r="E3" s="39">
        <v>38</v>
      </c>
      <c r="F3" s="57">
        <f t="shared" si="0"/>
        <v>128</v>
      </c>
    </row>
    <row r="4" spans="1:6" ht="18.75" customHeight="1" x14ac:dyDescent="0.25">
      <c r="A4" s="56" t="s">
        <v>2</v>
      </c>
      <c r="B4" s="39">
        <v>100</v>
      </c>
      <c r="C4" s="39">
        <v>65</v>
      </c>
      <c r="D4" s="39">
        <v>21</v>
      </c>
      <c r="E4" s="39">
        <v>86</v>
      </c>
      <c r="F4" s="57">
        <f t="shared" si="0"/>
        <v>272</v>
      </c>
    </row>
    <row r="5" spans="1:6" ht="18.75" customHeight="1" x14ac:dyDescent="0.25">
      <c r="A5" s="56" t="s">
        <v>3</v>
      </c>
      <c r="B5" s="39">
        <v>152</v>
      </c>
      <c r="C5" s="39">
        <v>110</v>
      </c>
      <c r="D5" s="39">
        <v>40</v>
      </c>
      <c r="E5" s="39">
        <v>137</v>
      </c>
      <c r="F5" s="57">
        <f t="shared" si="0"/>
        <v>439</v>
      </c>
    </row>
    <row r="6" spans="1:6" ht="18.75" customHeight="1" x14ac:dyDescent="0.25">
      <c r="A6" s="56" t="s">
        <v>4</v>
      </c>
      <c r="B6" s="39">
        <v>3775</v>
      </c>
      <c r="C6" s="39">
        <v>3350</v>
      </c>
      <c r="D6" s="39">
        <v>687</v>
      </c>
      <c r="E6" s="39">
        <v>3548</v>
      </c>
      <c r="F6" s="57">
        <f t="shared" si="0"/>
        <v>11360</v>
      </c>
    </row>
    <row r="7" spans="1:6" ht="18.75" customHeight="1" x14ac:dyDescent="0.25">
      <c r="A7" s="56" t="s">
        <v>5</v>
      </c>
      <c r="B7" s="39">
        <v>9134</v>
      </c>
      <c r="C7" s="39">
        <v>6961</v>
      </c>
      <c r="D7" s="39">
        <v>1828</v>
      </c>
      <c r="E7" s="39">
        <v>10129</v>
      </c>
      <c r="F7" s="57">
        <f t="shared" si="0"/>
        <v>28052</v>
      </c>
    </row>
    <row r="8" spans="1:6" ht="18.75" customHeight="1" x14ac:dyDescent="0.25">
      <c r="A8" s="56" t="s">
        <v>6</v>
      </c>
      <c r="B8" s="39">
        <v>14835</v>
      </c>
      <c r="C8" s="39">
        <v>10415</v>
      </c>
      <c r="D8" s="39">
        <v>3539</v>
      </c>
      <c r="E8" s="39">
        <v>15610</v>
      </c>
      <c r="F8" s="57">
        <f t="shared" si="0"/>
        <v>44399</v>
      </c>
    </row>
    <row r="9" spans="1:6" ht="18.75" customHeight="1" x14ac:dyDescent="0.25">
      <c r="A9" s="56" t="s">
        <v>7</v>
      </c>
      <c r="B9" s="39">
        <v>24967</v>
      </c>
      <c r="C9" s="39">
        <v>17598</v>
      </c>
      <c r="D9" s="39">
        <f>3999+1335</f>
        <v>5334</v>
      </c>
      <c r="E9" s="39">
        <v>24641</v>
      </c>
      <c r="F9" s="57">
        <f t="shared" si="0"/>
        <v>72540</v>
      </c>
    </row>
    <row r="10" spans="1:6" ht="18.75" customHeight="1" x14ac:dyDescent="0.25">
      <c r="A10" s="56" t="s">
        <v>8</v>
      </c>
      <c r="B10" s="39">
        <v>7490</v>
      </c>
      <c r="C10" s="39">
        <v>6635</v>
      </c>
      <c r="D10" s="39">
        <f>2393+573</f>
        <v>2966</v>
      </c>
      <c r="E10" s="39">
        <v>10405</v>
      </c>
      <c r="F10" s="57">
        <f t="shared" si="0"/>
        <v>27496</v>
      </c>
    </row>
    <row r="11" spans="1:6" ht="18.75" customHeight="1" x14ac:dyDescent="0.25">
      <c r="A11" s="56" t="s">
        <v>9</v>
      </c>
      <c r="B11" s="39">
        <v>8666</v>
      </c>
      <c r="C11" s="39">
        <v>6089</v>
      </c>
      <c r="D11" s="39">
        <f>2111+413</f>
        <v>2524</v>
      </c>
      <c r="E11" s="39">
        <v>8646</v>
      </c>
      <c r="F11" s="57">
        <f t="shared" si="0"/>
        <v>25925</v>
      </c>
    </row>
    <row r="12" spans="1:6" ht="18.75" customHeight="1" x14ac:dyDescent="0.25">
      <c r="A12" s="56" t="s">
        <v>10</v>
      </c>
      <c r="B12" s="39">
        <v>413</v>
      </c>
      <c r="C12" s="39">
        <v>43</v>
      </c>
      <c r="D12" s="39">
        <v>86</v>
      </c>
      <c r="E12" s="39"/>
      <c r="F12" s="57">
        <f t="shared" si="0"/>
        <v>542</v>
      </c>
    </row>
    <row r="13" spans="1:6" ht="18.75" customHeight="1" x14ac:dyDescent="0.25">
      <c r="A13" s="56" t="s">
        <v>11</v>
      </c>
      <c r="B13" s="39">
        <v>1649</v>
      </c>
      <c r="C13" s="39">
        <v>256</v>
      </c>
      <c r="D13" s="39">
        <v>264</v>
      </c>
      <c r="E13" s="39"/>
      <c r="F13" s="57">
        <f t="shared" si="0"/>
        <v>2169</v>
      </c>
    </row>
    <row r="14" spans="1:6" ht="18.75" customHeight="1" x14ac:dyDescent="0.25">
      <c r="A14" s="56" t="s">
        <v>12</v>
      </c>
      <c r="B14" s="39">
        <v>3344</v>
      </c>
      <c r="C14" s="39">
        <v>678</v>
      </c>
      <c r="D14" s="39">
        <v>553</v>
      </c>
      <c r="E14" s="39"/>
      <c r="F14" s="57">
        <f t="shared" si="0"/>
        <v>4575</v>
      </c>
    </row>
    <row r="15" spans="1:6" ht="18.75" customHeight="1" x14ac:dyDescent="0.25">
      <c r="A15" s="56" t="s">
        <v>13</v>
      </c>
      <c r="B15" s="39">
        <v>4807</v>
      </c>
      <c r="C15" s="39">
        <v>588</v>
      </c>
      <c r="D15" s="39">
        <v>795</v>
      </c>
      <c r="E15" s="39"/>
      <c r="F15" s="57">
        <f t="shared" si="0"/>
        <v>6190</v>
      </c>
    </row>
    <row r="16" spans="1:6" ht="18.75" customHeight="1" x14ac:dyDescent="0.25">
      <c r="A16" s="56" t="s">
        <v>14</v>
      </c>
      <c r="B16" s="39">
        <v>2269</v>
      </c>
      <c r="C16" s="39"/>
      <c r="D16" s="39">
        <v>228</v>
      </c>
      <c r="E16" s="39"/>
      <c r="F16" s="57">
        <f>B16+C16+D16+E16</f>
        <v>2497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81656</v>
      </c>
      <c r="C18" s="60">
        <f>SUM(C2:C16)</f>
        <v>52826</v>
      </c>
      <c r="D18" s="60">
        <f>SUM(D2:D16)</f>
        <v>18885</v>
      </c>
      <c r="E18" s="60">
        <f>SUM(E2:E16)</f>
        <v>73252</v>
      </c>
      <c r="F18" s="61">
        <f>SUM(F2:F16)</f>
        <v>226619</v>
      </c>
    </row>
    <row r="19" spans="1:8" ht="18.75" customHeight="1" x14ac:dyDescent="0.25">
      <c r="A19" s="56" t="s">
        <v>16</v>
      </c>
      <c r="B19" s="39">
        <v>3409</v>
      </c>
      <c r="C19" s="39">
        <v>2977</v>
      </c>
      <c r="D19" s="39">
        <v>1423</v>
      </c>
      <c r="E19" s="39">
        <v>2699</v>
      </c>
      <c r="F19" s="57">
        <f t="shared" ref="F19:F27" si="1">B19+C19+D19+E19</f>
        <v>10508</v>
      </c>
    </row>
    <row r="20" spans="1:8" ht="18.75" customHeight="1" x14ac:dyDescent="0.25">
      <c r="A20" s="56" t="s">
        <v>17</v>
      </c>
      <c r="B20" s="39">
        <v>10692</v>
      </c>
      <c r="C20" s="39">
        <v>7426</v>
      </c>
      <c r="D20" s="39">
        <v>3397</v>
      </c>
      <c r="E20" s="39">
        <v>5559</v>
      </c>
      <c r="F20" s="57">
        <f t="shared" si="1"/>
        <v>27074</v>
      </c>
    </row>
    <row r="21" spans="1:8" ht="18.75" customHeight="1" x14ac:dyDescent="0.25">
      <c r="A21" s="56" t="s">
        <v>18</v>
      </c>
      <c r="B21" s="39">
        <v>37810</v>
      </c>
      <c r="C21" s="39">
        <f>23753+6</f>
        <v>23759</v>
      </c>
      <c r="D21" s="39">
        <v>8018</v>
      </c>
      <c r="E21" s="39">
        <v>28189</v>
      </c>
      <c r="F21" s="57">
        <f t="shared" si="1"/>
        <v>97776</v>
      </c>
    </row>
    <row r="22" spans="1:8" ht="18.75" customHeight="1" x14ac:dyDescent="0.25">
      <c r="A22" s="56" t="s">
        <v>19</v>
      </c>
      <c r="B22" s="39">
        <v>59885</v>
      </c>
      <c r="C22" s="39">
        <f>53128+149</f>
        <v>53277</v>
      </c>
      <c r="D22" s="39">
        <v>13866</v>
      </c>
      <c r="E22" s="39">
        <v>45398</v>
      </c>
      <c r="F22" s="57">
        <f t="shared" si="1"/>
        <v>172426</v>
      </c>
    </row>
    <row r="23" spans="1:8" ht="18.75" customHeight="1" x14ac:dyDescent="0.25">
      <c r="A23" s="56" t="s">
        <v>20</v>
      </c>
      <c r="B23" s="39">
        <v>77338</v>
      </c>
      <c r="C23" s="39">
        <f>73032+242</f>
        <v>73274</v>
      </c>
      <c r="D23" s="39">
        <v>24962</v>
      </c>
      <c r="E23" s="39">
        <v>72918</v>
      </c>
      <c r="F23" s="57">
        <f t="shared" si="1"/>
        <v>248492</v>
      </c>
    </row>
    <row r="24" spans="1:8" ht="18.75" customHeight="1" x14ac:dyDescent="0.25">
      <c r="A24" s="56" t="s">
        <v>21</v>
      </c>
      <c r="B24" s="39">
        <v>110495</v>
      </c>
      <c r="C24" s="39">
        <f>60884+43</f>
        <v>60927</v>
      </c>
      <c r="D24" s="39">
        <v>32147</v>
      </c>
      <c r="E24" s="39">
        <v>58088</v>
      </c>
      <c r="F24" s="57">
        <f t="shared" si="1"/>
        <v>261657</v>
      </c>
    </row>
    <row r="25" spans="1:8" ht="18.75" customHeight="1" x14ac:dyDescent="0.25">
      <c r="A25" s="56" t="s">
        <v>22</v>
      </c>
      <c r="B25" s="39">
        <v>60360</v>
      </c>
      <c r="C25" s="39">
        <f>51837+135</f>
        <v>51972</v>
      </c>
      <c r="D25" s="39">
        <v>42753</v>
      </c>
      <c r="E25" s="39">
        <v>46648</v>
      </c>
      <c r="F25" s="57">
        <f t="shared" si="1"/>
        <v>201733</v>
      </c>
    </row>
    <row r="26" spans="1:8" ht="18.75" customHeight="1" x14ac:dyDescent="0.25">
      <c r="A26" s="56" t="s">
        <v>23</v>
      </c>
      <c r="B26" s="39">
        <v>26917</v>
      </c>
      <c r="C26" s="39">
        <v>16137</v>
      </c>
      <c r="D26" s="39">
        <v>20290</v>
      </c>
      <c r="E26" s="39">
        <v>7424</v>
      </c>
      <c r="F26" s="57">
        <f t="shared" si="1"/>
        <v>70768</v>
      </c>
    </row>
    <row r="27" spans="1:8" ht="18.75" customHeight="1" thickBot="1" x14ac:dyDescent="0.3">
      <c r="A27" s="56" t="s">
        <v>24</v>
      </c>
      <c r="B27" s="39">
        <v>20017</v>
      </c>
      <c r="C27" s="39">
        <v>15986</v>
      </c>
      <c r="D27" s="39">
        <v>14288</v>
      </c>
      <c r="E27" s="39">
        <v>9194</v>
      </c>
      <c r="F27" s="57">
        <f t="shared" si="1"/>
        <v>59485</v>
      </c>
    </row>
    <row r="28" spans="1:8" ht="18.75" customHeight="1" thickBot="1" x14ac:dyDescent="0.25">
      <c r="A28" s="59" t="s">
        <v>25</v>
      </c>
      <c r="B28" s="60">
        <f>SUM(B19:B27)</f>
        <v>406923</v>
      </c>
      <c r="C28" s="60">
        <f>SUM(C19:C27)</f>
        <v>305735</v>
      </c>
      <c r="D28" s="60">
        <f>SUM(D19:D27)</f>
        <v>161144</v>
      </c>
      <c r="E28" s="60">
        <f>SUM(E19:E27)</f>
        <v>276117</v>
      </c>
      <c r="F28" s="61">
        <f>SUM(F19:F27)</f>
        <v>1149919</v>
      </c>
    </row>
    <row r="29" spans="1:8" ht="18.75" customHeight="1" thickBot="1" x14ac:dyDescent="0.25">
      <c r="A29" s="62" t="s">
        <v>26</v>
      </c>
      <c r="B29" s="63">
        <v>4149</v>
      </c>
      <c r="C29" s="60">
        <v>4380</v>
      </c>
      <c r="D29" s="60">
        <v>0</v>
      </c>
      <c r="E29" s="60">
        <v>4327</v>
      </c>
      <c r="F29" s="61">
        <f>SUM(B29:E29)</f>
        <v>12856</v>
      </c>
    </row>
    <row r="30" spans="1:8" ht="18.75" customHeight="1" thickBot="1" x14ac:dyDescent="0.25">
      <c r="A30" s="64" t="s">
        <v>27</v>
      </c>
      <c r="B30" s="65">
        <f>B18+B28+B29</f>
        <v>492728</v>
      </c>
      <c r="C30" s="65">
        <f>C18+C28+C29</f>
        <v>362941</v>
      </c>
      <c r="D30" s="65">
        <f>D18+D28+D29</f>
        <v>180029</v>
      </c>
      <c r="E30" s="65">
        <f>E18+E28+E29</f>
        <v>353696</v>
      </c>
      <c r="F30" s="66">
        <f>F18+F28+F29</f>
        <v>1389394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76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76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76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76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76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76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76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76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76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76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76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76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76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76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BX94" s="54"/>
    </row>
    <row r="95" spans="1:76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76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78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U97" s="53" t="s">
        <v>28</v>
      </c>
    </row>
    <row r="98" spans="1:78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U98" s="52" t="s">
        <v>29</v>
      </c>
      <c r="BV98" s="51" t="s">
        <v>30</v>
      </c>
      <c r="BW98" s="50">
        <v>35826</v>
      </c>
      <c r="BX98" s="49" t="s">
        <v>31</v>
      </c>
    </row>
    <row r="99" spans="1:78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U99" s="48" t="s">
        <v>32</v>
      </c>
      <c r="BV99" s="70" t="s">
        <v>33</v>
      </c>
      <c r="BW99" s="70" t="s">
        <v>34</v>
      </c>
      <c r="BX99" s="70" t="s">
        <v>35</v>
      </c>
      <c r="BY99" s="71" t="s">
        <v>36</v>
      </c>
      <c r="BZ99" s="70" t="s">
        <v>37</v>
      </c>
    </row>
    <row r="100" spans="1:78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U100" s="46"/>
      <c r="BV100" s="38"/>
      <c r="BW100" s="38"/>
      <c r="BX100" s="38"/>
      <c r="BY100" s="38"/>
      <c r="BZ100" s="45"/>
    </row>
    <row r="101" spans="1:78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U101" s="72" t="s">
        <v>38</v>
      </c>
      <c r="BV101" s="38"/>
      <c r="BW101" s="38"/>
      <c r="BX101" s="38"/>
      <c r="BY101" s="38"/>
      <c r="BZ101" s="45"/>
    </row>
    <row r="102" spans="1:78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U102" s="46" t="s">
        <v>39</v>
      </c>
      <c r="BV102" s="39" t="e">
        <f t="shared" ref="BV102:BV107" si="2">BY102+BZ102</f>
        <v>#REF!</v>
      </c>
      <c r="BW102" s="39" t="e">
        <f>#REF!</f>
        <v>#REF!</v>
      </c>
      <c r="BX102" s="38" t="e">
        <f>#REF!</f>
        <v>#REF!</v>
      </c>
      <c r="BY102" s="39" t="e">
        <f t="shared" ref="BY102:BY107" si="3">BW102+BX102</f>
        <v>#REF!</v>
      </c>
      <c r="BZ102" s="45" t="e">
        <f>#REF!</f>
        <v>#REF!</v>
      </c>
    </row>
    <row r="103" spans="1:78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U103" s="46" t="s">
        <v>40</v>
      </c>
      <c r="BV103" s="39" t="e">
        <f t="shared" si="2"/>
        <v>#REF!</v>
      </c>
      <c r="BW103" s="38" t="e">
        <f>#REF!</f>
        <v>#REF!</v>
      </c>
      <c r="BX103" s="38" t="e">
        <f>#REF!</f>
        <v>#REF!</v>
      </c>
      <c r="BY103" s="39" t="e">
        <f t="shared" si="3"/>
        <v>#REF!</v>
      </c>
      <c r="BZ103" s="45" t="e">
        <f>#REF!</f>
        <v>#REF!</v>
      </c>
    </row>
    <row r="104" spans="1:78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U104" s="46" t="s">
        <v>41</v>
      </c>
      <c r="BV104" s="39" t="e">
        <f t="shared" si="2"/>
        <v>#REF!</v>
      </c>
      <c r="BW104" s="39" t="e">
        <f>#REF!</f>
        <v>#REF!</v>
      </c>
      <c r="BX104" s="38" t="e">
        <f>#REF!</f>
        <v>#REF!</v>
      </c>
      <c r="BY104" s="39" t="e">
        <f t="shared" si="3"/>
        <v>#REF!</v>
      </c>
      <c r="BZ104" s="45" t="e">
        <f>#REF!</f>
        <v>#REF!</v>
      </c>
    </row>
    <row r="105" spans="1:78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U105" s="46" t="s">
        <v>42</v>
      </c>
      <c r="BV105" s="39" t="e">
        <f t="shared" si="2"/>
        <v>#REF!</v>
      </c>
      <c r="BW105" s="38" t="e">
        <f>#REF!</f>
        <v>#REF!</v>
      </c>
      <c r="BX105" s="38" t="e">
        <f>#REF!</f>
        <v>#REF!</v>
      </c>
      <c r="BY105" s="39" t="e">
        <f t="shared" si="3"/>
        <v>#REF!</v>
      </c>
      <c r="BZ105" s="45" t="e">
        <f>#REF!</f>
        <v>#REF!</v>
      </c>
    </row>
    <row r="106" spans="1:78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U106" s="46" t="s">
        <v>43</v>
      </c>
      <c r="BV106" s="39" t="e">
        <f t="shared" si="2"/>
        <v>#REF!</v>
      </c>
      <c r="BW106" s="38" t="e">
        <f>#REF!</f>
        <v>#REF!</v>
      </c>
      <c r="BX106" s="38" t="e">
        <f>#REF!</f>
        <v>#REF!</v>
      </c>
      <c r="BY106" s="39" t="e">
        <f t="shared" si="3"/>
        <v>#REF!</v>
      </c>
      <c r="BZ106" s="45" t="e">
        <f>#REF!</f>
        <v>#REF!</v>
      </c>
    </row>
    <row r="107" spans="1:78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U107" s="46" t="s">
        <v>44</v>
      </c>
      <c r="BV107" s="39" t="e">
        <f t="shared" si="2"/>
        <v>#REF!</v>
      </c>
      <c r="BW107" s="38" t="e">
        <f>#REF!</f>
        <v>#REF!</v>
      </c>
      <c r="BX107" s="38" t="e">
        <f>#REF!</f>
        <v>#REF!</v>
      </c>
      <c r="BY107" s="39" t="e">
        <f t="shared" si="3"/>
        <v>#REF!</v>
      </c>
      <c r="BZ107" s="45" t="e">
        <f>#REF!</f>
        <v>#REF!</v>
      </c>
    </row>
    <row r="108" spans="1:78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U108" s="46"/>
      <c r="BV108" s="38"/>
      <c r="BW108" s="38"/>
      <c r="BX108" s="38"/>
      <c r="BY108" s="38"/>
      <c r="BZ108" s="45"/>
    </row>
    <row r="109" spans="1:78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U109" s="72" t="s">
        <v>45</v>
      </c>
      <c r="BV109" s="38"/>
      <c r="BW109" s="38"/>
      <c r="BX109" s="38"/>
      <c r="BY109" s="38"/>
      <c r="BZ109" s="45"/>
    </row>
    <row r="110" spans="1:78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U110" s="46" t="s">
        <v>46</v>
      </c>
      <c r="BV110" s="39" t="e">
        <f t="shared" ref="BV110:BV121" si="4">BY110+BZ110</f>
        <v>#REF!</v>
      </c>
      <c r="BW110" s="38" t="e">
        <f>#REF!</f>
        <v>#REF!</v>
      </c>
      <c r="BX110" s="38" t="e">
        <f>#REF!</f>
        <v>#REF!</v>
      </c>
      <c r="BY110" s="39" t="e">
        <f t="shared" ref="BY110:BY121" si="5">BW110+BX110</f>
        <v>#REF!</v>
      </c>
      <c r="BZ110" s="45" t="e">
        <f>#REF!</f>
        <v>#REF!</v>
      </c>
    </row>
    <row r="111" spans="1:78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U111" s="46" t="s">
        <v>47</v>
      </c>
      <c r="BV111" s="39" t="e">
        <f t="shared" si="4"/>
        <v>#REF!</v>
      </c>
      <c r="BW111" s="38" t="e">
        <f>#REF!</f>
        <v>#REF!</v>
      </c>
      <c r="BX111" s="38" t="e">
        <f>#REF!</f>
        <v>#REF!</v>
      </c>
      <c r="BY111" s="39" t="e">
        <f t="shared" si="5"/>
        <v>#REF!</v>
      </c>
      <c r="BZ111" s="45" t="e">
        <f>#REF!</f>
        <v>#REF!</v>
      </c>
    </row>
    <row r="112" spans="1:78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U112" s="46" t="s">
        <v>48</v>
      </c>
      <c r="BV112" s="39" t="e">
        <f t="shared" si="4"/>
        <v>#REF!</v>
      </c>
      <c r="BW112" s="39" t="e">
        <f>#REF!</f>
        <v>#REF!</v>
      </c>
      <c r="BX112" s="39" t="e">
        <f>#REF!</f>
        <v>#REF!</v>
      </c>
      <c r="BY112" s="39" t="e">
        <f t="shared" si="5"/>
        <v>#REF!</v>
      </c>
      <c r="BZ112" s="45" t="e">
        <f>#REF!</f>
        <v>#REF!</v>
      </c>
    </row>
    <row r="113" spans="1:78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U113" s="46" t="s">
        <v>49</v>
      </c>
      <c r="BV113" s="39" t="e">
        <f t="shared" si="4"/>
        <v>#REF!</v>
      </c>
      <c r="BW113" s="39" t="e">
        <f>#REF!</f>
        <v>#REF!</v>
      </c>
      <c r="BX113" s="38" t="e">
        <f>#REF!</f>
        <v>#REF!</v>
      </c>
      <c r="BY113" s="39" t="e">
        <f t="shared" si="5"/>
        <v>#REF!</v>
      </c>
      <c r="BZ113" s="45" t="e">
        <f>#REF!</f>
        <v>#REF!</v>
      </c>
    </row>
    <row r="114" spans="1:78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U114" s="46" t="s">
        <v>50</v>
      </c>
      <c r="BV114" s="39" t="e">
        <f t="shared" si="4"/>
        <v>#REF!</v>
      </c>
      <c r="BW114" s="39" t="e">
        <f>#REF!</f>
        <v>#REF!</v>
      </c>
      <c r="BX114" s="38" t="e">
        <f>#REF!</f>
        <v>#REF!</v>
      </c>
      <c r="BY114" s="39" t="e">
        <f t="shared" si="5"/>
        <v>#REF!</v>
      </c>
      <c r="BZ114" s="45" t="e">
        <f>#REF!</f>
        <v>#REF!</v>
      </c>
    </row>
    <row r="115" spans="1:78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U115" s="46" t="s">
        <v>51</v>
      </c>
      <c r="BV115" s="39" t="e">
        <f t="shared" si="4"/>
        <v>#REF!</v>
      </c>
      <c r="BW115" s="39" t="e">
        <f>#REF!</f>
        <v>#REF!</v>
      </c>
      <c r="BX115" s="38" t="e">
        <f>#REF!</f>
        <v>#REF!</v>
      </c>
      <c r="BY115" s="39" t="e">
        <f t="shared" si="5"/>
        <v>#REF!</v>
      </c>
      <c r="BZ115" s="45" t="e">
        <f>#REF!</f>
        <v>#REF!</v>
      </c>
    </row>
    <row r="116" spans="1:78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U116" s="46" t="s">
        <v>52</v>
      </c>
      <c r="BV116" s="39" t="e">
        <f t="shared" si="4"/>
        <v>#REF!</v>
      </c>
      <c r="BW116" s="38" t="e">
        <f>#REF!</f>
        <v>#REF!</v>
      </c>
      <c r="BX116" s="38" t="e">
        <f>#REF!</f>
        <v>#REF!</v>
      </c>
      <c r="BY116" s="39" t="e">
        <f t="shared" si="5"/>
        <v>#REF!</v>
      </c>
      <c r="BZ116" s="45" t="e">
        <f>#REF!</f>
        <v>#REF!</v>
      </c>
    </row>
    <row r="117" spans="1:78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U117" s="46" t="s">
        <v>53</v>
      </c>
      <c r="BV117" s="39" t="e">
        <f t="shared" si="4"/>
        <v>#REF!</v>
      </c>
      <c r="BW117" s="39" t="e">
        <f>#REF!</f>
        <v>#REF!</v>
      </c>
      <c r="BX117" s="38" t="e">
        <f>#REF!</f>
        <v>#REF!</v>
      </c>
      <c r="BY117" s="39" t="e">
        <f t="shared" si="5"/>
        <v>#REF!</v>
      </c>
      <c r="BZ117" s="45" t="e">
        <f>#REF!</f>
        <v>#REF!</v>
      </c>
    </row>
    <row r="118" spans="1:78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U118" s="46" t="s">
        <v>54</v>
      </c>
      <c r="BV118" s="39" t="e">
        <f t="shared" si="4"/>
        <v>#REF!</v>
      </c>
      <c r="BW118" s="38" t="e">
        <f>#REF!</f>
        <v>#REF!</v>
      </c>
      <c r="BX118" s="38" t="e">
        <f>#REF!</f>
        <v>#REF!</v>
      </c>
      <c r="BY118" s="39" t="e">
        <f t="shared" si="5"/>
        <v>#REF!</v>
      </c>
      <c r="BZ118" s="45" t="e">
        <f>#REF!</f>
        <v>#REF!</v>
      </c>
    </row>
    <row r="119" spans="1:78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U119" s="46" t="s">
        <v>55</v>
      </c>
      <c r="BV119" s="39" t="e">
        <f t="shared" si="4"/>
        <v>#REF!</v>
      </c>
      <c r="BW119" s="39" t="e">
        <f>#REF!</f>
        <v>#REF!</v>
      </c>
      <c r="BX119" s="38" t="e">
        <f>#REF!</f>
        <v>#REF!</v>
      </c>
      <c r="BY119" s="39" t="e">
        <f t="shared" si="5"/>
        <v>#REF!</v>
      </c>
      <c r="BZ119" s="45" t="e">
        <f>#REF!</f>
        <v>#REF!</v>
      </c>
    </row>
    <row r="120" spans="1:78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U120" s="46" t="s">
        <v>56</v>
      </c>
      <c r="BV120" s="39" t="e">
        <f t="shared" si="4"/>
        <v>#REF!</v>
      </c>
      <c r="BW120" s="38" t="e">
        <f>#REF!</f>
        <v>#REF!</v>
      </c>
      <c r="BX120" s="38" t="e">
        <f>#REF!</f>
        <v>#REF!</v>
      </c>
      <c r="BY120" s="39" t="e">
        <f t="shared" si="5"/>
        <v>#REF!</v>
      </c>
      <c r="BZ120" s="45" t="e">
        <f>#REF!</f>
        <v>#REF!</v>
      </c>
    </row>
    <row r="121" spans="1:78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U121" s="46" t="s">
        <v>57</v>
      </c>
      <c r="BV121" s="39" t="e">
        <f t="shared" si="4"/>
        <v>#REF!</v>
      </c>
      <c r="BW121" s="38" t="e">
        <f>#REF!</f>
        <v>#REF!</v>
      </c>
      <c r="BX121" s="38" t="e">
        <f>#REF!</f>
        <v>#REF!</v>
      </c>
      <c r="BY121" s="39" t="e">
        <f t="shared" si="5"/>
        <v>#REF!</v>
      </c>
      <c r="BZ121" s="45" t="e">
        <f>#REF!</f>
        <v>#REF!</v>
      </c>
    </row>
    <row r="122" spans="1:78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U122" s="46" t="s">
        <v>29</v>
      </c>
      <c r="BV122" s="38"/>
      <c r="BW122" s="38"/>
      <c r="BX122" s="38"/>
      <c r="BY122" s="38"/>
      <c r="BZ122" s="45"/>
    </row>
    <row r="123" spans="1:78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U123" s="72" t="s">
        <v>58</v>
      </c>
      <c r="BV123" s="38"/>
      <c r="BW123" s="38"/>
      <c r="BX123" s="38"/>
      <c r="BY123" s="38"/>
      <c r="BZ123" s="45"/>
    </row>
    <row r="124" spans="1:78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U124" s="46" t="s">
        <v>59</v>
      </c>
      <c r="BV124" s="39" t="e">
        <f t="shared" ref="BV124:BV132" si="6">BY124+BZ124</f>
        <v>#REF!</v>
      </c>
      <c r="BW124" s="38" t="e">
        <f>#REF!</f>
        <v>#REF!</v>
      </c>
      <c r="BX124" s="38" t="e">
        <f>#REF!</f>
        <v>#REF!</v>
      </c>
      <c r="BY124" s="39" t="e">
        <f t="shared" ref="BY124:BY132" si="7">BW124+BX124</f>
        <v>#REF!</v>
      </c>
      <c r="BZ124" s="45" t="e">
        <f>#REF!</f>
        <v>#REF!</v>
      </c>
    </row>
    <row r="125" spans="1:78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U125" s="46" t="s">
        <v>60</v>
      </c>
      <c r="BV125" s="39" t="e">
        <f t="shared" si="6"/>
        <v>#REF!</v>
      </c>
      <c r="BW125" s="38" t="e">
        <f>#REF!</f>
        <v>#REF!</v>
      </c>
      <c r="BX125" s="38" t="e">
        <f>#REF!</f>
        <v>#REF!</v>
      </c>
      <c r="BY125" s="39" t="e">
        <f t="shared" si="7"/>
        <v>#REF!</v>
      </c>
      <c r="BZ125" s="45" t="e">
        <f>#REF!</f>
        <v>#REF!</v>
      </c>
    </row>
    <row r="126" spans="1:78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U126" s="46" t="s">
        <v>61</v>
      </c>
      <c r="BV126" s="39" t="e">
        <f t="shared" si="6"/>
        <v>#REF!</v>
      </c>
      <c r="BW126" s="38" t="e">
        <f>#REF!</f>
        <v>#REF!</v>
      </c>
      <c r="BX126" s="38" t="e">
        <f>#REF!</f>
        <v>#REF!</v>
      </c>
      <c r="BY126" s="39" t="e">
        <f t="shared" si="7"/>
        <v>#REF!</v>
      </c>
      <c r="BZ126" s="45" t="e">
        <f>#REF!</f>
        <v>#REF!</v>
      </c>
    </row>
    <row r="127" spans="1:78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U127" s="46" t="s">
        <v>62</v>
      </c>
      <c r="BV127" s="39" t="e">
        <f t="shared" si="6"/>
        <v>#REF!</v>
      </c>
      <c r="BW127" s="38" t="e">
        <f>#REF!</f>
        <v>#REF!</v>
      </c>
      <c r="BX127" s="38" t="e">
        <f>#REF!</f>
        <v>#REF!</v>
      </c>
      <c r="BY127" s="39" t="e">
        <f t="shared" si="7"/>
        <v>#REF!</v>
      </c>
      <c r="BZ127" s="45" t="e">
        <f>#REF!</f>
        <v>#REF!</v>
      </c>
    </row>
    <row r="128" spans="1:78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U128" s="46" t="s">
        <v>63</v>
      </c>
      <c r="BV128" s="39" t="e">
        <f t="shared" si="6"/>
        <v>#REF!</v>
      </c>
      <c r="BW128" s="38" t="e">
        <f>#REF!</f>
        <v>#REF!</v>
      </c>
      <c r="BX128" s="38" t="e">
        <f>#REF!</f>
        <v>#REF!</v>
      </c>
      <c r="BY128" s="39" t="e">
        <f t="shared" si="7"/>
        <v>#REF!</v>
      </c>
      <c r="BZ128" s="45" t="e">
        <f>#REF!</f>
        <v>#REF!</v>
      </c>
    </row>
    <row r="129" spans="1:78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U129" s="46" t="s">
        <v>64</v>
      </c>
      <c r="BV129" s="39" t="e">
        <f t="shared" si="6"/>
        <v>#REF!</v>
      </c>
      <c r="BW129" s="39" t="e">
        <f>#REF!</f>
        <v>#REF!</v>
      </c>
      <c r="BX129" s="38" t="e">
        <f>#REF!</f>
        <v>#REF!</v>
      </c>
      <c r="BY129" s="39" t="e">
        <f t="shared" si="7"/>
        <v>#REF!</v>
      </c>
      <c r="BZ129" s="45" t="e">
        <f>#REF!</f>
        <v>#REF!</v>
      </c>
    </row>
    <row r="130" spans="1:78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U130" s="47" t="s">
        <v>65</v>
      </c>
      <c r="BV130" s="39" t="e">
        <f t="shared" si="6"/>
        <v>#REF!</v>
      </c>
      <c r="BW130" s="38" t="e">
        <f>#REF!</f>
        <v>#REF!</v>
      </c>
      <c r="BX130" s="38" t="e">
        <f>#REF!</f>
        <v>#REF!</v>
      </c>
      <c r="BY130" s="39" t="e">
        <f t="shared" si="7"/>
        <v>#REF!</v>
      </c>
      <c r="BZ130" s="45" t="e">
        <f>#REF!</f>
        <v>#REF!</v>
      </c>
    </row>
    <row r="131" spans="1:78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U131" s="46" t="s">
        <v>66</v>
      </c>
      <c r="BV131" s="39" t="e">
        <f t="shared" si="6"/>
        <v>#REF!</v>
      </c>
      <c r="BW131" s="38" t="e">
        <f>#REF!</f>
        <v>#REF!</v>
      </c>
      <c r="BX131" s="38" t="e">
        <f>#REF!</f>
        <v>#REF!</v>
      </c>
      <c r="BY131" s="39" t="e">
        <f t="shared" si="7"/>
        <v>#REF!</v>
      </c>
      <c r="BZ131" s="45" t="e">
        <f>#REF!</f>
        <v>#REF!</v>
      </c>
    </row>
    <row r="132" spans="1:78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U132" s="46" t="s">
        <v>67</v>
      </c>
      <c r="BV132" s="39" t="e">
        <f t="shared" si="6"/>
        <v>#REF!</v>
      </c>
      <c r="BW132" s="39" t="e">
        <f>#REF!</f>
        <v>#REF!</v>
      </c>
      <c r="BX132" s="38" t="e">
        <f>#REF!</f>
        <v>#REF!</v>
      </c>
      <c r="BY132" s="39" t="e">
        <f t="shared" si="7"/>
        <v>#REF!</v>
      </c>
      <c r="BZ132" s="45" t="e">
        <f>#REF!</f>
        <v>#REF!</v>
      </c>
    </row>
    <row r="133" spans="1:78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U133" s="46" t="s">
        <v>68</v>
      </c>
      <c r="BV133" s="38"/>
      <c r="BW133" s="38"/>
      <c r="BX133" s="38"/>
      <c r="BY133" s="38"/>
      <c r="BZ133" s="45"/>
    </row>
    <row r="134" spans="1:78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U134" s="46"/>
      <c r="BV134" s="38"/>
      <c r="BW134" s="38"/>
      <c r="BX134" s="38"/>
      <c r="BY134" s="38"/>
      <c r="BZ134" s="45"/>
    </row>
    <row r="135" spans="1:78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U135" s="44" t="s">
        <v>33</v>
      </c>
      <c r="BV135" s="43" t="e">
        <f>SUM(BV102:BV132)</f>
        <v>#REF!</v>
      </c>
      <c r="BW135" s="43" t="e">
        <f>SUM(BW102:BW132)</f>
        <v>#REF!</v>
      </c>
      <c r="BX135" s="43" t="e">
        <f>SUM(BX102:BX132)</f>
        <v>#REF!</v>
      </c>
      <c r="BY135" s="43" t="e">
        <f>SUM(BY102:BY132)</f>
        <v>#REF!</v>
      </c>
      <c r="BZ135" s="43" t="e">
        <f>SUM(BZ102:BZ132)</f>
        <v>#REF!</v>
      </c>
    </row>
    <row r="136" spans="1:78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U136" s="42"/>
      <c r="BV136" s="41"/>
      <c r="BW136" s="41"/>
      <c r="BX136" s="41"/>
      <c r="BY136" s="41"/>
      <c r="BZ136" s="40"/>
    </row>
    <row r="137" spans="1:78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78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78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V139" s="36" t="s">
        <v>29</v>
      </c>
    </row>
    <row r="140" spans="1:78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78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78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78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78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31" bottom="0.34" header="0.5" footer="0.24"/>
  <pageSetup orientation="portrait" r:id="rId1"/>
  <headerFooter alignWithMargins="0">
    <oddHeader xml:space="preserve">&amp;C&amp;"Arial,Bold"&amp;16Department of Defense
Active Duty Military Personnel by Rank/Grade&amp;12
September 30, 2005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12</v>
      </c>
      <c r="C2" s="39">
        <v>9</v>
      </c>
      <c r="D2" s="39">
        <v>5</v>
      </c>
      <c r="E2" s="39">
        <v>12</v>
      </c>
      <c r="F2" s="57">
        <f t="shared" ref="F2:F15" si="0">B2+C2+D2+E2</f>
        <v>38</v>
      </c>
    </row>
    <row r="3" spans="1:6" ht="18.75" customHeight="1" x14ac:dyDescent="0.25">
      <c r="A3" s="56" t="s">
        <v>1</v>
      </c>
      <c r="B3" s="39">
        <v>49</v>
      </c>
      <c r="C3" s="39">
        <v>33</v>
      </c>
      <c r="D3" s="39">
        <v>16</v>
      </c>
      <c r="E3" s="39">
        <v>37</v>
      </c>
      <c r="F3" s="57">
        <f t="shared" si="0"/>
        <v>135</v>
      </c>
    </row>
    <row r="4" spans="1:6" ht="18.75" customHeight="1" x14ac:dyDescent="0.25">
      <c r="A4" s="56" t="s">
        <v>2</v>
      </c>
      <c r="B4" s="39">
        <v>95</v>
      </c>
      <c r="C4" s="39">
        <v>70</v>
      </c>
      <c r="D4" s="39">
        <v>23</v>
      </c>
      <c r="E4" s="39">
        <v>93</v>
      </c>
      <c r="F4" s="57">
        <f t="shared" si="0"/>
        <v>281</v>
      </c>
    </row>
    <row r="5" spans="1:6" ht="18.75" customHeight="1" x14ac:dyDescent="0.25">
      <c r="A5" s="56" t="s">
        <v>3</v>
      </c>
      <c r="B5" s="39">
        <v>155</v>
      </c>
      <c r="C5" s="39">
        <v>113</v>
      </c>
      <c r="D5" s="39">
        <v>39</v>
      </c>
      <c r="E5" s="39">
        <v>145</v>
      </c>
      <c r="F5" s="57">
        <f t="shared" si="0"/>
        <v>452</v>
      </c>
    </row>
    <row r="6" spans="1:6" ht="18.75" customHeight="1" x14ac:dyDescent="0.25">
      <c r="A6" s="56" t="s">
        <v>4</v>
      </c>
      <c r="B6" s="39">
        <v>3827</v>
      </c>
      <c r="C6" s="39">
        <v>3182</v>
      </c>
      <c r="D6" s="39">
        <v>699</v>
      </c>
      <c r="E6" s="39">
        <v>3576</v>
      </c>
      <c r="F6" s="57">
        <f t="shared" si="0"/>
        <v>11284</v>
      </c>
    </row>
    <row r="7" spans="1:6" ht="18.75" customHeight="1" x14ac:dyDescent="0.25">
      <c r="A7" s="56" t="s">
        <v>5</v>
      </c>
      <c r="B7" s="39">
        <v>8723</v>
      </c>
      <c r="C7" s="39">
        <v>6782</v>
      </c>
      <c r="D7" s="39">
        <v>1814</v>
      </c>
      <c r="E7" s="39">
        <v>10229</v>
      </c>
      <c r="F7" s="57">
        <f t="shared" si="0"/>
        <v>27548</v>
      </c>
    </row>
    <row r="8" spans="1:6" ht="18.75" customHeight="1" x14ac:dyDescent="0.25">
      <c r="A8" s="56" t="s">
        <v>6</v>
      </c>
      <c r="B8" s="39">
        <v>15428</v>
      </c>
      <c r="C8" s="39">
        <v>10250</v>
      </c>
      <c r="D8" s="39">
        <v>3546</v>
      </c>
      <c r="E8" s="39">
        <v>15910</v>
      </c>
      <c r="F8" s="57">
        <f t="shared" si="0"/>
        <v>45134</v>
      </c>
    </row>
    <row r="9" spans="1:6" ht="18.75" customHeight="1" x14ac:dyDescent="0.25">
      <c r="A9" s="56" t="s">
        <v>7</v>
      </c>
      <c r="B9" s="39">
        <v>24681</v>
      </c>
      <c r="C9" s="39">
        <v>17767</v>
      </c>
      <c r="D9" s="39">
        <v>5358</v>
      </c>
      <c r="E9" s="39">
        <v>24119</v>
      </c>
      <c r="F9" s="57">
        <f t="shared" si="0"/>
        <v>71925</v>
      </c>
    </row>
    <row r="10" spans="1:6" ht="18.75" customHeight="1" x14ac:dyDescent="0.25">
      <c r="A10" s="56" t="s">
        <v>8</v>
      </c>
      <c r="B10" s="39">
        <v>7000</v>
      </c>
      <c r="C10" s="39">
        <v>6098</v>
      </c>
      <c r="D10" s="39">
        <v>3001</v>
      </c>
      <c r="E10" s="39">
        <v>8766</v>
      </c>
      <c r="F10" s="57">
        <f t="shared" si="0"/>
        <v>24865</v>
      </c>
    </row>
    <row r="11" spans="1:6" ht="18.75" customHeight="1" x14ac:dyDescent="0.25">
      <c r="A11" s="56" t="s">
        <v>9</v>
      </c>
      <c r="B11" s="39">
        <v>8772</v>
      </c>
      <c r="C11" s="39">
        <v>6103</v>
      </c>
      <c r="D11" s="39">
        <v>2641</v>
      </c>
      <c r="E11" s="39">
        <v>7652</v>
      </c>
      <c r="F11" s="57">
        <f t="shared" si="0"/>
        <v>25168</v>
      </c>
    </row>
    <row r="12" spans="1:6" ht="18.75" customHeight="1" x14ac:dyDescent="0.25">
      <c r="A12" s="56" t="s">
        <v>10</v>
      </c>
      <c r="B12" s="39">
        <v>435</v>
      </c>
      <c r="C12" s="39">
        <v>54</v>
      </c>
      <c r="D12" s="39">
        <v>81</v>
      </c>
      <c r="E12" s="39"/>
      <c r="F12" s="57">
        <f t="shared" si="0"/>
        <v>570</v>
      </c>
    </row>
    <row r="13" spans="1:6" ht="18.75" customHeight="1" x14ac:dyDescent="0.25">
      <c r="A13" s="56" t="s">
        <v>11</v>
      </c>
      <c r="B13" s="39">
        <v>1868</v>
      </c>
      <c r="C13" s="39">
        <v>246</v>
      </c>
      <c r="D13" s="39">
        <v>271</v>
      </c>
      <c r="E13" s="39"/>
      <c r="F13" s="57">
        <f t="shared" si="0"/>
        <v>2385</v>
      </c>
    </row>
    <row r="14" spans="1:6" ht="18.75" customHeight="1" x14ac:dyDescent="0.25">
      <c r="A14" s="56" t="s">
        <v>12</v>
      </c>
      <c r="B14" s="39">
        <v>3305</v>
      </c>
      <c r="C14" s="39">
        <v>781</v>
      </c>
      <c r="D14" s="39">
        <v>531</v>
      </c>
      <c r="E14" s="39"/>
      <c r="F14" s="57">
        <f t="shared" si="0"/>
        <v>4617</v>
      </c>
    </row>
    <row r="15" spans="1:6" ht="18.75" customHeight="1" x14ac:dyDescent="0.25">
      <c r="A15" s="56" t="s">
        <v>13</v>
      </c>
      <c r="B15" s="39">
        <v>4698</v>
      </c>
      <c r="C15" s="39">
        <v>455</v>
      </c>
      <c r="D15" s="39">
        <v>805</v>
      </c>
      <c r="E15" s="39"/>
      <c r="F15" s="57">
        <f t="shared" si="0"/>
        <v>5958</v>
      </c>
    </row>
    <row r="16" spans="1:6" ht="18.75" customHeight="1" x14ac:dyDescent="0.25">
      <c r="A16" s="56" t="s">
        <v>14</v>
      </c>
      <c r="B16" s="39">
        <v>2660</v>
      </c>
      <c r="C16" s="39"/>
      <c r="D16" s="39">
        <v>195</v>
      </c>
      <c r="E16" s="39"/>
      <c r="F16" s="57">
        <f>B16+C16+D16+E16</f>
        <v>2855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81708</v>
      </c>
      <c r="C18" s="60">
        <f>SUM(C2:C16)</f>
        <v>51943</v>
      </c>
      <c r="D18" s="60">
        <f>SUM(D2:D16)</f>
        <v>19025</v>
      </c>
      <c r="E18" s="60">
        <f>SUM(E2:E16)</f>
        <v>70539</v>
      </c>
      <c r="F18" s="61">
        <f>SUM(F2:F16)</f>
        <v>223215</v>
      </c>
    </row>
    <row r="19" spans="1:8" ht="18.75" customHeight="1" x14ac:dyDescent="0.25">
      <c r="A19" s="56" t="s">
        <v>16</v>
      </c>
      <c r="B19" s="39">
        <v>3289</v>
      </c>
      <c r="C19" s="39">
        <v>2896</v>
      </c>
      <c r="D19" s="39">
        <v>1505</v>
      </c>
      <c r="E19" s="39">
        <v>2705</v>
      </c>
      <c r="F19" s="57">
        <f t="shared" ref="F19:F27" si="1">B19+C19+D19+E19</f>
        <v>10395</v>
      </c>
    </row>
    <row r="20" spans="1:8" ht="18.75" customHeight="1" x14ac:dyDescent="0.25">
      <c r="A20" s="56" t="s">
        <v>17</v>
      </c>
      <c r="B20" s="39">
        <v>11020</v>
      </c>
      <c r="C20" s="39">
        <v>6710</v>
      </c>
      <c r="D20" s="39">
        <v>3467</v>
      </c>
      <c r="E20" s="39">
        <v>5514</v>
      </c>
      <c r="F20" s="57">
        <f t="shared" si="1"/>
        <v>26711</v>
      </c>
    </row>
    <row r="21" spans="1:8" ht="18.75" customHeight="1" x14ac:dyDescent="0.25">
      <c r="A21" s="56" t="s">
        <v>18</v>
      </c>
      <c r="B21" s="39">
        <v>37958</v>
      </c>
      <c r="C21" s="39">
        <v>24750</v>
      </c>
      <c r="D21" s="39">
        <v>8118</v>
      </c>
      <c r="E21" s="39">
        <v>28457</v>
      </c>
      <c r="F21" s="57">
        <f t="shared" si="1"/>
        <v>99283</v>
      </c>
    </row>
    <row r="22" spans="1:8" ht="18.75" customHeight="1" x14ac:dyDescent="0.25">
      <c r="A22" s="56" t="s">
        <v>19</v>
      </c>
      <c r="B22" s="39">
        <v>59904</v>
      </c>
      <c r="C22" s="39">
        <v>51424</v>
      </c>
      <c r="D22" s="39">
        <v>14021</v>
      </c>
      <c r="E22" s="39">
        <v>44965</v>
      </c>
      <c r="F22" s="57">
        <f t="shared" si="1"/>
        <v>170314</v>
      </c>
    </row>
    <row r="23" spans="1:8" ht="18.75" customHeight="1" x14ac:dyDescent="0.25">
      <c r="A23" s="56" t="s">
        <v>20</v>
      </c>
      <c r="B23" s="39">
        <v>81250</v>
      </c>
      <c r="C23" s="39">
        <v>70636</v>
      </c>
      <c r="D23" s="39">
        <v>25680</v>
      </c>
      <c r="E23" s="39">
        <v>71208</v>
      </c>
      <c r="F23" s="57">
        <f t="shared" si="1"/>
        <v>248774</v>
      </c>
    </row>
    <row r="24" spans="1:8" ht="18.75" customHeight="1" x14ac:dyDescent="0.25">
      <c r="A24" s="56" t="s">
        <v>21</v>
      </c>
      <c r="B24" s="39">
        <v>112389</v>
      </c>
      <c r="C24" s="39">
        <v>56459</v>
      </c>
      <c r="D24" s="39">
        <v>33313</v>
      </c>
      <c r="E24" s="39">
        <v>59275</v>
      </c>
      <c r="F24" s="57">
        <f t="shared" si="1"/>
        <v>261436</v>
      </c>
    </row>
    <row r="25" spans="1:8" ht="18.75" customHeight="1" x14ac:dyDescent="0.25">
      <c r="A25" s="56" t="s">
        <v>22</v>
      </c>
      <c r="B25" s="39">
        <v>57275</v>
      </c>
      <c r="C25" s="39">
        <v>46414</v>
      </c>
      <c r="D25" s="39">
        <v>40962</v>
      </c>
      <c r="E25" s="39">
        <v>40707</v>
      </c>
      <c r="F25" s="57">
        <f t="shared" si="1"/>
        <v>185358</v>
      </c>
    </row>
    <row r="26" spans="1:8" ht="18.75" customHeight="1" x14ac:dyDescent="0.25">
      <c r="A26" s="56" t="s">
        <v>23</v>
      </c>
      <c r="B26" s="39">
        <v>33562</v>
      </c>
      <c r="C26" s="39">
        <v>19322</v>
      </c>
      <c r="D26" s="39">
        <v>20423</v>
      </c>
      <c r="E26" s="39">
        <v>10187</v>
      </c>
      <c r="F26" s="57">
        <f t="shared" si="1"/>
        <v>83494</v>
      </c>
    </row>
    <row r="27" spans="1:8" ht="18.75" customHeight="1" thickBot="1" x14ac:dyDescent="0.3">
      <c r="A27" s="56" t="s">
        <v>24</v>
      </c>
      <c r="B27" s="39">
        <v>22706</v>
      </c>
      <c r="C27" s="39">
        <v>15207</v>
      </c>
      <c r="D27" s="39">
        <v>13902</v>
      </c>
      <c r="E27" s="39">
        <v>10972</v>
      </c>
      <c r="F27" s="57">
        <f t="shared" si="1"/>
        <v>62787</v>
      </c>
    </row>
    <row r="28" spans="1:8" ht="18.75" customHeight="1" thickBot="1" x14ac:dyDescent="0.25">
      <c r="A28" s="59" t="s">
        <v>25</v>
      </c>
      <c r="B28" s="60">
        <f>SUM(B19:B27)</f>
        <v>419353</v>
      </c>
      <c r="C28" s="60">
        <f>SUM(C19:C27)</f>
        <v>293818</v>
      </c>
      <c r="D28" s="60">
        <f>SUM(D19:D27)</f>
        <v>161391</v>
      </c>
      <c r="E28" s="60">
        <f>SUM(E19:E27)</f>
        <v>273990</v>
      </c>
      <c r="F28" s="61">
        <f>SUM(F19:F27)</f>
        <v>1148552</v>
      </c>
    </row>
    <row r="29" spans="1:8" ht="18.75" customHeight="1" thickBot="1" x14ac:dyDescent="0.25">
      <c r="A29" s="62" t="s">
        <v>26</v>
      </c>
      <c r="B29" s="63">
        <v>4341</v>
      </c>
      <c r="C29" s="60">
        <v>4436</v>
      </c>
      <c r="D29" s="60">
        <v>0</v>
      </c>
      <c r="E29" s="60">
        <v>4424</v>
      </c>
      <c r="F29" s="61">
        <f>SUM(B29:E29)</f>
        <v>13201</v>
      </c>
    </row>
    <row r="30" spans="1:8" ht="18.75" customHeight="1" thickBot="1" x14ac:dyDescent="0.25">
      <c r="A30" s="64" t="s">
        <v>27</v>
      </c>
      <c r="B30" s="65">
        <f>B18+B28+B29</f>
        <v>505402</v>
      </c>
      <c r="C30" s="65">
        <f>C18+C28+C29</f>
        <v>350197</v>
      </c>
      <c r="D30" s="65">
        <f>D18+D28+D29</f>
        <v>180416</v>
      </c>
      <c r="E30" s="65">
        <f>E18+E28+E29</f>
        <v>348953</v>
      </c>
      <c r="F30" s="66">
        <f>F18+F28+F29</f>
        <v>1384968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25" bottom="1" header="0.5" footer="0.5"/>
  <pageSetup scale="89" orientation="portrait" r:id="rId1"/>
  <headerFooter alignWithMargins="0">
    <oddHeader xml:space="preserve">&amp;C&amp;"Arial,Bold"&amp;16Department of Defense
Active Duty Military Personnel by Rank/Grade&amp;12
September 2006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11</v>
      </c>
      <c r="C2" s="39">
        <v>11</v>
      </c>
      <c r="D2" s="39">
        <v>4</v>
      </c>
      <c r="E2" s="39">
        <v>14</v>
      </c>
      <c r="F2" s="57">
        <f t="shared" ref="F2:F15" si="0">B2+C2+D2+E2</f>
        <v>40</v>
      </c>
    </row>
    <row r="3" spans="1:6" ht="18.75" customHeight="1" x14ac:dyDescent="0.25">
      <c r="A3" s="56" t="s">
        <v>1</v>
      </c>
      <c r="B3" s="39">
        <v>52</v>
      </c>
      <c r="C3" s="39">
        <v>32</v>
      </c>
      <c r="D3" s="39">
        <v>15</v>
      </c>
      <c r="E3" s="39">
        <v>32</v>
      </c>
      <c r="F3" s="57">
        <f t="shared" si="0"/>
        <v>131</v>
      </c>
    </row>
    <row r="4" spans="1:6" ht="18.75" customHeight="1" x14ac:dyDescent="0.25">
      <c r="A4" s="56" t="s">
        <v>2</v>
      </c>
      <c r="B4" s="39">
        <v>91</v>
      </c>
      <c r="C4" s="39">
        <v>68</v>
      </c>
      <c r="D4" s="39">
        <v>24</v>
      </c>
      <c r="E4" s="39">
        <v>97</v>
      </c>
      <c r="F4" s="57">
        <f t="shared" si="0"/>
        <v>280</v>
      </c>
    </row>
    <row r="5" spans="1:6" ht="18.75" customHeight="1" x14ac:dyDescent="0.25">
      <c r="A5" s="56" t="s">
        <v>3</v>
      </c>
      <c r="B5" s="39">
        <v>154</v>
      </c>
      <c r="C5" s="39">
        <v>110</v>
      </c>
      <c r="D5" s="39">
        <v>41</v>
      </c>
      <c r="E5" s="39">
        <v>143</v>
      </c>
      <c r="F5" s="57">
        <f t="shared" si="0"/>
        <v>448</v>
      </c>
    </row>
    <row r="6" spans="1:6" ht="18.75" customHeight="1" x14ac:dyDescent="0.25">
      <c r="A6" s="56" t="s">
        <v>4</v>
      </c>
      <c r="B6" s="39">
        <v>4034</v>
      </c>
      <c r="C6" s="39">
        <v>3127</v>
      </c>
      <c r="D6" s="39">
        <v>699</v>
      </c>
      <c r="E6" s="39">
        <v>3406</v>
      </c>
      <c r="F6" s="57">
        <f t="shared" si="0"/>
        <v>11266</v>
      </c>
    </row>
    <row r="7" spans="1:6" ht="18.75" customHeight="1" x14ac:dyDescent="0.25">
      <c r="A7" s="56" t="s">
        <v>5</v>
      </c>
      <c r="B7" s="39">
        <v>9136</v>
      </c>
      <c r="C7" s="39">
        <v>6738</v>
      </c>
      <c r="D7" s="39">
        <v>1853</v>
      </c>
      <c r="E7" s="39">
        <v>9940</v>
      </c>
      <c r="F7" s="57">
        <f t="shared" si="0"/>
        <v>27667</v>
      </c>
    </row>
    <row r="8" spans="1:6" ht="18.75" customHeight="1" x14ac:dyDescent="0.25">
      <c r="A8" s="56" t="s">
        <v>6</v>
      </c>
      <c r="B8" s="39">
        <v>15347</v>
      </c>
      <c r="C8" s="39">
        <v>10346</v>
      </c>
      <c r="D8" s="39">
        <v>3632</v>
      </c>
      <c r="E8" s="39">
        <v>14838</v>
      </c>
      <c r="F8" s="57">
        <f t="shared" si="0"/>
        <v>44163</v>
      </c>
    </row>
    <row r="9" spans="1:6" ht="18.75" customHeight="1" x14ac:dyDescent="0.25">
      <c r="A9" s="56" t="s">
        <v>7</v>
      </c>
      <c r="B9" s="39">
        <v>25284</v>
      </c>
      <c r="C9" s="39">
        <v>17085</v>
      </c>
      <c r="D9" s="39">
        <f>4087+1515</f>
        <v>5602</v>
      </c>
      <c r="E9" s="39">
        <v>22583</v>
      </c>
      <c r="F9" s="57">
        <f t="shared" si="0"/>
        <v>70554</v>
      </c>
    </row>
    <row r="10" spans="1:6" ht="18.75" customHeight="1" x14ac:dyDescent="0.25">
      <c r="A10" s="56" t="s">
        <v>8</v>
      </c>
      <c r="B10" s="39">
        <v>6832</v>
      </c>
      <c r="C10" s="39">
        <v>5997</v>
      </c>
      <c r="D10" s="39">
        <f>2502+439</f>
        <v>2941</v>
      </c>
      <c r="E10" s="39">
        <v>7656</v>
      </c>
      <c r="F10" s="57">
        <f t="shared" si="0"/>
        <v>23426</v>
      </c>
    </row>
    <row r="11" spans="1:6" ht="18.75" customHeight="1" x14ac:dyDescent="0.25">
      <c r="A11" s="56" t="s">
        <v>9</v>
      </c>
      <c r="B11" s="39">
        <v>9716</v>
      </c>
      <c r="C11" s="39">
        <v>6290</v>
      </c>
      <c r="D11" s="39">
        <f>2574+435</f>
        <v>3009</v>
      </c>
      <c r="E11" s="39">
        <v>7013</v>
      </c>
      <c r="F11" s="57">
        <f t="shared" si="0"/>
        <v>26028</v>
      </c>
    </row>
    <row r="12" spans="1:6" ht="18.75" customHeight="1" x14ac:dyDescent="0.25">
      <c r="A12" s="56" t="s">
        <v>10</v>
      </c>
      <c r="B12" s="39">
        <v>449</v>
      </c>
      <c r="C12" s="39">
        <v>60</v>
      </c>
      <c r="D12" s="39">
        <v>87</v>
      </c>
      <c r="E12" s="39"/>
      <c r="F12" s="57">
        <f t="shared" si="0"/>
        <v>596</v>
      </c>
    </row>
    <row r="13" spans="1:6" ht="18.75" customHeight="1" x14ac:dyDescent="0.25">
      <c r="A13" s="56" t="s">
        <v>11</v>
      </c>
      <c r="B13" s="39">
        <v>2365</v>
      </c>
      <c r="C13" s="39">
        <v>251</v>
      </c>
      <c r="D13" s="39">
        <v>272</v>
      </c>
      <c r="E13" s="39"/>
      <c r="F13" s="57">
        <f t="shared" si="0"/>
        <v>2888</v>
      </c>
    </row>
    <row r="14" spans="1:6" ht="18.75" customHeight="1" x14ac:dyDescent="0.25">
      <c r="A14" s="56" t="s">
        <v>12</v>
      </c>
      <c r="B14" s="39">
        <v>3346</v>
      </c>
      <c r="C14" s="39">
        <v>763</v>
      </c>
      <c r="D14" s="39">
        <v>540</v>
      </c>
      <c r="E14" s="39"/>
      <c r="F14" s="57">
        <f t="shared" si="0"/>
        <v>4649</v>
      </c>
    </row>
    <row r="15" spans="1:6" ht="18.75" customHeight="1" x14ac:dyDescent="0.25">
      <c r="A15" s="56" t="s">
        <v>13</v>
      </c>
      <c r="B15" s="39">
        <v>4472</v>
      </c>
      <c r="C15" s="39">
        <v>507</v>
      </c>
      <c r="D15" s="39">
        <v>758</v>
      </c>
      <c r="E15" s="39"/>
      <c r="F15" s="57">
        <f t="shared" si="0"/>
        <v>5737</v>
      </c>
    </row>
    <row r="16" spans="1:6" ht="18.75" customHeight="1" x14ac:dyDescent="0.25">
      <c r="A16" s="56" t="s">
        <v>14</v>
      </c>
      <c r="B16" s="39">
        <v>3212</v>
      </c>
      <c r="C16" s="39"/>
      <c r="D16" s="39">
        <v>232</v>
      </c>
      <c r="E16" s="39"/>
      <c r="F16" s="57">
        <f>B16+C16+D16+E16</f>
        <v>3444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84501</v>
      </c>
      <c r="C18" s="60">
        <f>SUM(C2:C16)</f>
        <v>51385</v>
      </c>
      <c r="D18" s="60">
        <f>SUM(D2:D16)</f>
        <v>19709</v>
      </c>
      <c r="E18" s="60">
        <f>SUM(E2:E16)</f>
        <v>65722</v>
      </c>
      <c r="F18" s="61">
        <f>SUM(F2:F16)</f>
        <v>221317</v>
      </c>
    </row>
    <row r="19" spans="1:8" ht="18.75" customHeight="1" x14ac:dyDescent="0.25">
      <c r="A19" s="56" t="s">
        <v>16</v>
      </c>
      <c r="B19" s="39">
        <v>3495</v>
      </c>
      <c r="C19" s="39">
        <v>2857</v>
      </c>
      <c r="D19" s="39">
        <v>1565</v>
      </c>
      <c r="E19" s="39">
        <v>2710</v>
      </c>
      <c r="F19" s="57">
        <f t="shared" ref="F19:F27" si="1">B19+C19+D19+E19</f>
        <v>10627</v>
      </c>
    </row>
    <row r="20" spans="1:8" ht="18.75" customHeight="1" x14ac:dyDescent="0.25">
      <c r="A20" s="56" t="s">
        <v>17</v>
      </c>
      <c r="B20" s="39">
        <v>11420</v>
      </c>
      <c r="C20" s="39">
        <v>7123</v>
      </c>
      <c r="D20" s="39">
        <v>3618</v>
      </c>
      <c r="E20" s="39">
        <v>5193</v>
      </c>
      <c r="F20" s="57">
        <f t="shared" si="1"/>
        <v>27354</v>
      </c>
    </row>
    <row r="21" spans="1:8" ht="18.75" customHeight="1" x14ac:dyDescent="0.25">
      <c r="A21" s="56" t="s">
        <v>18</v>
      </c>
      <c r="B21" s="39">
        <v>38950</v>
      </c>
      <c r="C21" s="39">
        <f>23614+102</f>
        <v>23716</v>
      </c>
      <c r="D21" s="39">
        <v>8076</v>
      </c>
      <c r="E21" s="39">
        <v>26338</v>
      </c>
      <c r="F21" s="57">
        <f t="shared" si="1"/>
        <v>97080</v>
      </c>
    </row>
    <row r="22" spans="1:8" ht="18.75" customHeight="1" x14ac:dyDescent="0.25">
      <c r="A22" s="56" t="s">
        <v>19</v>
      </c>
      <c r="B22" s="39">
        <v>60825</v>
      </c>
      <c r="C22" s="39">
        <f>49850+199</f>
        <v>50049</v>
      </c>
      <c r="D22" s="39">
        <v>14021</v>
      </c>
      <c r="E22" s="39">
        <v>43475</v>
      </c>
      <c r="F22" s="57">
        <f t="shared" si="1"/>
        <v>168370</v>
      </c>
    </row>
    <row r="23" spans="1:8" ht="18.75" customHeight="1" x14ac:dyDescent="0.25">
      <c r="A23" s="56" t="s">
        <v>20</v>
      </c>
      <c r="B23" s="39">
        <v>81020</v>
      </c>
      <c r="C23" s="39">
        <f>69272+226</f>
        <v>69498</v>
      </c>
      <c r="D23" s="39">
        <v>27669</v>
      </c>
      <c r="E23" s="39">
        <v>69251</v>
      </c>
      <c r="F23" s="57">
        <f t="shared" si="1"/>
        <v>247438</v>
      </c>
    </row>
    <row r="24" spans="1:8" ht="18.75" customHeight="1" x14ac:dyDescent="0.25">
      <c r="A24" s="56" t="s">
        <v>21</v>
      </c>
      <c r="B24" s="39">
        <v>118421</v>
      </c>
      <c r="C24" s="39">
        <f>52335+25</f>
        <v>52360</v>
      </c>
      <c r="D24" s="39">
        <v>36076</v>
      </c>
      <c r="E24" s="39">
        <v>53202</v>
      </c>
      <c r="F24" s="57">
        <f t="shared" si="1"/>
        <v>260059</v>
      </c>
    </row>
    <row r="25" spans="1:8" ht="18.75" customHeight="1" x14ac:dyDescent="0.25">
      <c r="A25" s="56" t="s">
        <v>22</v>
      </c>
      <c r="B25" s="39">
        <v>63512</v>
      </c>
      <c r="C25" s="39">
        <f>43210+104</f>
        <v>43314</v>
      </c>
      <c r="D25" s="39">
        <v>38919</v>
      </c>
      <c r="E25" s="39">
        <v>46745</v>
      </c>
      <c r="F25" s="57">
        <f t="shared" si="1"/>
        <v>192490</v>
      </c>
    </row>
    <row r="26" spans="1:8" ht="18.75" customHeight="1" x14ac:dyDescent="0.25">
      <c r="A26" s="56" t="s">
        <v>23</v>
      </c>
      <c r="B26" s="39">
        <v>34245</v>
      </c>
      <c r="C26" s="39">
        <v>18312</v>
      </c>
      <c r="D26" s="39">
        <v>21015</v>
      </c>
      <c r="E26" s="39">
        <v>6365</v>
      </c>
      <c r="F26" s="57">
        <f t="shared" si="1"/>
        <v>79937</v>
      </c>
    </row>
    <row r="27" spans="1:8" ht="18.75" customHeight="1" thickBot="1" x14ac:dyDescent="0.3">
      <c r="A27" s="56" t="s">
        <v>24</v>
      </c>
      <c r="B27" s="39">
        <v>21221</v>
      </c>
      <c r="C27" s="39">
        <v>14543</v>
      </c>
      <c r="D27" s="39">
        <v>15824</v>
      </c>
      <c r="E27" s="39">
        <v>10093</v>
      </c>
      <c r="F27" s="57">
        <f t="shared" si="1"/>
        <v>61681</v>
      </c>
    </row>
    <row r="28" spans="1:8" ht="18.75" customHeight="1" thickBot="1" x14ac:dyDescent="0.25">
      <c r="A28" s="59" t="s">
        <v>25</v>
      </c>
      <c r="B28" s="60">
        <v>433109</v>
      </c>
      <c r="C28" s="60">
        <f>SUM(C19:C27)</f>
        <v>281772</v>
      </c>
      <c r="D28" s="60">
        <f>SUM(D19:D27)</f>
        <v>166783</v>
      </c>
      <c r="E28" s="60">
        <f>SUM(E19:E27)</f>
        <v>263372</v>
      </c>
      <c r="F28" s="61">
        <f>SUM(F19:F27)</f>
        <v>1145036</v>
      </c>
    </row>
    <row r="29" spans="1:8" ht="18.75" customHeight="1" thickBot="1" x14ac:dyDescent="0.25">
      <c r="A29" s="62" t="s">
        <v>26</v>
      </c>
      <c r="B29" s="63">
        <v>4407</v>
      </c>
      <c r="C29" s="60">
        <v>4390</v>
      </c>
      <c r="D29" s="60">
        <v>0</v>
      </c>
      <c r="E29" s="60">
        <v>4401</v>
      </c>
      <c r="F29" s="61">
        <f>SUM(B29:E29)</f>
        <v>13198</v>
      </c>
    </row>
    <row r="30" spans="1:8" ht="18.75" customHeight="1" thickBot="1" x14ac:dyDescent="0.25">
      <c r="A30" s="64" t="s">
        <v>27</v>
      </c>
      <c r="B30" s="65">
        <f>B18+B28+B29</f>
        <v>522017</v>
      </c>
      <c r="C30" s="65">
        <f>C18+C28+C29</f>
        <v>337547</v>
      </c>
      <c r="D30" s="65">
        <f>D18+D28+D29</f>
        <v>186492</v>
      </c>
      <c r="E30" s="65">
        <f>E18+E28+E29</f>
        <v>333495</v>
      </c>
      <c r="F30" s="66">
        <f>F18+F28+F29</f>
        <v>1379551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89" orientation="portrait" r:id="rId1"/>
  <headerFooter alignWithMargins="0">
    <oddHeader>&amp;C&amp;"Arial,Bold"&amp;16Department of Defense
Active Duty Military Personnel by Rank/Grade&amp;12
September 30, 2007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12</v>
      </c>
      <c r="C2" s="39">
        <v>10</v>
      </c>
      <c r="D2" s="39">
        <v>4</v>
      </c>
      <c r="E2" s="39">
        <v>11</v>
      </c>
      <c r="F2" s="57">
        <f t="shared" ref="F2:F15" si="0">B2+C2+D2+E2</f>
        <v>37</v>
      </c>
    </row>
    <row r="3" spans="1:6" ht="18.75" customHeight="1" x14ac:dyDescent="0.25">
      <c r="A3" s="56" t="s">
        <v>1</v>
      </c>
      <c r="B3" s="39">
        <v>53</v>
      </c>
      <c r="C3" s="39">
        <v>38</v>
      </c>
      <c r="D3" s="39">
        <v>17</v>
      </c>
      <c r="E3" s="39">
        <v>35</v>
      </c>
      <c r="F3" s="57">
        <f t="shared" si="0"/>
        <v>143</v>
      </c>
    </row>
    <row r="4" spans="1:6" ht="18.75" customHeight="1" x14ac:dyDescent="0.25">
      <c r="A4" s="56" t="s">
        <v>2</v>
      </c>
      <c r="B4" s="39">
        <v>83</v>
      </c>
      <c r="C4" s="39">
        <v>65</v>
      </c>
      <c r="D4" s="39">
        <v>27</v>
      </c>
      <c r="E4" s="39">
        <v>100</v>
      </c>
      <c r="F4" s="57">
        <f t="shared" si="0"/>
        <v>275</v>
      </c>
    </row>
    <row r="5" spans="1:6" ht="18.75" customHeight="1" x14ac:dyDescent="0.25">
      <c r="A5" s="56" t="s">
        <v>3</v>
      </c>
      <c r="B5" s="39">
        <v>163</v>
      </c>
      <c r="C5" s="39">
        <v>114</v>
      </c>
      <c r="D5" s="39">
        <v>41</v>
      </c>
      <c r="E5" s="39">
        <v>147</v>
      </c>
      <c r="F5" s="57">
        <f t="shared" si="0"/>
        <v>465</v>
      </c>
    </row>
    <row r="6" spans="1:6" ht="18.75" customHeight="1" x14ac:dyDescent="0.25">
      <c r="A6" s="56" t="s">
        <v>4</v>
      </c>
      <c r="B6" s="39">
        <v>4185</v>
      </c>
      <c r="C6" s="39">
        <v>3231</v>
      </c>
      <c r="D6" s="39">
        <v>691</v>
      </c>
      <c r="E6" s="39">
        <v>3538</v>
      </c>
      <c r="F6" s="57">
        <f t="shared" si="0"/>
        <v>11645</v>
      </c>
    </row>
    <row r="7" spans="1:6" ht="18.75" customHeight="1" x14ac:dyDescent="0.25">
      <c r="A7" s="56" t="s">
        <v>5</v>
      </c>
      <c r="B7" s="39">
        <v>9347</v>
      </c>
      <c r="C7" s="39">
        <v>6731</v>
      </c>
      <c r="D7" s="39">
        <v>1861</v>
      </c>
      <c r="E7" s="39">
        <v>10148</v>
      </c>
      <c r="F7" s="57">
        <f t="shared" si="0"/>
        <v>28087</v>
      </c>
    </row>
    <row r="8" spans="1:6" ht="18.75" customHeight="1" x14ac:dyDescent="0.25">
      <c r="A8" s="56" t="s">
        <v>6</v>
      </c>
      <c r="B8" s="39">
        <v>15323</v>
      </c>
      <c r="C8" s="39">
        <v>10360</v>
      </c>
      <c r="D8" s="39">
        <v>3708</v>
      </c>
      <c r="E8" s="39">
        <v>14053</v>
      </c>
      <c r="F8" s="57">
        <f t="shared" si="0"/>
        <v>43444</v>
      </c>
    </row>
    <row r="9" spans="1:6" ht="18.75" customHeight="1" x14ac:dyDescent="0.25">
      <c r="A9" s="56" t="s">
        <v>7</v>
      </c>
      <c r="B9" s="39">
        <v>25886</v>
      </c>
      <c r="C9" s="39">
        <v>16613</v>
      </c>
      <c r="D9" s="39">
        <f>4268+1509</f>
        <v>5777</v>
      </c>
      <c r="E9" s="39">
        <v>22734</v>
      </c>
      <c r="F9" s="57">
        <f t="shared" si="0"/>
        <v>71010</v>
      </c>
    </row>
    <row r="10" spans="1:6" ht="18.75" customHeight="1" x14ac:dyDescent="0.25">
      <c r="A10" s="56" t="s">
        <v>8</v>
      </c>
      <c r="B10" s="39">
        <v>7501</v>
      </c>
      <c r="C10" s="39">
        <v>6171</v>
      </c>
      <c r="D10" s="39">
        <f>2443+411</f>
        <v>2854</v>
      </c>
      <c r="E10" s="39">
        <v>7408</v>
      </c>
      <c r="F10" s="57">
        <f t="shared" si="0"/>
        <v>23934</v>
      </c>
    </row>
    <row r="11" spans="1:6" ht="18.75" customHeight="1" x14ac:dyDescent="0.25">
      <c r="A11" s="56" t="s">
        <v>9</v>
      </c>
      <c r="B11" s="39">
        <v>10097</v>
      </c>
      <c r="C11" s="39">
        <v>6416</v>
      </c>
      <c r="D11" s="39">
        <f>2840+460</f>
        <v>3300</v>
      </c>
      <c r="E11" s="39">
        <v>6631</v>
      </c>
      <c r="F11" s="57">
        <f t="shared" si="0"/>
        <v>26444</v>
      </c>
    </row>
    <row r="12" spans="1:6" ht="18.75" customHeight="1" x14ac:dyDescent="0.25">
      <c r="A12" s="56" t="s">
        <v>10</v>
      </c>
      <c r="B12" s="39">
        <v>484</v>
      </c>
      <c r="C12" s="39">
        <v>74</v>
      </c>
      <c r="D12" s="39">
        <v>91</v>
      </c>
      <c r="E12" s="39"/>
      <c r="F12" s="57">
        <f t="shared" si="0"/>
        <v>649</v>
      </c>
    </row>
    <row r="13" spans="1:6" ht="18.75" customHeight="1" x14ac:dyDescent="0.25">
      <c r="A13" s="56" t="s">
        <v>11</v>
      </c>
      <c r="B13" s="39">
        <v>2502</v>
      </c>
      <c r="C13" s="39">
        <v>317</v>
      </c>
      <c r="D13" s="39">
        <v>270</v>
      </c>
      <c r="E13" s="39"/>
      <c r="F13" s="57">
        <f t="shared" si="0"/>
        <v>3089</v>
      </c>
    </row>
    <row r="14" spans="1:6" ht="18.75" customHeight="1" x14ac:dyDescent="0.25">
      <c r="A14" s="56" t="s">
        <v>12</v>
      </c>
      <c r="B14" s="39">
        <v>3429</v>
      </c>
      <c r="C14" s="39">
        <v>695</v>
      </c>
      <c r="D14" s="39">
        <v>537</v>
      </c>
      <c r="E14" s="39"/>
      <c r="F14" s="57">
        <f t="shared" si="0"/>
        <v>4661</v>
      </c>
    </row>
    <row r="15" spans="1:6" ht="18.75" customHeight="1" x14ac:dyDescent="0.25">
      <c r="A15" s="56" t="s">
        <v>13</v>
      </c>
      <c r="B15" s="39">
        <v>5025</v>
      </c>
      <c r="C15" s="39">
        <v>548</v>
      </c>
      <c r="D15" s="39">
        <v>798</v>
      </c>
      <c r="E15" s="39"/>
      <c r="F15" s="57">
        <f t="shared" si="0"/>
        <v>6371</v>
      </c>
    </row>
    <row r="16" spans="1:6" ht="18.75" customHeight="1" x14ac:dyDescent="0.25">
      <c r="A16" s="56" t="s">
        <v>14</v>
      </c>
      <c r="B16" s="39">
        <v>3234</v>
      </c>
      <c r="C16" s="39"/>
      <c r="D16" s="39">
        <v>212</v>
      </c>
      <c r="E16" s="39"/>
      <c r="F16" s="57">
        <f>B16+C16+D16+E16</f>
        <v>3446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87324</v>
      </c>
      <c r="C18" s="60">
        <f>SUM(C2:C16)</f>
        <v>51383</v>
      </c>
      <c r="D18" s="60">
        <f>SUM(D2:D16)</f>
        <v>20188</v>
      </c>
      <c r="E18" s="60">
        <f>SUM(E2:E16)</f>
        <v>64805</v>
      </c>
      <c r="F18" s="61">
        <f>SUM(F2:F16)</f>
        <v>223700</v>
      </c>
    </row>
    <row r="19" spans="1:8" ht="18.75" customHeight="1" x14ac:dyDescent="0.25">
      <c r="A19" s="56" t="s">
        <v>16</v>
      </c>
      <c r="B19" s="39">
        <v>3555</v>
      </c>
      <c r="C19" s="39">
        <v>2717</v>
      </c>
      <c r="D19" s="39">
        <v>1608</v>
      </c>
      <c r="E19" s="39">
        <v>2590</v>
      </c>
      <c r="F19" s="57">
        <f t="shared" ref="F19:F27" si="1">B19+C19+D19+E19</f>
        <v>10470</v>
      </c>
    </row>
    <row r="20" spans="1:8" ht="18.75" customHeight="1" x14ac:dyDescent="0.25">
      <c r="A20" s="56" t="s">
        <v>17</v>
      </c>
      <c r="B20" s="39">
        <v>11895</v>
      </c>
      <c r="C20" s="39">
        <v>6449</v>
      </c>
      <c r="D20" s="39">
        <v>3927</v>
      </c>
      <c r="E20" s="39">
        <v>5178</v>
      </c>
      <c r="F20" s="57">
        <f t="shared" si="1"/>
        <v>27449</v>
      </c>
    </row>
    <row r="21" spans="1:8" ht="18.75" customHeight="1" x14ac:dyDescent="0.25">
      <c r="A21" s="56" t="s">
        <v>18</v>
      </c>
      <c r="B21" s="39">
        <v>39936</v>
      </c>
      <c r="C21" s="39">
        <f>22787+112</f>
        <v>22899</v>
      </c>
      <c r="D21" s="39">
        <v>8234</v>
      </c>
      <c r="E21" s="39">
        <v>26172</v>
      </c>
      <c r="F21" s="57">
        <f t="shared" si="1"/>
        <v>97241</v>
      </c>
    </row>
    <row r="22" spans="1:8" ht="18.75" customHeight="1" x14ac:dyDescent="0.25">
      <c r="A22" s="56" t="s">
        <v>19</v>
      </c>
      <c r="B22" s="39">
        <v>64236</v>
      </c>
      <c r="C22" s="39">
        <f>48427+293</f>
        <v>48720</v>
      </c>
      <c r="D22" s="39">
        <v>15201</v>
      </c>
      <c r="E22" s="39">
        <v>42135</v>
      </c>
      <c r="F22" s="57">
        <f t="shared" si="1"/>
        <v>170292</v>
      </c>
    </row>
    <row r="23" spans="1:8" ht="18.75" customHeight="1" x14ac:dyDescent="0.25">
      <c r="A23" s="56" t="s">
        <v>20</v>
      </c>
      <c r="B23" s="39">
        <v>84516</v>
      </c>
      <c r="C23" s="39">
        <f>66420+298</f>
        <v>66718</v>
      </c>
      <c r="D23" s="39">
        <v>28513</v>
      </c>
      <c r="E23" s="39">
        <v>69216</v>
      </c>
      <c r="F23" s="57">
        <f t="shared" si="1"/>
        <v>248963</v>
      </c>
    </row>
    <row r="24" spans="1:8" ht="18.75" customHeight="1" x14ac:dyDescent="0.25">
      <c r="A24" s="56" t="s">
        <v>21</v>
      </c>
      <c r="B24" s="39">
        <v>126726</v>
      </c>
      <c r="C24" s="39">
        <f>54795+32</f>
        <v>54827</v>
      </c>
      <c r="D24" s="39">
        <v>36317</v>
      </c>
      <c r="E24" s="39">
        <v>48199</v>
      </c>
      <c r="F24" s="57">
        <f t="shared" si="1"/>
        <v>266069</v>
      </c>
    </row>
    <row r="25" spans="1:8" ht="18.75" customHeight="1" x14ac:dyDescent="0.25">
      <c r="A25" s="56" t="s">
        <v>22</v>
      </c>
      <c r="B25" s="39">
        <v>63130</v>
      </c>
      <c r="C25" s="39">
        <f>40561+158</f>
        <v>40719</v>
      </c>
      <c r="D25" s="39">
        <v>43345</v>
      </c>
      <c r="E25" s="39">
        <v>47746</v>
      </c>
      <c r="F25" s="57">
        <f t="shared" si="1"/>
        <v>194940</v>
      </c>
    </row>
    <row r="26" spans="1:8" ht="18.75" customHeight="1" x14ac:dyDescent="0.25">
      <c r="A26" s="56" t="s">
        <v>23</v>
      </c>
      <c r="B26" s="39">
        <v>35063</v>
      </c>
      <c r="C26" s="39">
        <v>17689</v>
      </c>
      <c r="D26" s="39">
        <v>24397</v>
      </c>
      <c r="E26" s="39">
        <v>6493</v>
      </c>
      <c r="F26" s="57">
        <f t="shared" si="1"/>
        <v>83642</v>
      </c>
    </row>
    <row r="27" spans="1:8" ht="18.75" customHeight="1" thickBot="1" x14ac:dyDescent="0.3">
      <c r="A27" s="56" t="s">
        <v>24</v>
      </c>
      <c r="B27" s="39">
        <v>22789</v>
      </c>
      <c r="C27" s="39">
        <v>15659</v>
      </c>
      <c r="D27" s="39">
        <v>16775</v>
      </c>
      <c r="E27" s="39">
        <v>10363</v>
      </c>
      <c r="F27" s="57">
        <f t="shared" si="1"/>
        <v>65586</v>
      </c>
    </row>
    <row r="28" spans="1:8" ht="18.75" customHeight="1" thickBot="1" x14ac:dyDescent="0.25">
      <c r="A28" s="59" t="s">
        <v>25</v>
      </c>
      <c r="B28" s="60">
        <f>SUM(B19:B27)</f>
        <v>451846</v>
      </c>
      <c r="C28" s="60">
        <f>SUM(C19:C27)</f>
        <v>276397</v>
      </c>
      <c r="D28" s="60">
        <f>SUM(D19:D27)</f>
        <v>178317</v>
      </c>
      <c r="E28" s="60">
        <f>SUM(E19:E27)</f>
        <v>258092</v>
      </c>
      <c r="F28" s="61">
        <f>SUM(F19:F27)</f>
        <v>1164652</v>
      </c>
    </row>
    <row r="29" spans="1:8" ht="18.75" customHeight="1" thickBot="1" x14ac:dyDescent="0.25">
      <c r="A29" s="62" t="s">
        <v>26</v>
      </c>
      <c r="B29" s="63">
        <v>4475</v>
      </c>
      <c r="C29" s="60">
        <v>4448</v>
      </c>
      <c r="D29" s="60">
        <v>0</v>
      </c>
      <c r="E29" s="60">
        <v>4482</v>
      </c>
      <c r="F29" s="61">
        <f>SUM(B29:E29)</f>
        <v>13405</v>
      </c>
    </row>
    <row r="30" spans="1:8" ht="18.75" customHeight="1" thickBot="1" x14ac:dyDescent="0.25">
      <c r="A30" s="64" t="s">
        <v>27</v>
      </c>
      <c r="B30" s="65">
        <f>B18+B28+B29</f>
        <v>543645</v>
      </c>
      <c r="C30" s="65">
        <f>C18+C28+C29</f>
        <v>332228</v>
      </c>
      <c r="D30" s="65">
        <f>D18+D28+D29</f>
        <v>198505</v>
      </c>
      <c r="E30" s="65">
        <f>E18+E28+E29</f>
        <v>327379</v>
      </c>
      <c r="F30" s="66">
        <f>F18+F28+F29</f>
        <v>1401757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91" orientation="portrait" r:id="rId1"/>
  <headerFooter alignWithMargins="0">
    <oddHeader>&amp;C&amp;"Arial,Bold"&amp;16Department of Defense
Active Duty Military Personnel by Rank/Grade&amp;12
September 30, 2008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11</v>
      </c>
      <c r="C2" s="39">
        <v>11</v>
      </c>
      <c r="D2" s="39">
        <v>4</v>
      </c>
      <c r="E2" s="39">
        <v>14</v>
      </c>
      <c r="F2" s="57">
        <f t="shared" ref="F2:F15" si="0">B2+C2+D2+E2</f>
        <v>40</v>
      </c>
    </row>
    <row r="3" spans="1:6" ht="18.75" customHeight="1" x14ac:dyDescent="0.25">
      <c r="A3" s="56" t="s">
        <v>1</v>
      </c>
      <c r="B3" s="39">
        <v>52</v>
      </c>
      <c r="C3" s="39">
        <v>42</v>
      </c>
      <c r="D3" s="39">
        <v>17</v>
      </c>
      <c r="E3" s="39">
        <v>39</v>
      </c>
      <c r="F3" s="57">
        <f t="shared" si="0"/>
        <v>150</v>
      </c>
    </row>
    <row r="4" spans="1:6" ht="18.75" customHeight="1" x14ac:dyDescent="0.25">
      <c r="A4" s="56" t="s">
        <v>2</v>
      </c>
      <c r="B4" s="39">
        <v>95</v>
      </c>
      <c r="C4" s="39">
        <v>68</v>
      </c>
      <c r="D4" s="39">
        <v>23</v>
      </c>
      <c r="E4" s="39">
        <v>106</v>
      </c>
      <c r="F4" s="57">
        <f t="shared" si="0"/>
        <v>292</v>
      </c>
    </row>
    <row r="5" spans="1:6" ht="18.75" customHeight="1" x14ac:dyDescent="0.25">
      <c r="A5" s="56" t="s">
        <v>3</v>
      </c>
      <c r="B5" s="39">
        <v>163</v>
      </c>
      <c r="C5" s="39">
        <v>115</v>
      </c>
      <c r="D5" s="39">
        <v>41</v>
      </c>
      <c r="E5" s="39">
        <v>156</v>
      </c>
      <c r="F5" s="57">
        <f t="shared" si="0"/>
        <v>475</v>
      </c>
    </row>
    <row r="6" spans="1:6" ht="18.75" customHeight="1" x14ac:dyDescent="0.25">
      <c r="A6" s="56" t="s">
        <v>4</v>
      </c>
      <c r="B6" s="39">
        <v>4280</v>
      </c>
      <c r="C6" s="39">
        <v>3319</v>
      </c>
      <c r="D6" s="39">
        <v>686</v>
      </c>
      <c r="E6" s="39">
        <v>3676</v>
      </c>
      <c r="F6" s="57">
        <f t="shared" si="0"/>
        <v>11961</v>
      </c>
    </row>
    <row r="7" spans="1:6" ht="18.75" customHeight="1" x14ac:dyDescent="0.25">
      <c r="A7" s="56" t="s">
        <v>5</v>
      </c>
      <c r="B7" s="39">
        <v>9578</v>
      </c>
      <c r="C7" s="39">
        <v>6868</v>
      </c>
      <c r="D7" s="39">
        <v>1868</v>
      </c>
      <c r="E7" s="39">
        <v>10082</v>
      </c>
      <c r="F7" s="57">
        <f t="shared" si="0"/>
        <v>28396</v>
      </c>
    </row>
    <row r="8" spans="1:6" ht="18.75" customHeight="1" x14ac:dyDescent="0.25">
      <c r="A8" s="56" t="s">
        <v>6</v>
      </c>
      <c r="B8" s="39">
        <v>15775</v>
      </c>
      <c r="C8" s="39">
        <v>10316</v>
      </c>
      <c r="D8" s="39">
        <v>3757</v>
      </c>
      <c r="E8" s="39">
        <v>14045</v>
      </c>
      <c r="F8" s="57">
        <f t="shared" si="0"/>
        <v>43893</v>
      </c>
    </row>
    <row r="9" spans="1:6" ht="18.75" customHeight="1" x14ac:dyDescent="0.25">
      <c r="A9" s="56" t="s">
        <v>7</v>
      </c>
      <c r="B9" s="39">
        <v>26980</v>
      </c>
      <c r="C9" s="39">
        <v>16282</v>
      </c>
      <c r="D9" s="39">
        <f>4464+1449</f>
        <v>5913</v>
      </c>
      <c r="E9" s="39">
        <v>23364</v>
      </c>
      <c r="F9" s="57">
        <f t="shared" si="0"/>
        <v>72539</v>
      </c>
    </row>
    <row r="10" spans="1:6" ht="18.75" customHeight="1" x14ac:dyDescent="0.25">
      <c r="A10" s="56" t="s">
        <v>8</v>
      </c>
      <c r="B10" s="39">
        <v>8203</v>
      </c>
      <c r="C10" s="39">
        <v>6396</v>
      </c>
      <c r="D10" s="39">
        <f>2630+458</f>
        <v>3088</v>
      </c>
      <c r="E10" s="39">
        <v>7208</v>
      </c>
      <c r="F10" s="57">
        <f t="shared" si="0"/>
        <v>24895</v>
      </c>
    </row>
    <row r="11" spans="1:6" ht="18.75" customHeight="1" x14ac:dyDescent="0.25">
      <c r="A11" s="56" t="s">
        <v>9</v>
      </c>
      <c r="B11" s="39">
        <v>10200</v>
      </c>
      <c r="C11" s="39">
        <v>6579</v>
      </c>
      <c r="D11" s="39">
        <f>2787+491</f>
        <v>3278</v>
      </c>
      <c r="E11" s="39">
        <v>6806</v>
      </c>
      <c r="F11" s="57">
        <f t="shared" si="0"/>
        <v>26863</v>
      </c>
    </row>
    <row r="12" spans="1:6" ht="18.75" customHeight="1" x14ac:dyDescent="0.25">
      <c r="A12" s="56" t="s">
        <v>10</v>
      </c>
      <c r="B12" s="39">
        <v>548</v>
      </c>
      <c r="C12" s="39">
        <v>65</v>
      </c>
      <c r="D12" s="39">
        <v>96</v>
      </c>
      <c r="E12" s="39"/>
      <c r="F12" s="57">
        <f t="shared" si="0"/>
        <v>709</v>
      </c>
    </row>
    <row r="13" spans="1:6" ht="18.75" customHeight="1" x14ac:dyDescent="0.25">
      <c r="A13" s="56" t="s">
        <v>11</v>
      </c>
      <c r="B13" s="39">
        <v>2435</v>
      </c>
      <c r="C13" s="39">
        <v>406</v>
      </c>
      <c r="D13" s="39">
        <v>268</v>
      </c>
      <c r="E13" s="39"/>
      <c r="F13" s="57">
        <f t="shared" si="0"/>
        <v>3109</v>
      </c>
    </row>
    <row r="14" spans="1:6" ht="18.75" customHeight="1" x14ac:dyDescent="0.25">
      <c r="A14" s="56" t="s">
        <v>12</v>
      </c>
      <c r="B14" s="39">
        <v>3536</v>
      </c>
      <c r="C14" s="39">
        <v>595</v>
      </c>
      <c r="D14" s="39">
        <v>532</v>
      </c>
      <c r="E14" s="39"/>
      <c r="F14" s="57">
        <f t="shared" si="0"/>
        <v>4663</v>
      </c>
    </row>
    <row r="15" spans="1:6" ht="18.75" customHeight="1" x14ac:dyDescent="0.25">
      <c r="A15" s="56" t="s">
        <v>13</v>
      </c>
      <c r="B15" s="39">
        <v>5684</v>
      </c>
      <c r="C15" s="39">
        <v>553</v>
      </c>
      <c r="D15" s="39">
        <v>813</v>
      </c>
      <c r="E15" s="39"/>
      <c r="F15" s="57">
        <f t="shared" si="0"/>
        <v>7050</v>
      </c>
    </row>
    <row r="16" spans="1:6" ht="18.75" customHeight="1" x14ac:dyDescent="0.25">
      <c r="A16" s="56" t="s">
        <v>14</v>
      </c>
      <c r="B16" s="39">
        <v>2960</v>
      </c>
      <c r="C16" s="39"/>
      <c r="D16" s="39">
        <v>255</v>
      </c>
      <c r="E16" s="39"/>
      <c r="F16" s="57">
        <f>B16+C16+D16+E16</f>
        <v>3215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90500</v>
      </c>
      <c r="C18" s="60">
        <f>SUM(C2:C16)</f>
        <v>51615</v>
      </c>
      <c r="D18" s="60">
        <f>SUM(D2:D16)</f>
        <v>20639</v>
      </c>
      <c r="E18" s="60">
        <f>SUM(E2:E16)</f>
        <v>65496</v>
      </c>
      <c r="F18" s="61">
        <f>SUM(F2:F16)</f>
        <v>228250</v>
      </c>
    </row>
    <row r="19" spans="1:8" ht="18.75" customHeight="1" x14ac:dyDescent="0.25">
      <c r="A19" s="56" t="s">
        <v>16</v>
      </c>
      <c r="B19" s="39">
        <v>3534</v>
      </c>
      <c r="C19" s="39">
        <v>2635</v>
      </c>
      <c r="D19" s="39">
        <v>1591</v>
      </c>
      <c r="E19" s="39">
        <v>2642</v>
      </c>
      <c r="F19" s="57">
        <f t="shared" ref="F19:F27" si="1">B19+C19+D19+E19</f>
        <v>10402</v>
      </c>
    </row>
    <row r="20" spans="1:8" ht="18.75" customHeight="1" x14ac:dyDescent="0.25">
      <c r="A20" s="56" t="s">
        <v>17</v>
      </c>
      <c r="B20" s="39">
        <v>12168</v>
      </c>
      <c r="C20" s="39">
        <v>6279</v>
      </c>
      <c r="D20" s="39">
        <v>3814</v>
      </c>
      <c r="E20" s="39">
        <v>5178</v>
      </c>
      <c r="F20" s="57">
        <f t="shared" si="1"/>
        <v>27439</v>
      </c>
    </row>
    <row r="21" spans="1:8" ht="18.75" customHeight="1" x14ac:dyDescent="0.25">
      <c r="A21" s="56" t="s">
        <v>18</v>
      </c>
      <c r="B21" s="39">
        <v>40931</v>
      </c>
      <c r="C21" s="39">
        <f>22407+130</f>
        <v>22537</v>
      </c>
      <c r="D21" s="39">
        <v>8869</v>
      </c>
      <c r="E21" s="39">
        <v>26159</v>
      </c>
      <c r="F21" s="57">
        <f t="shared" si="1"/>
        <v>98496</v>
      </c>
    </row>
    <row r="22" spans="1:8" ht="18.75" customHeight="1" x14ac:dyDescent="0.25">
      <c r="A22" s="56" t="s">
        <v>19</v>
      </c>
      <c r="B22" s="39">
        <v>65675</v>
      </c>
      <c r="C22" s="39">
        <f>47199+348</f>
        <v>47547</v>
      </c>
      <c r="D22" s="39">
        <v>15777</v>
      </c>
      <c r="E22" s="39">
        <v>41505</v>
      </c>
      <c r="F22" s="57">
        <f t="shared" si="1"/>
        <v>170504</v>
      </c>
    </row>
    <row r="23" spans="1:8" ht="18.75" customHeight="1" x14ac:dyDescent="0.25">
      <c r="A23" s="56" t="s">
        <v>20</v>
      </c>
      <c r="B23" s="39">
        <v>83643</v>
      </c>
      <c r="C23" s="39">
        <f>66089+365</f>
        <v>66454</v>
      </c>
      <c r="D23" s="39">
        <v>29505</v>
      </c>
      <c r="E23" s="39">
        <v>68942</v>
      </c>
      <c r="F23" s="57">
        <f t="shared" si="1"/>
        <v>248544</v>
      </c>
    </row>
    <row r="24" spans="1:8" ht="18.75" customHeight="1" x14ac:dyDescent="0.25">
      <c r="A24" s="56" t="s">
        <v>21</v>
      </c>
      <c r="B24" s="39">
        <v>135107</v>
      </c>
      <c r="C24" s="39">
        <f>55814+27</f>
        <v>55841</v>
      </c>
      <c r="D24" s="39">
        <v>37336</v>
      </c>
      <c r="E24" s="39">
        <v>51886</v>
      </c>
      <c r="F24" s="57">
        <f t="shared" si="1"/>
        <v>280170</v>
      </c>
    </row>
    <row r="25" spans="1:8" ht="18.75" customHeight="1" x14ac:dyDescent="0.25">
      <c r="A25" s="56" t="s">
        <v>22</v>
      </c>
      <c r="B25" s="39">
        <v>67293</v>
      </c>
      <c r="C25" s="39">
        <f>39729+180</f>
        <v>39909</v>
      </c>
      <c r="D25" s="39">
        <v>49790</v>
      </c>
      <c r="E25" s="39">
        <v>48909</v>
      </c>
      <c r="F25" s="57">
        <f t="shared" si="1"/>
        <v>205901</v>
      </c>
    </row>
    <row r="26" spans="1:8" ht="18.75" customHeight="1" x14ac:dyDescent="0.25">
      <c r="A26" s="56" t="s">
        <v>23</v>
      </c>
      <c r="B26" s="39">
        <v>34349</v>
      </c>
      <c r="C26" s="39">
        <v>19791</v>
      </c>
      <c r="D26" s="39">
        <v>23280</v>
      </c>
      <c r="E26" s="39">
        <v>7379</v>
      </c>
      <c r="F26" s="57">
        <f t="shared" si="1"/>
        <v>84799</v>
      </c>
    </row>
    <row r="27" spans="1:8" ht="18.75" customHeight="1" thickBot="1" x14ac:dyDescent="0.3">
      <c r="A27" s="56" t="s">
        <v>24</v>
      </c>
      <c r="B27" s="39">
        <v>15280</v>
      </c>
      <c r="C27" s="39">
        <v>12184</v>
      </c>
      <c r="D27" s="39">
        <v>12185</v>
      </c>
      <c r="E27" s="39">
        <v>10751</v>
      </c>
      <c r="F27" s="57">
        <f t="shared" si="1"/>
        <v>50400</v>
      </c>
    </row>
    <row r="28" spans="1:8" ht="18.75" customHeight="1" thickBot="1" x14ac:dyDescent="0.25">
      <c r="A28" s="59" t="s">
        <v>25</v>
      </c>
      <c r="B28" s="60">
        <f>SUM(B19:B27)</f>
        <v>457980</v>
      </c>
      <c r="C28" s="60">
        <f>SUM(C19:C27)</f>
        <v>273177</v>
      </c>
      <c r="D28" s="60">
        <f>SUM(D19:D27)</f>
        <v>182147</v>
      </c>
      <c r="E28" s="60">
        <f>SUM(E19:E27)</f>
        <v>263351</v>
      </c>
      <c r="F28" s="61">
        <f>SUM(F19:F27)</f>
        <v>1176655</v>
      </c>
    </row>
    <row r="29" spans="1:8" ht="18.75" customHeight="1" thickBot="1" x14ac:dyDescent="0.25">
      <c r="A29" s="62" t="s">
        <v>26</v>
      </c>
      <c r="B29" s="63">
        <v>4564</v>
      </c>
      <c r="C29" s="60">
        <v>4512</v>
      </c>
      <c r="D29" s="60">
        <v>0</v>
      </c>
      <c r="E29" s="60">
        <v>4561</v>
      </c>
      <c r="F29" s="61">
        <f>SUM(B29:E29)</f>
        <v>13637</v>
      </c>
    </row>
    <row r="30" spans="1:8" ht="18.75" customHeight="1" thickBot="1" x14ac:dyDescent="0.25">
      <c r="A30" s="64" t="s">
        <v>27</v>
      </c>
      <c r="B30" s="65">
        <f>B18+B28+B29</f>
        <v>553044</v>
      </c>
      <c r="C30" s="65">
        <f>C18+C28+C29</f>
        <v>329304</v>
      </c>
      <c r="D30" s="65">
        <f>D18+D28+D29</f>
        <v>202786</v>
      </c>
      <c r="E30" s="65">
        <f>E18+E28+E29</f>
        <v>333408</v>
      </c>
      <c r="F30" s="66">
        <f>F18+F28+F29</f>
        <v>1418542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90" orientation="portrait" r:id="rId1"/>
  <headerFooter alignWithMargins="0">
    <oddHeader>&amp;C&amp;"Arial,Bold"&amp;16Department of Defense
Active Duty Military Personnel by Rank/Grade&amp;12
September 30, 2009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12</v>
      </c>
      <c r="C2" s="39">
        <v>11</v>
      </c>
      <c r="D2" s="39">
        <v>4</v>
      </c>
      <c r="E2" s="39">
        <v>12</v>
      </c>
      <c r="F2" s="57">
        <f t="shared" ref="F2:F15" si="0">B2+C2+D2+E2</f>
        <v>39</v>
      </c>
    </row>
    <row r="3" spans="1:6" ht="18.75" customHeight="1" x14ac:dyDescent="0.25">
      <c r="A3" s="56" t="s">
        <v>1</v>
      </c>
      <c r="B3" s="39">
        <v>49</v>
      </c>
      <c r="C3" s="39">
        <v>41</v>
      </c>
      <c r="D3" s="39">
        <v>19</v>
      </c>
      <c r="E3" s="39">
        <v>41</v>
      </c>
      <c r="F3" s="57">
        <f t="shared" si="0"/>
        <v>150</v>
      </c>
    </row>
    <row r="4" spans="1:6" ht="18.75" customHeight="1" x14ac:dyDescent="0.25">
      <c r="A4" s="56" t="s">
        <v>2</v>
      </c>
      <c r="B4" s="39">
        <v>100</v>
      </c>
      <c r="C4" s="39">
        <v>76</v>
      </c>
      <c r="D4" s="39">
        <v>30</v>
      </c>
      <c r="E4" s="39">
        <v>104</v>
      </c>
      <c r="F4" s="57">
        <f t="shared" si="0"/>
        <v>310</v>
      </c>
    </row>
    <row r="5" spans="1:6" ht="18.75" customHeight="1" x14ac:dyDescent="0.25">
      <c r="A5" s="56" t="s">
        <v>3</v>
      </c>
      <c r="B5" s="39">
        <v>157</v>
      </c>
      <c r="C5" s="39">
        <v>129</v>
      </c>
      <c r="D5" s="39">
        <v>38</v>
      </c>
      <c r="E5" s="39">
        <v>158</v>
      </c>
      <c r="F5" s="57">
        <f t="shared" si="0"/>
        <v>482</v>
      </c>
    </row>
    <row r="6" spans="1:6" ht="18.75" customHeight="1" x14ac:dyDescent="0.25">
      <c r="A6" s="56" t="s">
        <v>4</v>
      </c>
      <c r="B6" s="39">
        <v>4356</v>
      </c>
      <c r="C6" s="39">
        <v>3428</v>
      </c>
      <c r="D6" s="39">
        <v>686</v>
      </c>
      <c r="E6" s="39">
        <v>3690</v>
      </c>
      <c r="F6" s="57">
        <f t="shared" si="0"/>
        <v>12160</v>
      </c>
    </row>
    <row r="7" spans="1:6" ht="18.75" customHeight="1" x14ac:dyDescent="0.25">
      <c r="A7" s="56" t="s">
        <v>5</v>
      </c>
      <c r="B7" s="39">
        <v>9651</v>
      </c>
      <c r="C7" s="39">
        <v>6957</v>
      </c>
      <c r="D7" s="39">
        <v>1875</v>
      </c>
      <c r="E7" s="39">
        <v>10290</v>
      </c>
      <c r="F7" s="57">
        <f t="shared" si="0"/>
        <v>28773</v>
      </c>
    </row>
    <row r="8" spans="1:6" ht="18.75" customHeight="1" x14ac:dyDescent="0.25">
      <c r="A8" s="56" t="s">
        <v>6</v>
      </c>
      <c r="B8" s="39">
        <v>16732</v>
      </c>
      <c r="C8" s="39">
        <v>10368</v>
      </c>
      <c r="D8" s="39">
        <v>3800</v>
      </c>
      <c r="E8" s="39">
        <v>14395</v>
      </c>
      <c r="F8" s="57">
        <f t="shared" si="0"/>
        <v>45295</v>
      </c>
    </row>
    <row r="9" spans="1:6" ht="18.75" customHeight="1" x14ac:dyDescent="0.25">
      <c r="A9" s="56" t="s">
        <v>7</v>
      </c>
      <c r="B9" s="39">
        <v>28750</v>
      </c>
      <c r="C9" s="39">
        <v>16483</v>
      </c>
      <c r="D9" s="39">
        <f>4682+1485</f>
        <v>6167</v>
      </c>
      <c r="E9" s="39">
        <v>23597</v>
      </c>
      <c r="F9" s="57">
        <f t="shared" si="0"/>
        <v>74997</v>
      </c>
    </row>
    <row r="10" spans="1:6" ht="18.75" customHeight="1" x14ac:dyDescent="0.25">
      <c r="A10" s="56" t="s">
        <v>8</v>
      </c>
      <c r="B10" s="39">
        <v>8275</v>
      </c>
      <c r="C10" s="39">
        <v>6520</v>
      </c>
      <c r="D10" s="39">
        <f>3114+505</f>
        <v>3619</v>
      </c>
      <c r="E10" s="39">
        <v>7109</v>
      </c>
      <c r="F10" s="57">
        <f t="shared" si="0"/>
        <v>25523</v>
      </c>
    </row>
    <row r="11" spans="1:6" ht="18.75" customHeight="1" x14ac:dyDescent="0.25">
      <c r="A11" s="56" t="s">
        <v>9</v>
      </c>
      <c r="B11" s="39">
        <v>10506</v>
      </c>
      <c r="C11" s="39">
        <v>6754</v>
      </c>
      <c r="D11" s="39">
        <f>2572+491</f>
        <v>3063</v>
      </c>
      <c r="E11" s="39">
        <v>6805</v>
      </c>
      <c r="F11" s="57">
        <f t="shared" si="0"/>
        <v>27128</v>
      </c>
    </row>
    <row r="12" spans="1:6" ht="18.75" customHeight="1" x14ac:dyDescent="0.25">
      <c r="A12" s="56" t="s">
        <v>10</v>
      </c>
      <c r="B12" s="39">
        <v>599</v>
      </c>
      <c r="C12" s="39">
        <v>48</v>
      </c>
      <c r="D12" s="39">
        <v>99</v>
      </c>
      <c r="E12" s="39">
        <v>0</v>
      </c>
      <c r="F12" s="57">
        <f t="shared" si="0"/>
        <v>746</v>
      </c>
    </row>
    <row r="13" spans="1:6" ht="18.75" customHeight="1" x14ac:dyDescent="0.25">
      <c r="A13" s="56" t="s">
        <v>11</v>
      </c>
      <c r="B13" s="39">
        <v>2485</v>
      </c>
      <c r="C13" s="39">
        <v>463</v>
      </c>
      <c r="D13" s="39">
        <v>285</v>
      </c>
      <c r="E13" s="39"/>
      <c r="F13" s="57">
        <f t="shared" si="0"/>
        <v>3233</v>
      </c>
    </row>
    <row r="14" spans="1:6" ht="18.75" customHeight="1" x14ac:dyDescent="0.25">
      <c r="A14" s="56" t="s">
        <v>12</v>
      </c>
      <c r="B14" s="39">
        <v>3683</v>
      </c>
      <c r="C14" s="39">
        <v>570</v>
      </c>
      <c r="D14" s="39">
        <v>542</v>
      </c>
      <c r="E14" s="39"/>
      <c r="F14" s="57">
        <f t="shared" si="0"/>
        <v>4795</v>
      </c>
    </row>
    <row r="15" spans="1:6" ht="18.75" customHeight="1" x14ac:dyDescent="0.25">
      <c r="A15" s="56" t="s">
        <v>13</v>
      </c>
      <c r="B15" s="39">
        <v>6130</v>
      </c>
      <c r="C15" s="39">
        <v>516</v>
      </c>
      <c r="D15" s="39">
        <v>843</v>
      </c>
      <c r="E15" s="39"/>
      <c r="F15" s="57">
        <f t="shared" si="0"/>
        <v>7489</v>
      </c>
    </row>
    <row r="16" spans="1:6" ht="18.75" customHeight="1" x14ac:dyDescent="0.25">
      <c r="A16" s="56" t="s">
        <v>14</v>
      </c>
      <c r="B16" s="39">
        <v>2643</v>
      </c>
      <c r="C16" s="39"/>
      <c r="D16" s="39">
        <v>237</v>
      </c>
      <c r="E16" s="39"/>
      <c r="F16" s="57">
        <f>B16+C16+D16+E16</f>
        <v>2880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94128</v>
      </c>
      <c r="C18" s="60">
        <f>SUM(C2:C16)</f>
        <v>52364</v>
      </c>
      <c r="D18" s="60">
        <f>SUM(D2:D16)</f>
        <v>21307</v>
      </c>
      <c r="E18" s="60">
        <f>SUM(E2:E16)</f>
        <v>66201</v>
      </c>
      <c r="F18" s="61">
        <f>SUM(F2:F16)</f>
        <v>234000</v>
      </c>
    </row>
    <row r="19" spans="1:8" ht="18.75" customHeight="1" x14ac:dyDescent="0.25">
      <c r="A19" s="56" t="s">
        <v>16</v>
      </c>
      <c r="B19" s="39">
        <v>3512</v>
      </c>
      <c r="C19" s="39">
        <v>2481</v>
      </c>
      <c r="D19" s="39">
        <v>1590</v>
      </c>
      <c r="E19" s="39">
        <v>2609</v>
      </c>
      <c r="F19" s="57">
        <f t="shared" ref="F19:F27" si="1">B19+C19+D19+E19</f>
        <v>10192</v>
      </c>
    </row>
    <row r="20" spans="1:8" ht="18.75" customHeight="1" x14ac:dyDescent="0.25">
      <c r="A20" s="56" t="s">
        <v>17</v>
      </c>
      <c r="B20" s="39">
        <v>12210</v>
      </c>
      <c r="C20" s="39">
        <v>5907</v>
      </c>
      <c r="D20" s="39">
        <v>4006</v>
      </c>
      <c r="E20" s="39">
        <v>5208</v>
      </c>
      <c r="F20" s="57">
        <f t="shared" si="1"/>
        <v>27331</v>
      </c>
    </row>
    <row r="21" spans="1:8" ht="18.75" customHeight="1" x14ac:dyDescent="0.25">
      <c r="A21" s="56" t="s">
        <v>18</v>
      </c>
      <c r="B21" s="39">
        <v>40428</v>
      </c>
      <c r="C21" s="39">
        <f>21005+135</f>
        <v>21140</v>
      </c>
      <c r="D21" s="39">
        <v>9057</v>
      </c>
      <c r="E21" s="39">
        <v>26445</v>
      </c>
      <c r="F21" s="57">
        <f t="shared" si="1"/>
        <v>97070</v>
      </c>
    </row>
    <row r="22" spans="1:8" ht="18.75" customHeight="1" x14ac:dyDescent="0.25">
      <c r="A22" s="56" t="s">
        <v>19</v>
      </c>
      <c r="B22" s="39">
        <v>65800</v>
      </c>
      <c r="C22" s="39">
        <f>46427+372</f>
        <v>46799</v>
      </c>
      <c r="D22" s="39">
        <v>16409</v>
      </c>
      <c r="E22" s="39">
        <v>41848</v>
      </c>
      <c r="F22" s="57">
        <f t="shared" si="1"/>
        <v>170856</v>
      </c>
    </row>
    <row r="23" spans="1:8" ht="18.75" customHeight="1" x14ac:dyDescent="0.25">
      <c r="A23" s="56" t="s">
        <v>20</v>
      </c>
      <c r="B23" s="39">
        <v>85788</v>
      </c>
      <c r="C23" s="39">
        <f>64230+366</f>
        <v>64596</v>
      </c>
      <c r="D23" s="39">
        <v>29425</v>
      </c>
      <c r="E23" s="39">
        <v>70172</v>
      </c>
      <c r="F23" s="57">
        <f t="shared" si="1"/>
        <v>249981</v>
      </c>
    </row>
    <row r="24" spans="1:8" ht="18.75" customHeight="1" x14ac:dyDescent="0.25">
      <c r="A24" s="56" t="s">
        <v>21</v>
      </c>
      <c r="B24" s="39">
        <v>142720</v>
      </c>
      <c r="C24" s="39">
        <f>50493+32</f>
        <v>50525</v>
      </c>
      <c r="D24" s="39">
        <v>36775</v>
      </c>
      <c r="E24" s="39">
        <v>49295</v>
      </c>
      <c r="F24" s="57">
        <f t="shared" si="1"/>
        <v>279315</v>
      </c>
    </row>
    <row r="25" spans="1:8" ht="18.75" customHeight="1" x14ac:dyDescent="0.25">
      <c r="A25" s="56" t="s">
        <v>22</v>
      </c>
      <c r="B25" s="39">
        <v>69824</v>
      </c>
      <c r="C25" s="39">
        <f>52092+223</f>
        <v>52315</v>
      </c>
      <c r="D25" s="39">
        <v>53551</v>
      </c>
      <c r="E25" s="39">
        <v>52462</v>
      </c>
      <c r="F25" s="57">
        <f t="shared" si="1"/>
        <v>228152</v>
      </c>
    </row>
    <row r="26" spans="1:8" ht="18.75" customHeight="1" x14ac:dyDescent="0.25">
      <c r="A26" s="56" t="s">
        <v>23</v>
      </c>
      <c r="B26" s="39">
        <v>32911</v>
      </c>
      <c r="C26" s="39">
        <v>17396</v>
      </c>
      <c r="D26" s="39">
        <v>18645</v>
      </c>
      <c r="E26" s="39">
        <v>6225</v>
      </c>
      <c r="F26" s="57">
        <f t="shared" si="1"/>
        <v>75177</v>
      </c>
    </row>
    <row r="27" spans="1:8" ht="18.75" customHeight="1" thickBot="1" x14ac:dyDescent="0.3">
      <c r="A27" s="56" t="s">
        <v>24</v>
      </c>
      <c r="B27" s="39">
        <v>14055</v>
      </c>
      <c r="C27" s="39">
        <v>10222</v>
      </c>
      <c r="D27" s="39">
        <v>11676</v>
      </c>
      <c r="E27" s="39">
        <v>9173</v>
      </c>
      <c r="F27" s="57">
        <f t="shared" si="1"/>
        <v>45126</v>
      </c>
    </row>
    <row r="28" spans="1:8" ht="18.75" customHeight="1" thickBot="1" x14ac:dyDescent="0.25">
      <c r="A28" s="59" t="s">
        <v>25</v>
      </c>
      <c r="B28" s="60">
        <f>SUM(B19:B27)</f>
        <v>467248</v>
      </c>
      <c r="C28" s="60">
        <f>SUM(C19:C27)</f>
        <v>271381</v>
      </c>
      <c r="D28" s="60">
        <f>SUM(D19:D27)</f>
        <v>181134</v>
      </c>
      <c r="E28" s="60">
        <f>SUM(E19:E27)</f>
        <v>263437</v>
      </c>
      <c r="F28" s="61">
        <f>SUM(F19:F27)</f>
        <v>1183200</v>
      </c>
    </row>
    <row r="29" spans="1:8" ht="18.75" customHeight="1" thickBot="1" x14ac:dyDescent="0.25">
      <c r="A29" s="62" t="s">
        <v>26</v>
      </c>
      <c r="B29" s="63">
        <v>4669</v>
      </c>
      <c r="C29" s="60">
        <v>4558</v>
      </c>
      <c r="D29" s="60">
        <v>0</v>
      </c>
      <c r="E29" s="60">
        <v>4558</v>
      </c>
      <c r="F29" s="61">
        <f>SUM(B29:E29)</f>
        <v>13785</v>
      </c>
    </row>
    <row r="30" spans="1:8" ht="18.75" customHeight="1" thickBot="1" x14ac:dyDescent="0.25">
      <c r="A30" s="64" t="s">
        <v>27</v>
      </c>
      <c r="B30" s="65">
        <f>B18+B28+B29</f>
        <v>566045</v>
      </c>
      <c r="C30" s="65">
        <f>C18+C28+C29</f>
        <v>328303</v>
      </c>
      <c r="D30" s="65">
        <f>D18+D28+D29</f>
        <v>202441</v>
      </c>
      <c r="E30" s="65">
        <f>E18+E28+E29</f>
        <v>334196</v>
      </c>
      <c r="F30" s="66">
        <f>F18+F28+F29</f>
        <v>1430985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89" orientation="portrait" r:id="rId1"/>
  <headerFooter alignWithMargins="0">
    <oddHeader>&amp;C&amp;"Arial,Bold"&amp;16Department of Defense
Active Duty Military Personnel by Rank/Grade&amp;12
September 30, 2010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12</v>
      </c>
      <c r="C2" s="39">
        <v>12</v>
      </c>
      <c r="D2" s="39">
        <v>4</v>
      </c>
      <c r="E2" s="39">
        <v>13</v>
      </c>
      <c r="F2" s="57">
        <f t="shared" ref="F2:F15" si="0">B2+C2+D2+E2</f>
        <v>41</v>
      </c>
    </row>
    <row r="3" spans="1:6" ht="18.75" customHeight="1" x14ac:dyDescent="0.25">
      <c r="A3" s="56" t="s">
        <v>1</v>
      </c>
      <c r="B3" s="39">
        <v>50</v>
      </c>
      <c r="C3" s="39">
        <v>39</v>
      </c>
      <c r="D3" s="39">
        <v>18</v>
      </c>
      <c r="E3" s="39">
        <v>46</v>
      </c>
      <c r="F3" s="57">
        <f t="shared" si="0"/>
        <v>153</v>
      </c>
    </row>
    <row r="4" spans="1:6" ht="18.75" customHeight="1" x14ac:dyDescent="0.25">
      <c r="A4" s="56" t="s">
        <v>2</v>
      </c>
      <c r="B4" s="39">
        <v>108</v>
      </c>
      <c r="C4" s="39">
        <v>75</v>
      </c>
      <c r="D4" s="39">
        <v>34</v>
      </c>
      <c r="E4" s="39">
        <v>100</v>
      </c>
      <c r="F4" s="57">
        <f t="shared" si="0"/>
        <v>317</v>
      </c>
    </row>
    <row r="5" spans="1:6" ht="18.75" customHeight="1" x14ac:dyDescent="0.25">
      <c r="A5" s="56" t="s">
        <v>3</v>
      </c>
      <c r="B5" s="39">
        <v>144</v>
      </c>
      <c r="C5" s="39">
        <v>125</v>
      </c>
      <c r="D5" s="39">
        <v>32</v>
      </c>
      <c r="E5" s="39">
        <v>158</v>
      </c>
      <c r="F5" s="57">
        <f t="shared" si="0"/>
        <v>459</v>
      </c>
    </row>
    <row r="6" spans="1:6" ht="18.75" customHeight="1" x14ac:dyDescent="0.25">
      <c r="A6" s="56" t="s">
        <v>4</v>
      </c>
      <c r="B6" s="39">
        <v>4434</v>
      </c>
      <c r="C6" s="39">
        <v>3450</v>
      </c>
      <c r="D6" s="39">
        <v>693</v>
      </c>
      <c r="E6" s="39">
        <v>3556</v>
      </c>
      <c r="F6" s="57">
        <f t="shared" si="0"/>
        <v>12133</v>
      </c>
    </row>
    <row r="7" spans="1:6" ht="18.75" customHeight="1" x14ac:dyDescent="0.25">
      <c r="A7" s="56" t="s">
        <v>5</v>
      </c>
      <c r="B7" s="39">
        <v>9941</v>
      </c>
      <c r="C7" s="39">
        <v>7044</v>
      </c>
      <c r="D7" s="39">
        <v>1915</v>
      </c>
      <c r="E7" s="39">
        <v>9916</v>
      </c>
      <c r="F7" s="57">
        <f t="shared" si="0"/>
        <v>28816</v>
      </c>
    </row>
    <row r="8" spans="1:6" ht="18.75" customHeight="1" x14ac:dyDescent="0.25">
      <c r="A8" s="56" t="s">
        <v>6</v>
      </c>
      <c r="B8" s="39">
        <v>17163</v>
      </c>
      <c r="C8" s="39">
        <v>10628</v>
      </c>
      <c r="D8" s="39">
        <v>3915</v>
      </c>
      <c r="E8" s="39">
        <v>14524</v>
      </c>
      <c r="F8" s="57">
        <f t="shared" si="0"/>
        <v>46230</v>
      </c>
    </row>
    <row r="9" spans="1:6" ht="18.75" customHeight="1" x14ac:dyDescent="0.25">
      <c r="A9" s="56" t="s">
        <v>7</v>
      </c>
      <c r="B9" s="39">
        <v>29994</v>
      </c>
      <c r="C9" s="39">
        <v>16809</v>
      </c>
      <c r="D9" s="39">
        <f>5009+1500</f>
        <v>6509</v>
      </c>
      <c r="E9" s="39">
        <v>23226</v>
      </c>
      <c r="F9" s="57">
        <f t="shared" si="0"/>
        <v>76538</v>
      </c>
    </row>
    <row r="10" spans="1:6" ht="18.75" customHeight="1" x14ac:dyDescent="0.25">
      <c r="A10" s="56" t="s">
        <v>8</v>
      </c>
      <c r="B10" s="39">
        <v>9382</v>
      </c>
      <c r="C10" s="39">
        <v>6602</v>
      </c>
      <c r="D10" s="39">
        <f>3287+554</f>
        <v>3841</v>
      </c>
      <c r="E10" s="39">
        <v>7219</v>
      </c>
      <c r="F10" s="57">
        <f t="shared" si="0"/>
        <v>27044</v>
      </c>
    </row>
    <row r="11" spans="1:6" ht="18.75" customHeight="1" x14ac:dyDescent="0.25">
      <c r="A11" s="56" t="s">
        <v>9</v>
      </c>
      <c r="B11" s="39">
        <v>10167</v>
      </c>
      <c r="C11" s="39">
        <v>6465</v>
      </c>
      <c r="D11" s="39">
        <f>2332+453</f>
        <v>2785</v>
      </c>
      <c r="E11" s="39">
        <v>6729</v>
      </c>
      <c r="F11" s="57">
        <f t="shared" si="0"/>
        <v>26146</v>
      </c>
    </row>
    <row r="12" spans="1:6" ht="18.75" customHeight="1" x14ac:dyDescent="0.25">
      <c r="A12" s="56" t="s">
        <v>10</v>
      </c>
      <c r="B12" s="39">
        <v>620</v>
      </c>
      <c r="C12" s="39">
        <v>55</v>
      </c>
      <c r="D12" s="39">
        <v>103</v>
      </c>
      <c r="E12" s="39"/>
      <c r="F12" s="57">
        <f t="shared" si="0"/>
        <v>778</v>
      </c>
    </row>
    <row r="13" spans="1:6" ht="18.75" customHeight="1" x14ac:dyDescent="0.25">
      <c r="A13" s="56" t="s">
        <v>11</v>
      </c>
      <c r="B13" s="39">
        <v>2592</v>
      </c>
      <c r="C13" s="39">
        <v>446</v>
      </c>
      <c r="D13" s="39">
        <v>282</v>
      </c>
      <c r="E13" s="39"/>
      <c r="F13" s="57">
        <f t="shared" si="0"/>
        <v>3320</v>
      </c>
    </row>
    <row r="14" spans="1:6" ht="18.75" customHeight="1" x14ac:dyDescent="0.25">
      <c r="A14" s="56" t="s">
        <v>12</v>
      </c>
      <c r="B14" s="39">
        <v>3551</v>
      </c>
      <c r="C14" s="39">
        <v>592</v>
      </c>
      <c r="D14" s="39">
        <v>545</v>
      </c>
      <c r="E14" s="39"/>
      <c r="F14" s="57">
        <f t="shared" si="0"/>
        <v>4688</v>
      </c>
    </row>
    <row r="15" spans="1:6" ht="18.75" customHeight="1" x14ac:dyDescent="0.25">
      <c r="A15" s="56" t="s">
        <v>13</v>
      </c>
      <c r="B15" s="39">
        <v>6694</v>
      </c>
      <c r="C15" s="39">
        <v>510</v>
      </c>
      <c r="D15" s="39">
        <v>888</v>
      </c>
      <c r="E15" s="39"/>
      <c r="F15" s="57">
        <f t="shared" si="0"/>
        <v>8092</v>
      </c>
    </row>
    <row r="16" spans="1:6" ht="18.75" customHeight="1" x14ac:dyDescent="0.25">
      <c r="A16" s="56" t="s">
        <v>14</v>
      </c>
      <c r="B16" s="39">
        <v>2388</v>
      </c>
      <c r="C16" s="39"/>
      <c r="D16" s="39">
        <v>258</v>
      </c>
      <c r="E16" s="39"/>
      <c r="F16" s="57">
        <f>B16+C16+D16+E16</f>
        <v>2646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97240</v>
      </c>
      <c r="C18" s="60">
        <f>SUM(C2:C16)</f>
        <v>52852</v>
      </c>
      <c r="D18" s="60">
        <f>SUM(D2:D16)</f>
        <v>21822</v>
      </c>
      <c r="E18" s="60">
        <f>SUM(E2:E16)</f>
        <v>65487</v>
      </c>
      <c r="F18" s="61">
        <f>SUM(F2:F16)</f>
        <v>237401</v>
      </c>
    </row>
    <row r="19" spans="1:8" ht="18.75" customHeight="1" x14ac:dyDescent="0.25">
      <c r="A19" s="56" t="s">
        <v>16</v>
      </c>
      <c r="B19" s="39">
        <v>3664</v>
      </c>
      <c r="C19" s="39">
        <v>2423</v>
      </c>
      <c r="D19" s="39">
        <v>1601</v>
      </c>
      <c r="E19" s="39">
        <v>2616</v>
      </c>
      <c r="F19" s="57">
        <f t="shared" ref="F19:F27" si="1">B19+C19+D19+E19</f>
        <v>10304</v>
      </c>
    </row>
    <row r="20" spans="1:8" ht="18.75" customHeight="1" x14ac:dyDescent="0.25">
      <c r="A20" s="56" t="s">
        <v>17</v>
      </c>
      <c r="B20" s="39">
        <v>12230</v>
      </c>
      <c r="C20" s="39">
        <v>5899</v>
      </c>
      <c r="D20" s="39">
        <v>4026</v>
      </c>
      <c r="E20" s="39">
        <v>5148</v>
      </c>
      <c r="F20" s="57">
        <f t="shared" si="1"/>
        <v>27303</v>
      </c>
    </row>
    <row r="21" spans="1:8" ht="18.75" customHeight="1" x14ac:dyDescent="0.25">
      <c r="A21" s="56" t="s">
        <v>18</v>
      </c>
      <c r="B21" s="39">
        <v>40483</v>
      </c>
      <c r="C21" s="39">
        <f>20562+155</f>
        <v>20717</v>
      </c>
      <c r="D21" s="39">
        <v>9245</v>
      </c>
      <c r="E21" s="39">
        <v>25745</v>
      </c>
      <c r="F21" s="57">
        <f t="shared" si="1"/>
        <v>96190</v>
      </c>
    </row>
    <row r="22" spans="1:8" ht="18.75" customHeight="1" x14ac:dyDescent="0.25">
      <c r="A22" s="56" t="s">
        <v>19</v>
      </c>
      <c r="B22" s="39">
        <v>64432</v>
      </c>
      <c r="C22" s="39">
        <f>45357+404</f>
        <v>45761</v>
      </c>
      <c r="D22" s="39">
        <v>16916</v>
      </c>
      <c r="E22" s="39">
        <v>41608</v>
      </c>
      <c r="F22" s="57">
        <f t="shared" si="1"/>
        <v>168717</v>
      </c>
    </row>
    <row r="23" spans="1:8" ht="18.75" customHeight="1" x14ac:dyDescent="0.25">
      <c r="A23" s="56" t="s">
        <v>20</v>
      </c>
      <c r="B23" s="39">
        <v>83277</v>
      </c>
      <c r="C23" s="39">
        <f>60307+219</f>
        <v>60526</v>
      </c>
      <c r="D23" s="39">
        <v>30047</v>
      </c>
      <c r="E23" s="39">
        <v>70159</v>
      </c>
      <c r="F23" s="57">
        <f t="shared" si="1"/>
        <v>244009</v>
      </c>
    </row>
    <row r="24" spans="1:8" ht="18.75" customHeight="1" x14ac:dyDescent="0.25">
      <c r="A24" s="56" t="s">
        <v>21</v>
      </c>
      <c r="B24" s="39">
        <v>147112</v>
      </c>
      <c r="C24" s="39">
        <f>54085+24</f>
        <v>54109</v>
      </c>
      <c r="D24" s="39">
        <v>37409</v>
      </c>
      <c r="E24" s="39">
        <v>51400</v>
      </c>
      <c r="F24" s="57">
        <f t="shared" si="1"/>
        <v>290030</v>
      </c>
    </row>
    <row r="25" spans="1:8" ht="18.75" customHeight="1" x14ac:dyDescent="0.25">
      <c r="A25" s="56" t="s">
        <v>22</v>
      </c>
      <c r="B25" s="39">
        <v>71629</v>
      </c>
      <c r="C25" s="39">
        <f>53104+97</f>
        <v>53201</v>
      </c>
      <c r="D25" s="39">
        <v>46866</v>
      </c>
      <c r="E25" s="39">
        <v>51916</v>
      </c>
      <c r="F25" s="57">
        <f t="shared" si="1"/>
        <v>223612</v>
      </c>
    </row>
    <row r="26" spans="1:8" ht="18.75" customHeight="1" x14ac:dyDescent="0.25">
      <c r="A26" s="56" t="s">
        <v>23</v>
      </c>
      <c r="B26" s="39">
        <v>28831</v>
      </c>
      <c r="C26" s="39">
        <v>15743</v>
      </c>
      <c r="D26" s="39">
        <v>20361</v>
      </c>
      <c r="E26" s="39">
        <v>4793</v>
      </c>
      <c r="F26" s="57">
        <f t="shared" si="1"/>
        <v>69728</v>
      </c>
    </row>
    <row r="27" spans="1:8" ht="18.75" customHeight="1" thickBot="1" x14ac:dyDescent="0.3">
      <c r="A27" s="56" t="s">
        <v>24</v>
      </c>
      <c r="B27" s="39">
        <v>11947</v>
      </c>
      <c r="C27" s="39">
        <v>9367</v>
      </c>
      <c r="D27" s="39">
        <v>12864</v>
      </c>
      <c r="E27" s="39">
        <v>10157</v>
      </c>
      <c r="F27" s="57">
        <f t="shared" si="1"/>
        <v>44335</v>
      </c>
    </row>
    <row r="28" spans="1:8" ht="18.75" customHeight="1" thickBot="1" x14ac:dyDescent="0.25">
      <c r="A28" s="59" t="s">
        <v>25</v>
      </c>
      <c r="B28" s="60">
        <f>SUM(B19:B27)</f>
        <v>463605</v>
      </c>
      <c r="C28" s="60">
        <f>SUM(C19:C27)</f>
        <v>267746</v>
      </c>
      <c r="D28" s="60">
        <f>SUM(D19:D27)</f>
        <v>179335</v>
      </c>
      <c r="E28" s="60">
        <f>SUM(E19:E27)</f>
        <v>263542</v>
      </c>
      <c r="F28" s="61">
        <f>SUM(F19:F27)</f>
        <v>1174228</v>
      </c>
    </row>
    <row r="29" spans="1:8" ht="18.75" customHeight="1" thickBot="1" x14ac:dyDescent="0.25">
      <c r="A29" s="62" t="s">
        <v>26</v>
      </c>
      <c r="B29" s="63">
        <v>4618</v>
      </c>
      <c r="C29" s="60">
        <v>4525</v>
      </c>
      <c r="D29" s="60">
        <v>0</v>
      </c>
      <c r="E29" s="60">
        <v>4341</v>
      </c>
      <c r="F29" s="61">
        <f>SUM(B29:E29)</f>
        <v>13484</v>
      </c>
    </row>
    <row r="30" spans="1:8" ht="18.75" customHeight="1" thickBot="1" x14ac:dyDescent="0.25">
      <c r="A30" s="64" t="s">
        <v>27</v>
      </c>
      <c r="B30" s="65">
        <f>B18+B28+B29</f>
        <v>565463</v>
      </c>
      <c r="C30" s="65">
        <f>C18+C28+C29</f>
        <v>325123</v>
      </c>
      <c r="D30" s="65">
        <f>D18+D28+D29</f>
        <v>201157</v>
      </c>
      <c r="E30" s="65">
        <f>E18+E28+E29</f>
        <v>333370</v>
      </c>
      <c r="F30" s="66">
        <f>F18+F28+F29</f>
        <v>1425113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89" orientation="portrait" r:id="rId1"/>
  <headerFooter>
    <oddHeader>&amp;C&amp;"Arial,Bold"&amp;16Department of Defense
Active Duty Military Personnel by Rank/Grade&amp;12
September 30, 2011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11</v>
      </c>
      <c r="C2" s="39">
        <v>11</v>
      </c>
      <c r="D2" s="39">
        <v>4</v>
      </c>
      <c r="E2" s="39">
        <v>14</v>
      </c>
      <c r="F2" s="57">
        <v>40</v>
      </c>
    </row>
    <row r="3" spans="1:6" ht="18.75" customHeight="1" x14ac:dyDescent="0.25">
      <c r="A3" s="56" t="s">
        <v>1</v>
      </c>
      <c r="B3" s="39">
        <v>51</v>
      </c>
      <c r="C3" s="39">
        <v>39</v>
      </c>
      <c r="D3" s="39">
        <v>21</v>
      </c>
      <c r="E3" s="39">
        <v>44</v>
      </c>
      <c r="F3" s="57">
        <v>155</v>
      </c>
    </row>
    <row r="4" spans="1:6" ht="18.75" customHeight="1" x14ac:dyDescent="0.25">
      <c r="A4" s="56" t="s">
        <v>2</v>
      </c>
      <c r="B4" s="39">
        <v>120</v>
      </c>
      <c r="C4" s="39">
        <v>65</v>
      </c>
      <c r="D4" s="39">
        <v>32</v>
      </c>
      <c r="E4" s="39">
        <v>99</v>
      </c>
      <c r="F4" s="57">
        <v>316</v>
      </c>
    </row>
    <row r="5" spans="1:6" ht="18.75" customHeight="1" x14ac:dyDescent="0.25">
      <c r="A5" s="56" t="s">
        <v>3</v>
      </c>
      <c r="B5" s="39">
        <v>133</v>
      </c>
      <c r="C5" s="39">
        <v>119</v>
      </c>
      <c r="D5" s="39">
        <v>34</v>
      </c>
      <c r="E5" s="39">
        <v>147</v>
      </c>
      <c r="F5" s="57">
        <v>433</v>
      </c>
    </row>
    <row r="6" spans="1:6" ht="18.75" customHeight="1" x14ac:dyDescent="0.25">
      <c r="A6" s="56" t="s">
        <v>4</v>
      </c>
      <c r="B6" s="39">
        <v>4373</v>
      </c>
      <c r="C6" s="39">
        <v>3273</v>
      </c>
      <c r="D6" s="39">
        <v>687</v>
      </c>
      <c r="E6" s="39">
        <v>3580</v>
      </c>
      <c r="F6" s="57">
        <v>11913</v>
      </c>
    </row>
    <row r="7" spans="1:6" ht="18.75" customHeight="1" x14ac:dyDescent="0.25">
      <c r="A7" s="56" t="s">
        <v>5</v>
      </c>
      <c r="B7" s="39">
        <v>9985</v>
      </c>
      <c r="C7" s="39">
        <v>6708</v>
      </c>
      <c r="D7" s="39">
        <v>1923</v>
      </c>
      <c r="E7" s="39">
        <v>10039</v>
      </c>
      <c r="F7" s="57">
        <v>28655</v>
      </c>
    </row>
    <row r="8" spans="1:6" ht="18.75" customHeight="1" x14ac:dyDescent="0.25">
      <c r="A8" s="56" t="s">
        <v>6</v>
      </c>
      <c r="B8" s="39">
        <v>17405</v>
      </c>
      <c r="C8" s="39">
        <v>10602</v>
      </c>
      <c r="D8" s="39">
        <v>3906</v>
      </c>
      <c r="E8" s="39">
        <v>14548</v>
      </c>
      <c r="F8" s="57">
        <v>46461</v>
      </c>
    </row>
    <row r="9" spans="1:6" ht="18.75" customHeight="1" x14ac:dyDescent="0.25">
      <c r="A9" s="56" t="s">
        <v>7</v>
      </c>
      <c r="B9" s="39">
        <v>28331</v>
      </c>
      <c r="C9" s="39">
        <v>17359</v>
      </c>
      <c r="D9" s="39">
        <v>6909</v>
      </c>
      <c r="E9" s="39">
        <v>22170</v>
      </c>
      <c r="F9" s="57">
        <v>74769</v>
      </c>
    </row>
    <row r="10" spans="1:6" ht="18.75" customHeight="1" x14ac:dyDescent="0.25">
      <c r="A10" s="56" t="s">
        <v>8</v>
      </c>
      <c r="B10" s="39">
        <v>13004</v>
      </c>
      <c r="C10" s="39">
        <v>6632</v>
      </c>
      <c r="D10" s="39">
        <v>3657</v>
      </c>
      <c r="E10" s="39">
        <v>7472</v>
      </c>
      <c r="F10" s="57">
        <v>30765</v>
      </c>
    </row>
    <row r="11" spans="1:6" ht="18.75" customHeight="1" x14ac:dyDescent="0.25">
      <c r="A11" s="56" t="s">
        <v>9</v>
      </c>
      <c r="B11" s="39">
        <v>9125</v>
      </c>
      <c r="C11" s="39">
        <v>6465</v>
      </c>
      <c r="D11" s="39">
        <v>2511</v>
      </c>
      <c r="E11" s="39">
        <v>6907</v>
      </c>
      <c r="F11" s="57">
        <v>25008</v>
      </c>
    </row>
    <row r="12" spans="1:6" ht="18.75" customHeight="1" x14ac:dyDescent="0.25">
      <c r="A12" s="56" t="s">
        <v>10</v>
      </c>
      <c r="B12" s="39">
        <v>647</v>
      </c>
      <c r="C12" s="39">
        <v>66</v>
      </c>
      <c r="D12" s="39">
        <v>100</v>
      </c>
      <c r="E12" s="39"/>
      <c r="F12" s="57">
        <v>813</v>
      </c>
    </row>
    <row r="13" spans="1:6" ht="18.75" customHeight="1" x14ac:dyDescent="0.25">
      <c r="A13" s="56" t="s">
        <v>11</v>
      </c>
      <c r="B13" s="39">
        <v>2522</v>
      </c>
      <c r="C13" s="39">
        <v>389</v>
      </c>
      <c r="D13" s="39">
        <v>294</v>
      </c>
      <c r="E13" s="39"/>
      <c r="F13" s="57">
        <v>3205</v>
      </c>
    </row>
    <row r="14" spans="1:6" ht="18.75" customHeight="1" x14ac:dyDescent="0.25">
      <c r="A14" s="56" t="s">
        <v>12</v>
      </c>
      <c r="B14" s="39">
        <v>3872</v>
      </c>
      <c r="C14" s="39">
        <v>621</v>
      </c>
      <c r="D14" s="39">
        <v>578</v>
      </c>
      <c r="E14" s="39"/>
      <c r="F14" s="57">
        <v>5071</v>
      </c>
    </row>
    <row r="15" spans="1:6" ht="18.75" customHeight="1" x14ac:dyDescent="0.25">
      <c r="A15" s="56" t="s">
        <v>13</v>
      </c>
      <c r="B15" s="39">
        <v>6644</v>
      </c>
      <c r="C15" s="39">
        <v>506</v>
      </c>
      <c r="D15" s="39">
        <v>919</v>
      </c>
      <c r="E15" s="39"/>
      <c r="F15" s="57">
        <v>8069</v>
      </c>
    </row>
    <row r="16" spans="1:6" ht="18.75" customHeight="1" x14ac:dyDescent="0.25">
      <c r="A16" s="56" t="s">
        <v>14</v>
      </c>
      <c r="B16" s="39">
        <v>2200</v>
      </c>
      <c r="C16" s="39">
        <v>0</v>
      </c>
      <c r="D16" s="39">
        <v>201</v>
      </c>
      <c r="E16" s="39"/>
      <c r="F16" s="57">
        <v>2401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98423</v>
      </c>
      <c r="C18" s="60">
        <f>SUM(C2:C16)</f>
        <v>52855</v>
      </c>
      <c r="D18" s="60">
        <f>SUM(D2:D16)</f>
        <v>21776</v>
      </c>
      <c r="E18" s="60">
        <f>SUM(E2:E16)</f>
        <v>65020</v>
      </c>
      <c r="F18" s="61">
        <f>SUM(F2:F16)</f>
        <v>238074</v>
      </c>
    </row>
    <row r="19" spans="1:8" ht="18.75" customHeight="1" x14ac:dyDescent="0.25">
      <c r="A19" s="56" t="s">
        <v>16</v>
      </c>
      <c r="B19" s="39">
        <v>3671</v>
      </c>
      <c r="C19" s="39">
        <v>2395</v>
      </c>
      <c r="D19" s="39">
        <v>1618</v>
      </c>
      <c r="E19" s="39">
        <v>2632</v>
      </c>
      <c r="F19" s="57">
        <v>10316</v>
      </c>
    </row>
    <row r="20" spans="1:8" ht="18.75" customHeight="1" x14ac:dyDescent="0.25">
      <c r="A20" s="56" t="s">
        <v>17</v>
      </c>
      <c r="B20" s="39">
        <v>12292</v>
      </c>
      <c r="C20" s="39">
        <v>5815</v>
      </c>
      <c r="D20" s="39">
        <v>3957</v>
      </c>
      <c r="E20" s="39">
        <v>5047</v>
      </c>
      <c r="F20" s="57">
        <v>27111</v>
      </c>
    </row>
    <row r="21" spans="1:8" ht="18.75" customHeight="1" x14ac:dyDescent="0.25">
      <c r="A21" s="56" t="s">
        <v>18</v>
      </c>
      <c r="B21" s="39">
        <v>40876</v>
      </c>
      <c r="C21" s="39">
        <v>20178</v>
      </c>
      <c r="D21" s="39">
        <v>9087</v>
      </c>
      <c r="E21" s="39">
        <v>26437</v>
      </c>
      <c r="F21" s="57">
        <v>96578</v>
      </c>
    </row>
    <row r="22" spans="1:8" ht="18.75" customHeight="1" x14ac:dyDescent="0.25">
      <c r="A22" s="56" t="s">
        <v>19</v>
      </c>
      <c r="B22" s="39">
        <v>63569</v>
      </c>
      <c r="C22" s="39">
        <v>43994</v>
      </c>
      <c r="D22" s="39">
        <v>16343</v>
      </c>
      <c r="E22" s="39">
        <v>41767</v>
      </c>
      <c r="F22" s="57">
        <v>165673</v>
      </c>
    </row>
    <row r="23" spans="1:8" ht="18.75" customHeight="1" x14ac:dyDescent="0.25">
      <c r="A23" s="56" t="s">
        <v>20</v>
      </c>
      <c r="B23" s="39">
        <v>83109</v>
      </c>
      <c r="C23" s="39">
        <v>57872</v>
      </c>
      <c r="D23" s="39">
        <v>28494</v>
      </c>
      <c r="E23" s="39">
        <v>67718</v>
      </c>
      <c r="F23" s="57">
        <v>237193</v>
      </c>
    </row>
    <row r="24" spans="1:8" ht="18.75" customHeight="1" x14ac:dyDescent="0.25">
      <c r="A24" s="56" t="s">
        <v>21</v>
      </c>
      <c r="B24" s="39">
        <v>143090</v>
      </c>
      <c r="C24" s="39">
        <v>59607</v>
      </c>
      <c r="D24" s="39">
        <v>34889</v>
      </c>
      <c r="E24" s="39">
        <v>55503</v>
      </c>
      <c r="F24" s="57">
        <v>293089</v>
      </c>
    </row>
    <row r="25" spans="1:8" ht="18.75" customHeight="1" x14ac:dyDescent="0.25">
      <c r="A25" s="56" t="s">
        <v>22</v>
      </c>
      <c r="B25" s="39">
        <v>62272</v>
      </c>
      <c r="C25" s="39">
        <v>45191</v>
      </c>
      <c r="D25" s="39">
        <v>48294</v>
      </c>
      <c r="E25" s="39">
        <v>50827</v>
      </c>
      <c r="F25" s="57">
        <v>206584</v>
      </c>
    </row>
    <row r="26" spans="1:8" ht="18.75" customHeight="1" x14ac:dyDescent="0.25">
      <c r="A26" s="56" t="s">
        <v>23</v>
      </c>
      <c r="B26" s="39">
        <v>25176</v>
      </c>
      <c r="C26" s="39">
        <v>15035</v>
      </c>
      <c r="D26" s="39">
        <v>20382</v>
      </c>
      <c r="E26" s="39">
        <v>4269</v>
      </c>
      <c r="F26" s="57">
        <v>64862</v>
      </c>
    </row>
    <row r="27" spans="1:8" ht="18.75" customHeight="1" thickBot="1" x14ac:dyDescent="0.3">
      <c r="A27" s="56" t="s">
        <v>24</v>
      </c>
      <c r="B27" s="39">
        <v>13020</v>
      </c>
      <c r="C27" s="39">
        <v>10985</v>
      </c>
      <c r="D27" s="39">
        <v>13353</v>
      </c>
      <c r="E27" s="39">
        <v>9717</v>
      </c>
      <c r="F27" s="57">
        <v>47075</v>
      </c>
    </row>
    <row r="28" spans="1:8" ht="18.75" customHeight="1" thickBot="1" x14ac:dyDescent="0.25">
      <c r="A28" s="59" t="s">
        <v>25</v>
      </c>
      <c r="B28" s="60">
        <f>SUM(B19:B27)</f>
        <v>447075</v>
      </c>
      <c r="C28" s="60">
        <f>SUM(C19:C27)</f>
        <v>261072</v>
      </c>
      <c r="D28" s="60">
        <f>SUM(D19:D27)</f>
        <v>176417</v>
      </c>
      <c r="E28" s="60">
        <f>SUM(E19:E27)</f>
        <v>263917</v>
      </c>
      <c r="F28" s="61">
        <f>SUM(F19:F27)</f>
        <v>1148481</v>
      </c>
    </row>
    <row r="29" spans="1:8" ht="18.75" customHeight="1" thickBot="1" x14ac:dyDescent="0.25">
      <c r="A29" s="62" t="s">
        <v>26</v>
      </c>
      <c r="B29" s="63">
        <v>4566</v>
      </c>
      <c r="C29" s="60">
        <v>4479</v>
      </c>
      <c r="D29" s="60">
        <v>0</v>
      </c>
      <c r="E29" s="60">
        <v>4022</v>
      </c>
      <c r="F29" s="61">
        <f>SUM(B29:E29)</f>
        <v>13067</v>
      </c>
    </row>
    <row r="30" spans="1:8" ht="18.75" customHeight="1" thickBot="1" x14ac:dyDescent="0.25">
      <c r="A30" s="64" t="s">
        <v>27</v>
      </c>
      <c r="B30" s="65">
        <f>B18+B28+B29</f>
        <v>550064</v>
      </c>
      <c r="C30" s="65">
        <f>C18+C28+C29</f>
        <v>318406</v>
      </c>
      <c r="D30" s="65">
        <f>D18+D28+D29</f>
        <v>198193</v>
      </c>
      <c r="E30" s="65">
        <f>E18+E28+E29</f>
        <v>332959</v>
      </c>
      <c r="F30" s="66">
        <f>F18+F28+F29</f>
        <v>1399622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0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1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0"/>
        <v>#REF!</v>
      </c>
      <c r="CA103" s="38" t="e">
        <f>#REF!</f>
        <v>#REF!</v>
      </c>
      <c r="CB103" s="38" t="e">
        <f>#REF!</f>
        <v>#REF!</v>
      </c>
      <c r="CC103" s="39" t="e">
        <f t="shared" si="1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0"/>
        <v>#REF!</v>
      </c>
      <c r="CA104" s="39" t="e">
        <f>#REF!</f>
        <v>#REF!</v>
      </c>
      <c r="CB104" s="38" t="e">
        <f>#REF!</f>
        <v>#REF!</v>
      </c>
      <c r="CC104" s="39" t="e">
        <f t="shared" si="1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0"/>
        <v>#REF!</v>
      </c>
      <c r="CA105" s="38" t="e">
        <f>#REF!</f>
        <v>#REF!</v>
      </c>
      <c r="CB105" s="38" t="e">
        <f>#REF!</f>
        <v>#REF!</v>
      </c>
      <c r="CC105" s="39" t="e">
        <f t="shared" si="1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0"/>
        <v>#REF!</v>
      </c>
      <c r="CA106" s="38" t="e">
        <f>#REF!</f>
        <v>#REF!</v>
      </c>
      <c r="CB106" s="38" t="e">
        <f>#REF!</f>
        <v>#REF!</v>
      </c>
      <c r="CC106" s="39" t="e">
        <f t="shared" si="1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0"/>
        <v>#REF!</v>
      </c>
      <c r="CA107" s="38" t="e">
        <f>#REF!</f>
        <v>#REF!</v>
      </c>
      <c r="CB107" s="38" t="e">
        <f>#REF!</f>
        <v>#REF!</v>
      </c>
      <c r="CC107" s="39" t="e">
        <f t="shared" si="1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2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3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2"/>
        <v>#REF!</v>
      </c>
      <c r="CA111" s="38" t="e">
        <f>#REF!</f>
        <v>#REF!</v>
      </c>
      <c r="CB111" s="38" t="e">
        <f>#REF!</f>
        <v>#REF!</v>
      </c>
      <c r="CC111" s="39" t="e">
        <f t="shared" si="3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2"/>
        <v>#REF!</v>
      </c>
      <c r="CA112" s="39" t="e">
        <f>#REF!</f>
        <v>#REF!</v>
      </c>
      <c r="CB112" s="39" t="e">
        <f>#REF!</f>
        <v>#REF!</v>
      </c>
      <c r="CC112" s="39" t="e">
        <f t="shared" si="3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2"/>
        <v>#REF!</v>
      </c>
      <c r="CA113" s="39" t="e">
        <f>#REF!</f>
        <v>#REF!</v>
      </c>
      <c r="CB113" s="38" t="e">
        <f>#REF!</f>
        <v>#REF!</v>
      </c>
      <c r="CC113" s="39" t="e">
        <f t="shared" si="3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2"/>
        <v>#REF!</v>
      </c>
      <c r="CA114" s="39" t="e">
        <f>#REF!</f>
        <v>#REF!</v>
      </c>
      <c r="CB114" s="38" t="e">
        <f>#REF!</f>
        <v>#REF!</v>
      </c>
      <c r="CC114" s="39" t="e">
        <f t="shared" si="3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2"/>
        <v>#REF!</v>
      </c>
      <c r="CA115" s="39" t="e">
        <f>#REF!</f>
        <v>#REF!</v>
      </c>
      <c r="CB115" s="38" t="e">
        <f>#REF!</f>
        <v>#REF!</v>
      </c>
      <c r="CC115" s="39" t="e">
        <f t="shared" si="3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2"/>
        <v>#REF!</v>
      </c>
      <c r="CA116" s="38" t="e">
        <f>#REF!</f>
        <v>#REF!</v>
      </c>
      <c r="CB116" s="38" t="e">
        <f>#REF!</f>
        <v>#REF!</v>
      </c>
      <c r="CC116" s="39" t="e">
        <f t="shared" si="3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2"/>
        <v>#REF!</v>
      </c>
      <c r="CA117" s="39" t="e">
        <f>#REF!</f>
        <v>#REF!</v>
      </c>
      <c r="CB117" s="38" t="e">
        <f>#REF!</f>
        <v>#REF!</v>
      </c>
      <c r="CC117" s="39" t="e">
        <f t="shared" si="3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2"/>
        <v>#REF!</v>
      </c>
      <c r="CA118" s="38" t="e">
        <f>#REF!</f>
        <v>#REF!</v>
      </c>
      <c r="CB118" s="38" t="e">
        <f>#REF!</f>
        <v>#REF!</v>
      </c>
      <c r="CC118" s="39" t="e">
        <f t="shared" si="3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2"/>
        <v>#REF!</v>
      </c>
      <c r="CA119" s="39" t="e">
        <f>#REF!</f>
        <v>#REF!</v>
      </c>
      <c r="CB119" s="38" t="e">
        <f>#REF!</f>
        <v>#REF!</v>
      </c>
      <c r="CC119" s="39" t="e">
        <f t="shared" si="3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2"/>
        <v>#REF!</v>
      </c>
      <c r="CA120" s="38" t="e">
        <f>#REF!</f>
        <v>#REF!</v>
      </c>
      <c r="CB120" s="38" t="e">
        <f>#REF!</f>
        <v>#REF!</v>
      </c>
      <c r="CC120" s="39" t="e">
        <f t="shared" si="3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2"/>
        <v>#REF!</v>
      </c>
      <c r="CA121" s="38" t="e">
        <f>#REF!</f>
        <v>#REF!</v>
      </c>
      <c r="CB121" s="38" t="e">
        <f>#REF!</f>
        <v>#REF!</v>
      </c>
      <c r="CC121" s="39" t="e">
        <f t="shared" si="3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4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5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4"/>
        <v>#REF!</v>
      </c>
      <c r="CA125" s="38" t="e">
        <f>#REF!</f>
        <v>#REF!</v>
      </c>
      <c r="CB125" s="38" t="e">
        <f>#REF!</f>
        <v>#REF!</v>
      </c>
      <c r="CC125" s="39" t="e">
        <f t="shared" si="5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4"/>
        <v>#REF!</v>
      </c>
      <c r="CA126" s="38" t="e">
        <f>#REF!</f>
        <v>#REF!</v>
      </c>
      <c r="CB126" s="38" t="e">
        <f>#REF!</f>
        <v>#REF!</v>
      </c>
      <c r="CC126" s="39" t="e">
        <f t="shared" si="5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4"/>
        <v>#REF!</v>
      </c>
      <c r="CA127" s="38" t="e">
        <f>#REF!</f>
        <v>#REF!</v>
      </c>
      <c r="CB127" s="38" t="e">
        <f>#REF!</f>
        <v>#REF!</v>
      </c>
      <c r="CC127" s="39" t="e">
        <f t="shared" si="5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4"/>
        <v>#REF!</v>
      </c>
      <c r="CA128" s="38" t="e">
        <f>#REF!</f>
        <v>#REF!</v>
      </c>
      <c r="CB128" s="38" t="e">
        <f>#REF!</f>
        <v>#REF!</v>
      </c>
      <c r="CC128" s="39" t="e">
        <f t="shared" si="5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4"/>
        <v>#REF!</v>
      </c>
      <c r="CA129" s="39" t="e">
        <f>#REF!</f>
        <v>#REF!</v>
      </c>
      <c r="CB129" s="38" t="e">
        <f>#REF!</f>
        <v>#REF!</v>
      </c>
      <c r="CC129" s="39" t="e">
        <f t="shared" si="5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4"/>
        <v>#REF!</v>
      </c>
      <c r="CA130" s="38" t="e">
        <f>#REF!</f>
        <v>#REF!</v>
      </c>
      <c r="CB130" s="38" t="e">
        <f>#REF!</f>
        <v>#REF!</v>
      </c>
      <c r="CC130" s="39" t="e">
        <f t="shared" si="5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4"/>
        <v>#REF!</v>
      </c>
      <c r="CA131" s="38" t="e">
        <f>#REF!</f>
        <v>#REF!</v>
      </c>
      <c r="CB131" s="38" t="e">
        <f>#REF!</f>
        <v>#REF!</v>
      </c>
      <c r="CC131" s="39" t="e">
        <f t="shared" si="5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4"/>
        <v>#REF!</v>
      </c>
      <c r="CA132" s="39" t="e">
        <f>#REF!</f>
        <v>#REF!</v>
      </c>
      <c r="CB132" s="38" t="e">
        <f>#REF!</f>
        <v>#REF!</v>
      </c>
      <c r="CC132" s="39" t="e">
        <f t="shared" si="5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horizontalCentered="1" gridLines="1"/>
  <pageMargins left="0.75" right="0.75" top="1.25" bottom="1" header="0.5" footer="0.5"/>
  <pageSetup scale="89" orientation="portrait" r:id="rId1"/>
  <headerFooter>
    <oddHeader>&amp;C&amp;"Arial,Bold"&amp;16Department of Defense
Active Duty Military Personnel by Rank/Grade&amp;12
September 30,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5"/>
  <sheetViews>
    <sheetView zoomScaleNormal="100" workbookViewId="0"/>
  </sheetViews>
  <sheetFormatPr defaultRowHeight="12.75" x14ac:dyDescent="0.2"/>
  <cols>
    <col min="1" max="1" width="35" customWidth="1"/>
    <col min="2" max="6" width="15.7109375" style="1" customWidth="1"/>
    <col min="7" max="8" width="9.140625" style="1"/>
    <col min="9" max="9" width="27.28515625" customWidth="1"/>
    <col min="10" max="10" width="22.5703125" customWidth="1"/>
    <col min="11" max="11" width="31.42578125" customWidth="1"/>
    <col min="12" max="12" width="21.42578125" customWidth="1"/>
    <col min="13" max="13" width="29.85546875" customWidth="1"/>
    <col min="14" max="14" width="23.140625" customWidth="1"/>
    <col min="15" max="15" width="31.140625" customWidth="1"/>
    <col min="16" max="16" width="30.140625" customWidth="1"/>
    <col min="17" max="17" width="29.85546875" customWidth="1"/>
    <col min="18" max="18" width="42" customWidth="1"/>
    <col min="19" max="19" width="37.140625" customWidth="1"/>
    <col min="20" max="20" width="34.85546875" customWidth="1"/>
    <col min="21" max="21" width="26.7109375" customWidth="1"/>
    <col min="22" max="22" width="21.140625" customWidth="1"/>
    <col min="23" max="23" width="29.5703125" customWidth="1"/>
    <col min="67" max="67" width="47.7109375" customWidth="1"/>
    <col min="68" max="68" width="13" customWidth="1"/>
    <col min="69" max="69" width="13.28515625" customWidth="1"/>
    <col min="70" max="70" width="11.28515625" customWidth="1"/>
    <col min="71" max="71" width="13.7109375" customWidth="1"/>
  </cols>
  <sheetData>
    <row r="1" spans="1:72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72" ht="18.75" customHeight="1" thickTop="1" x14ac:dyDescent="0.25">
      <c r="A2" s="5" t="s">
        <v>0</v>
      </c>
      <c r="B2" s="4">
        <v>11</v>
      </c>
      <c r="C2" s="4">
        <v>11</v>
      </c>
      <c r="D2" s="4">
        <v>3</v>
      </c>
      <c r="E2" s="4">
        <v>10</v>
      </c>
      <c r="F2" s="6">
        <v>35</v>
      </c>
    </row>
    <row r="3" spans="1:72" s="1" customFormat="1" ht="18.75" customHeight="1" x14ac:dyDescent="0.25">
      <c r="A3" s="5" t="s">
        <v>1</v>
      </c>
      <c r="B3" s="4">
        <v>39</v>
      </c>
      <c r="C3" s="4">
        <v>28</v>
      </c>
      <c r="D3" s="4">
        <v>9</v>
      </c>
      <c r="E3" s="4">
        <v>34</v>
      </c>
      <c r="F3" s="6">
        <v>110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</row>
    <row r="4" spans="1:72" s="1" customFormat="1" ht="18.75" customHeight="1" x14ac:dyDescent="0.25">
      <c r="A4" s="5" t="s">
        <v>2</v>
      </c>
      <c r="B4" s="4">
        <v>92</v>
      </c>
      <c r="C4" s="4">
        <v>70</v>
      </c>
      <c r="D4" s="4">
        <v>22</v>
      </c>
      <c r="E4" s="4">
        <v>90</v>
      </c>
      <c r="F4" s="6">
        <v>274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s="1" customFormat="1" ht="18.75" customHeight="1" x14ac:dyDescent="0.25">
      <c r="A5" s="5" t="s">
        <v>3</v>
      </c>
      <c r="B5" s="4">
        <v>149</v>
      </c>
      <c r="C5" s="4">
        <v>109</v>
      </c>
      <c r="D5" s="4">
        <v>34</v>
      </c>
      <c r="E5" s="4">
        <v>140</v>
      </c>
      <c r="F5" s="6">
        <v>432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</row>
    <row r="6" spans="1:72" s="1" customFormat="1" ht="18.75" customHeight="1" x14ac:dyDescent="0.25">
      <c r="A6" s="5" t="s">
        <v>4</v>
      </c>
      <c r="B6" s="4">
        <v>3602</v>
      </c>
      <c r="C6" s="4">
        <v>3337</v>
      </c>
      <c r="D6" s="4">
        <v>626</v>
      </c>
      <c r="E6" s="4">
        <v>4158</v>
      </c>
      <c r="F6" s="6">
        <v>11723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</row>
    <row r="7" spans="1:72" s="1" customFormat="1" ht="18.75" customHeight="1" x14ac:dyDescent="0.25">
      <c r="A7" s="5" t="s">
        <v>5</v>
      </c>
      <c r="B7" s="4">
        <v>9241</v>
      </c>
      <c r="C7" s="4">
        <v>7112</v>
      </c>
      <c r="D7" s="4">
        <v>1638</v>
      </c>
      <c r="E7" s="4">
        <v>10659</v>
      </c>
      <c r="F7" s="6">
        <v>28650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</row>
    <row r="8" spans="1:72" s="1" customFormat="1" ht="18.75" customHeight="1" x14ac:dyDescent="0.25">
      <c r="A8" s="5" t="s">
        <v>6</v>
      </c>
      <c r="B8" s="4">
        <v>14011</v>
      </c>
      <c r="C8" s="4">
        <v>11227</v>
      </c>
      <c r="D8" s="4">
        <v>3162</v>
      </c>
      <c r="E8" s="4">
        <v>15516</v>
      </c>
      <c r="F8" s="6">
        <v>43916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</row>
    <row r="9" spans="1:72" s="1" customFormat="1" ht="18.75" customHeight="1" x14ac:dyDescent="0.25">
      <c r="A9" s="5" t="s">
        <v>7</v>
      </c>
      <c r="B9" s="4">
        <v>24926</v>
      </c>
      <c r="C9" s="4">
        <v>21089</v>
      </c>
      <c r="D9" s="4">
        <v>5457</v>
      </c>
      <c r="E9" s="4">
        <v>32817</v>
      </c>
      <c r="F9" s="6">
        <v>84289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1" customFormat="1" ht="18.75" customHeight="1" x14ac:dyDescent="0.25">
      <c r="A10" s="5" t="s">
        <v>8</v>
      </c>
      <c r="B10" s="4">
        <v>8559</v>
      </c>
      <c r="C10" s="4">
        <v>7133</v>
      </c>
      <c r="D10" s="4">
        <v>2859</v>
      </c>
      <c r="E10" s="4">
        <v>7551</v>
      </c>
      <c r="F10" s="6">
        <v>26102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1" customFormat="1" ht="18.75" customHeight="1" x14ac:dyDescent="0.25">
      <c r="A11" s="5" t="s">
        <v>9</v>
      </c>
      <c r="B11" s="4">
        <v>9573</v>
      </c>
      <c r="C11" s="4">
        <v>6423</v>
      </c>
      <c r="D11" s="4">
        <v>2091</v>
      </c>
      <c r="E11" s="4">
        <v>7469</v>
      </c>
      <c r="F11" s="6">
        <v>25556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1" customFormat="1" ht="18.75" customHeight="1" x14ac:dyDescent="0.25">
      <c r="A12" s="5" t="s">
        <v>10</v>
      </c>
      <c r="B12" s="4">
        <v>383</v>
      </c>
      <c r="C12" s="4" t="s">
        <v>29</v>
      </c>
      <c r="D12" s="4">
        <v>34</v>
      </c>
      <c r="E12" s="4" t="s">
        <v>29</v>
      </c>
      <c r="F12" s="6">
        <v>417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s="1" customFormat="1" ht="18.75" customHeight="1" x14ac:dyDescent="0.25">
      <c r="A13" s="5" t="s">
        <v>11</v>
      </c>
      <c r="B13" s="4">
        <v>1425</v>
      </c>
      <c r="C13" s="4">
        <v>431</v>
      </c>
      <c r="D13" s="4">
        <v>299</v>
      </c>
      <c r="E13" s="4" t="s">
        <v>29</v>
      </c>
      <c r="F13" s="6">
        <v>2155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1" customFormat="1" ht="18.75" customHeight="1" x14ac:dyDescent="0.25">
      <c r="A14" s="5" t="s">
        <v>12</v>
      </c>
      <c r="B14" s="4">
        <v>3016</v>
      </c>
      <c r="C14" s="4">
        <v>886</v>
      </c>
      <c r="D14" s="4">
        <v>574</v>
      </c>
      <c r="E14" s="4" t="s">
        <v>29</v>
      </c>
      <c r="F14" s="6">
        <v>4476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1" customFormat="1" ht="18.75" customHeight="1" x14ac:dyDescent="0.25">
      <c r="A15" s="5" t="s">
        <v>13</v>
      </c>
      <c r="B15" s="4">
        <v>5637</v>
      </c>
      <c r="C15" s="4">
        <v>927</v>
      </c>
      <c r="D15" s="4">
        <v>867</v>
      </c>
      <c r="E15" s="4" t="s">
        <v>29</v>
      </c>
      <c r="F15" s="6">
        <v>7431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1" customFormat="1" ht="18.75" customHeight="1" x14ac:dyDescent="0.25">
      <c r="A16" s="5" t="s">
        <v>14</v>
      </c>
      <c r="B16" s="4">
        <v>1875</v>
      </c>
      <c r="C16" s="4">
        <v>5</v>
      </c>
      <c r="D16" s="4">
        <v>156</v>
      </c>
      <c r="E16" s="4" t="s">
        <v>29</v>
      </c>
      <c r="F16" s="6">
        <v>2036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s="1" customFormat="1" ht="18.75" customHeight="1" thickBot="1" x14ac:dyDescent="0.25">
      <c r="A17" s="7"/>
      <c r="B17" s="4"/>
      <c r="C17" s="4"/>
      <c r="D17" s="4"/>
      <c r="E17" s="4"/>
      <c r="F17" s="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s="1" customFormat="1" ht="18.75" customHeight="1" thickBot="1" x14ac:dyDescent="0.25">
      <c r="A18" s="8" t="s">
        <v>15</v>
      </c>
      <c r="B18" s="9">
        <f>SUM(B2:B16)</f>
        <v>82539</v>
      </c>
      <c r="C18" s="9">
        <f>SUM(C2:C16)</f>
        <v>58788</v>
      </c>
      <c r="D18" s="9">
        <f>SUM(D2:D16)</f>
        <v>17831</v>
      </c>
      <c r="E18" s="9">
        <f>SUM(E2:E16)</f>
        <v>78444</v>
      </c>
      <c r="F18" s="10">
        <f>SUM(F2:F16)</f>
        <v>237602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ht="18.75" customHeight="1" x14ac:dyDescent="0.25">
      <c r="A19" s="5" t="s">
        <v>16</v>
      </c>
      <c r="B19" s="4">
        <v>3253</v>
      </c>
      <c r="C19" s="4">
        <v>3284</v>
      </c>
      <c r="D19" s="4">
        <v>1394</v>
      </c>
      <c r="E19" s="4">
        <v>3175</v>
      </c>
      <c r="F19" s="6">
        <v>11106</v>
      </c>
    </row>
    <row r="20" spans="1:72" ht="18.75" customHeight="1" x14ac:dyDescent="0.25">
      <c r="A20" s="5" t="s">
        <v>17</v>
      </c>
      <c r="B20" s="4">
        <v>10983</v>
      </c>
      <c r="C20" s="4">
        <v>8186</v>
      </c>
      <c r="D20" s="4">
        <v>3354</v>
      </c>
      <c r="E20" s="4">
        <v>6307</v>
      </c>
      <c r="F20" s="6">
        <v>28830</v>
      </c>
    </row>
    <row r="21" spans="1:72" ht="18.75" customHeight="1" x14ac:dyDescent="0.25">
      <c r="A21" s="5" t="s">
        <v>18</v>
      </c>
      <c r="B21" s="4">
        <v>39856</v>
      </c>
      <c r="C21" s="4">
        <v>27698</v>
      </c>
      <c r="D21" s="4">
        <v>8779</v>
      </c>
      <c r="E21" s="4">
        <v>32997</v>
      </c>
      <c r="F21" s="6">
        <v>109330</v>
      </c>
    </row>
    <row r="22" spans="1:72" ht="18.75" customHeight="1" x14ac:dyDescent="0.25">
      <c r="A22" s="5" t="s">
        <v>19</v>
      </c>
      <c r="B22" s="4">
        <v>59220</v>
      </c>
      <c r="C22" s="4">
        <v>66472</v>
      </c>
      <c r="D22" s="4">
        <v>13772</v>
      </c>
      <c r="E22" s="4">
        <v>40994</v>
      </c>
      <c r="F22" s="6">
        <v>180458</v>
      </c>
    </row>
    <row r="23" spans="1:72" ht="18.75" customHeight="1" x14ac:dyDescent="0.25">
      <c r="A23" s="5" t="s">
        <v>20</v>
      </c>
      <c r="B23" s="4">
        <v>80377</v>
      </c>
      <c r="C23" s="4">
        <v>82656</v>
      </c>
      <c r="D23" s="4">
        <v>21378</v>
      </c>
      <c r="E23" s="4">
        <v>77002</v>
      </c>
      <c r="F23" s="6">
        <v>261413</v>
      </c>
    </row>
    <row r="24" spans="1:72" ht="18.75" customHeight="1" x14ac:dyDescent="0.25">
      <c r="A24" s="5" t="s">
        <v>21</v>
      </c>
      <c r="B24" s="4">
        <v>127774</v>
      </c>
      <c r="C24" s="4">
        <v>74287</v>
      </c>
      <c r="D24" s="4">
        <v>30885</v>
      </c>
      <c r="E24" s="4">
        <v>84223</v>
      </c>
      <c r="F24" s="6">
        <v>317169</v>
      </c>
    </row>
    <row r="25" spans="1:72" ht="18.75" customHeight="1" x14ac:dyDescent="0.25">
      <c r="A25" s="5" t="s">
        <v>22</v>
      </c>
      <c r="B25" s="4">
        <v>50679</v>
      </c>
      <c r="C25" s="4">
        <v>57259</v>
      </c>
      <c r="D25" s="4">
        <v>45666</v>
      </c>
      <c r="E25" s="4">
        <v>43461</v>
      </c>
      <c r="F25" s="6">
        <v>197065</v>
      </c>
    </row>
    <row r="26" spans="1:72" ht="18.75" customHeight="1" x14ac:dyDescent="0.25">
      <c r="A26" s="5" t="s">
        <v>23</v>
      </c>
      <c r="B26" s="4">
        <v>29923</v>
      </c>
      <c r="C26" s="4">
        <v>31470</v>
      </c>
      <c r="D26" s="4">
        <v>19746</v>
      </c>
      <c r="E26" s="4">
        <v>18603</v>
      </c>
      <c r="F26" s="6">
        <v>99742</v>
      </c>
    </row>
    <row r="27" spans="1:72" ht="18.75" customHeight="1" thickBot="1" x14ac:dyDescent="0.3">
      <c r="A27" s="5" t="s">
        <v>24</v>
      </c>
      <c r="B27" s="4">
        <v>20008</v>
      </c>
      <c r="C27" s="4">
        <v>20358</v>
      </c>
      <c r="D27" s="4">
        <v>11834</v>
      </c>
      <c r="E27" s="4">
        <v>11176</v>
      </c>
      <c r="F27" s="6">
        <v>63376</v>
      </c>
    </row>
    <row r="28" spans="1:72" ht="18.75" customHeight="1" thickBot="1" x14ac:dyDescent="0.25">
      <c r="A28" s="8" t="s">
        <v>25</v>
      </c>
      <c r="B28" s="9">
        <f>SUM(B19:B27)</f>
        <v>422073</v>
      </c>
      <c r="C28" s="9">
        <f>SUM(C19:C27)</f>
        <v>371670</v>
      </c>
      <c r="D28" s="9">
        <f>SUM(D19:D27)</f>
        <v>156808</v>
      </c>
      <c r="E28" s="9">
        <f>SUM(E19:E27)</f>
        <v>317938</v>
      </c>
      <c r="F28" s="10">
        <f>SUM(F19:F27)</f>
        <v>1268489</v>
      </c>
    </row>
    <row r="29" spans="1:72" ht="18.75" customHeight="1" thickBot="1" x14ac:dyDescent="0.25">
      <c r="A29" s="11" t="s">
        <v>26</v>
      </c>
      <c r="B29" s="12">
        <v>3947</v>
      </c>
      <c r="C29" s="9">
        <v>4159</v>
      </c>
      <c r="D29" s="9">
        <v>0</v>
      </c>
      <c r="E29" s="9">
        <v>4027</v>
      </c>
      <c r="F29" s="10">
        <f>SUM(B29:E29)</f>
        <v>12133</v>
      </c>
    </row>
    <row r="30" spans="1:72" ht="18.75" customHeight="1" thickBot="1" x14ac:dyDescent="0.25">
      <c r="A30" s="13" t="s">
        <v>27</v>
      </c>
      <c r="B30" s="14">
        <f>B18+B28+B29</f>
        <v>508559</v>
      </c>
      <c r="C30" s="14">
        <f>C18+C28+C29</f>
        <v>434617</v>
      </c>
      <c r="D30" s="14">
        <f>D18+D28+D29</f>
        <v>174639</v>
      </c>
      <c r="E30" s="14">
        <f>E18+E28+E29</f>
        <v>400409</v>
      </c>
      <c r="F30" s="15">
        <f>F18+F28+F29</f>
        <v>1518224</v>
      </c>
    </row>
    <row r="31" spans="1:72" ht="13.5" thickTop="1" x14ac:dyDescent="0.2">
      <c r="A31" s="3"/>
    </row>
    <row r="32" spans="1:72" x14ac:dyDescent="0.2">
      <c r="A32" s="3"/>
    </row>
    <row r="33" spans="1:8" x14ac:dyDescent="0.2">
      <c r="A33" s="3"/>
    </row>
    <row r="34" spans="1:8" x14ac:dyDescent="0.2">
      <c r="A34" s="3"/>
      <c r="G34" s="4"/>
      <c r="H34" s="4"/>
    </row>
    <row r="35" spans="1:8" ht="18.95" customHeight="1" x14ac:dyDescent="0.2">
      <c r="A35" s="16"/>
      <c r="B35" s="4"/>
      <c r="C35" s="4"/>
      <c r="D35" s="4"/>
      <c r="E35" s="4"/>
      <c r="F35" s="4"/>
      <c r="G35" s="4"/>
      <c r="H35" s="4"/>
    </row>
    <row r="36" spans="1:8" ht="18.95" customHeight="1" x14ac:dyDescent="0.2">
      <c r="A36" s="16"/>
      <c r="B36" s="18"/>
      <c r="C36" s="4"/>
      <c r="D36" s="4"/>
      <c r="E36" s="4"/>
      <c r="F36" s="4"/>
      <c r="G36" s="4"/>
      <c r="H36" s="4"/>
    </row>
    <row r="37" spans="1:8" ht="18.95" customHeight="1" x14ac:dyDescent="0.2">
      <c r="A37" s="16"/>
      <c r="B37" s="4"/>
      <c r="C37" s="4"/>
      <c r="D37" s="4"/>
      <c r="E37" s="4"/>
      <c r="F37" s="18"/>
      <c r="G37" s="4"/>
      <c r="H37" s="4"/>
    </row>
    <row r="38" spans="1:8" ht="18.95" customHeight="1" x14ac:dyDescent="0.2">
      <c r="A38" s="16"/>
      <c r="B38" s="4"/>
      <c r="C38" s="4"/>
      <c r="D38" s="4"/>
      <c r="E38" s="4"/>
      <c r="F38" s="18"/>
      <c r="G38" s="4"/>
      <c r="H38" s="4"/>
    </row>
    <row r="39" spans="1:8" ht="18.95" customHeight="1" x14ac:dyDescent="0.2">
      <c r="A39" s="16"/>
      <c r="B39" s="4"/>
      <c r="C39" s="4"/>
      <c r="D39" s="4"/>
      <c r="E39" s="4"/>
      <c r="F39" s="18"/>
      <c r="G39" s="4"/>
      <c r="H39" s="4"/>
    </row>
    <row r="40" spans="1:8" ht="18.95" customHeight="1" x14ac:dyDescent="0.2">
      <c r="A40" s="16"/>
      <c r="B40" s="4"/>
      <c r="C40" s="4"/>
      <c r="D40" s="4"/>
      <c r="E40" s="4"/>
      <c r="F40" s="18"/>
      <c r="G40" s="4"/>
      <c r="H40" s="4"/>
    </row>
    <row r="41" spans="1:8" ht="18.95" customHeight="1" x14ac:dyDescent="0.2">
      <c r="A41" s="16"/>
      <c r="B41" s="4"/>
      <c r="C41" s="4"/>
      <c r="D41" s="4"/>
      <c r="E41" s="4"/>
      <c r="F41" s="18"/>
      <c r="G41" s="4"/>
      <c r="H41" s="4"/>
    </row>
    <row r="42" spans="1:8" ht="18.95" customHeight="1" x14ac:dyDescent="0.2">
      <c r="A42" s="16"/>
      <c r="B42" s="4"/>
      <c r="C42" s="4"/>
      <c r="D42" s="4"/>
      <c r="E42" s="4"/>
      <c r="F42" s="18"/>
      <c r="G42" s="4"/>
      <c r="H42" s="4"/>
    </row>
    <row r="43" spans="1:8" ht="18.95" customHeight="1" x14ac:dyDescent="0.2">
      <c r="A43" s="16"/>
      <c r="B43" s="4"/>
      <c r="C43" s="4"/>
      <c r="D43" s="4"/>
      <c r="E43" s="4"/>
      <c r="F43" s="18"/>
      <c r="G43" s="4"/>
      <c r="H43" s="4"/>
    </row>
    <row r="44" spans="1:8" ht="18.95" customHeight="1" x14ac:dyDescent="0.2">
      <c r="A44" s="16"/>
      <c r="B44" s="4"/>
      <c r="C44" s="4"/>
      <c r="D44" s="4"/>
      <c r="E44" s="4"/>
      <c r="F44" s="18"/>
      <c r="G44" s="4"/>
      <c r="H44" s="4"/>
    </row>
    <row r="45" spans="1:8" ht="18.95" customHeight="1" x14ac:dyDescent="0.2">
      <c r="A45" s="16"/>
      <c r="B45" s="4"/>
      <c r="C45" s="4"/>
      <c r="D45" s="4"/>
      <c r="E45" s="4"/>
      <c r="F45" s="18"/>
      <c r="G45" s="4"/>
      <c r="H45" s="4"/>
    </row>
    <row r="46" spans="1:8" ht="18.95" customHeight="1" x14ac:dyDescent="0.2">
      <c r="A46" s="16"/>
      <c r="B46" s="4"/>
      <c r="C46" s="4"/>
      <c r="D46" s="4"/>
      <c r="E46" s="4"/>
      <c r="F46" s="18"/>
      <c r="G46" s="4"/>
      <c r="H46" s="4"/>
    </row>
    <row r="47" spans="1:8" ht="18.95" customHeight="1" x14ac:dyDescent="0.2">
      <c r="A47" s="16"/>
      <c r="B47" s="4"/>
      <c r="C47" s="4"/>
      <c r="D47" s="4"/>
      <c r="E47" s="4"/>
      <c r="F47" s="18"/>
      <c r="G47" s="4"/>
      <c r="H47" s="4"/>
    </row>
    <row r="48" spans="1:8" ht="18.95" customHeight="1" x14ac:dyDescent="0.2">
      <c r="A48" s="16"/>
      <c r="B48" s="4"/>
      <c r="C48" s="4"/>
      <c r="D48" s="4"/>
      <c r="E48" s="4"/>
      <c r="F48" s="18"/>
      <c r="G48" s="4"/>
      <c r="H48" s="4"/>
    </row>
    <row r="49" spans="1:8" ht="18.95" customHeight="1" x14ac:dyDescent="0.2">
      <c r="A49" s="16"/>
      <c r="B49" s="4"/>
      <c r="C49" s="4"/>
      <c r="D49" s="4"/>
      <c r="E49" s="4"/>
      <c r="F49" s="18"/>
      <c r="G49" s="4"/>
      <c r="H49" s="4"/>
    </row>
    <row r="50" spans="1:8" ht="18.95" customHeight="1" x14ac:dyDescent="0.2">
      <c r="A50" s="16"/>
      <c r="B50" s="4"/>
      <c r="C50" s="4"/>
      <c r="D50" s="4"/>
      <c r="E50" s="4"/>
      <c r="F50" s="18"/>
      <c r="G50" s="4"/>
      <c r="H50" s="4"/>
    </row>
    <row r="51" spans="1:8" ht="18.95" customHeight="1" x14ac:dyDescent="0.2">
      <c r="A51" s="16"/>
      <c r="B51" s="4"/>
      <c r="C51" s="4"/>
      <c r="D51" s="4"/>
      <c r="E51" s="4"/>
      <c r="F51" s="18"/>
      <c r="G51" s="4"/>
      <c r="H51" s="4"/>
    </row>
    <row r="52" spans="1:8" ht="18.95" customHeight="1" x14ac:dyDescent="0.2">
      <c r="A52" s="16"/>
      <c r="B52" s="4"/>
      <c r="C52" s="4"/>
      <c r="D52" s="4"/>
      <c r="E52" s="4"/>
      <c r="F52" s="18"/>
      <c r="G52" s="4"/>
      <c r="H52" s="4"/>
    </row>
    <row r="53" spans="1:8" ht="18.95" customHeight="1" x14ac:dyDescent="0.2">
      <c r="A53" s="16"/>
      <c r="B53" s="18"/>
      <c r="C53" s="18"/>
      <c r="D53" s="18"/>
      <c r="E53" s="18"/>
      <c r="F53" s="18"/>
      <c r="G53" s="4"/>
      <c r="H53" s="4"/>
    </row>
    <row r="54" spans="1:8" ht="18.95" customHeight="1" x14ac:dyDescent="0.2">
      <c r="A54" s="16"/>
      <c r="B54" s="4"/>
      <c r="C54" s="4"/>
      <c r="D54" s="4"/>
      <c r="E54" s="4"/>
      <c r="F54" s="18"/>
      <c r="G54" s="4"/>
      <c r="H54" s="4"/>
    </row>
    <row r="55" spans="1:8" ht="18.95" customHeight="1" x14ac:dyDescent="0.2">
      <c r="A55" s="16"/>
      <c r="B55" s="4"/>
      <c r="C55" s="4"/>
      <c r="D55" s="4"/>
      <c r="E55" s="4"/>
      <c r="F55" s="18"/>
      <c r="G55" s="4"/>
      <c r="H55" s="4"/>
    </row>
    <row r="56" spans="1:8" ht="18.95" customHeight="1" x14ac:dyDescent="0.2">
      <c r="A56" s="16"/>
      <c r="B56" s="4"/>
      <c r="C56" s="4"/>
      <c r="D56" s="4"/>
      <c r="E56" s="4"/>
      <c r="F56" s="18"/>
      <c r="G56" s="4"/>
      <c r="H56" s="4"/>
    </row>
    <row r="57" spans="1:8" ht="18.95" customHeight="1" x14ac:dyDescent="0.2">
      <c r="A57" s="16"/>
      <c r="B57" s="4"/>
      <c r="C57" s="4"/>
      <c r="D57" s="4"/>
      <c r="E57" s="4"/>
      <c r="F57" s="18"/>
      <c r="G57" s="4"/>
      <c r="H57" s="4"/>
    </row>
    <row r="58" spans="1:8" ht="18.95" customHeight="1" x14ac:dyDescent="0.2">
      <c r="A58" s="16"/>
      <c r="B58" s="4"/>
      <c r="C58" s="4"/>
      <c r="D58" s="4"/>
      <c r="E58" s="4"/>
      <c r="F58" s="18"/>
      <c r="G58" s="4"/>
      <c r="H58" s="4"/>
    </row>
    <row r="59" spans="1:8" ht="18.95" customHeight="1" x14ac:dyDescent="0.2">
      <c r="A59" s="16"/>
      <c r="B59" s="4"/>
      <c r="C59" s="4"/>
      <c r="D59" s="4"/>
      <c r="E59" s="4"/>
      <c r="F59" s="18"/>
      <c r="G59" s="4"/>
      <c r="H59" s="4"/>
    </row>
    <row r="60" spans="1:8" ht="18.95" customHeight="1" x14ac:dyDescent="0.2">
      <c r="A60" s="16"/>
      <c r="B60" s="4"/>
      <c r="C60" s="4"/>
      <c r="D60" s="4"/>
      <c r="E60" s="4"/>
      <c r="F60" s="18"/>
      <c r="G60" s="4"/>
      <c r="H60" s="4"/>
    </row>
    <row r="61" spans="1:8" ht="18.95" customHeight="1" x14ac:dyDescent="0.2">
      <c r="A61" s="16"/>
      <c r="B61" s="4"/>
      <c r="C61" s="4"/>
      <c r="D61" s="4"/>
      <c r="E61" s="4"/>
      <c r="F61" s="18"/>
      <c r="G61" s="4"/>
      <c r="H61" s="4"/>
    </row>
    <row r="62" spans="1:8" ht="18.95" customHeight="1" x14ac:dyDescent="0.2">
      <c r="A62" s="16"/>
      <c r="B62" s="4"/>
      <c r="C62" s="4"/>
      <c r="D62" s="4"/>
      <c r="E62" s="4"/>
      <c r="F62" s="18"/>
      <c r="G62" s="4"/>
      <c r="H62" s="4"/>
    </row>
    <row r="63" spans="1:8" ht="18.95" customHeight="1" x14ac:dyDescent="0.2">
      <c r="A63" s="16"/>
      <c r="B63" s="4"/>
      <c r="C63" s="4"/>
      <c r="D63" s="4"/>
      <c r="E63" s="4"/>
      <c r="F63" s="18"/>
      <c r="G63" s="4"/>
      <c r="H63" s="4"/>
    </row>
    <row r="64" spans="1:8" ht="18.95" customHeight="1" x14ac:dyDescent="0.2">
      <c r="A64" s="16"/>
      <c r="B64" s="4"/>
      <c r="C64" s="4"/>
      <c r="D64" s="4"/>
      <c r="E64" s="4"/>
      <c r="F64" s="18"/>
      <c r="G64" s="4"/>
      <c r="H64" s="4"/>
    </row>
    <row r="65" spans="1:8" ht="18.95" customHeight="1" x14ac:dyDescent="0.2">
      <c r="A65" s="16"/>
      <c r="B65" s="18"/>
      <c r="C65" s="18"/>
      <c r="D65" s="18"/>
      <c r="E65" s="18"/>
      <c r="F65" s="18"/>
      <c r="G65" s="4"/>
      <c r="H65" s="4"/>
    </row>
    <row r="66" spans="1:8" ht="18.95" customHeight="1" x14ac:dyDescent="0.2">
      <c r="A66" s="16"/>
      <c r="B66" s="18"/>
      <c r="C66" s="18"/>
      <c r="D66" s="18"/>
      <c r="E66" s="18"/>
      <c r="F66" s="18"/>
      <c r="G66" s="4"/>
      <c r="H66" s="4"/>
    </row>
    <row r="67" spans="1:8" ht="18.95" customHeight="1" x14ac:dyDescent="0.2">
      <c r="A67" s="16"/>
      <c r="B67" s="18"/>
      <c r="C67" s="18"/>
      <c r="D67" s="18"/>
      <c r="E67" s="18"/>
      <c r="F67" s="18"/>
      <c r="G67" s="4"/>
      <c r="H67" s="4"/>
    </row>
    <row r="68" spans="1:8" ht="18.95" customHeight="1" x14ac:dyDescent="0.2">
      <c r="A68" s="16"/>
      <c r="B68" s="4"/>
      <c r="C68" s="4"/>
      <c r="D68" s="4"/>
      <c r="E68" s="4"/>
      <c r="F68" s="4"/>
      <c r="G68" s="4"/>
      <c r="H68" s="4"/>
    </row>
    <row r="69" spans="1:8" ht="18.95" customHeight="1" x14ac:dyDescent="0.2">
      <c r="A69" s="16"/>
      <c r="B69" s="4"/>
      <c r="C69" s="4"/>
      <c r="D69" s="4"/>
      <c r="E69" s="4"/>
      <c r="F69" s="4"/>
      <c r="G69" s="4"/>
      <c r="H69" s="4"/>
    </row>
    <row r="70" spans="1:8" ht="18.95" customHeight="1" x14ac:dyDescent="0.2">
      <c r="A70" s="16"/>
      <c r="B70" s="4"/>
      <c r="C70" s="4"/>
      <c r="D70" s="4"/>
      <c r="E70" s="4"/>
      <c r="F70" s="4"/>
      <c r="G70" s="4"/>
      <c r="H70" s="4"/>
    </row>
    <row r="71" spans="1:8" ht="18.95" customHeight="1" x14ac:dyDescent="0.2">
      <c r="A71" s="16"/>
      <c r="B71" s="4"/>
      <c r="C71" s="4"/>
      <c r="D71" s="4"/>
      <c r="E71" s="4"/>
      <c r="F71" s="4"/>
      <c r="G71" s="4"/>
      <c r="H71" s="4"/>
    </row>
    <row r="72" spans="1:8" ht="18.95" customHeight="1" x14ac:dyDescent="0.2">
      <c r="A72" s="16"/>
      <c r="B72" s="4"/>
      <c r="C72" s="4"/>
      <c r="D72" s="4"/>
      <c r="E72" s="4"/>
      <c r="F72" s="4"/>
      <c r="G72" s="4"/>
      <c r="H72" s="4"/>
    </row>
    <row r="73" spans="1:8" ht="18.95" customHeight="1" x14ac:dyDescent="0.2">
      <c r="A73" s="16"/>
      <c r="B73" s="4"/>
      <c r="C73" s="4"/>
      <c r="D73" s="4"/>
      <c r="E73" s="4"/>
      <c r="F73" s="4"/>
      <c r="G73" s="4"/>
      <c r="H73" s="4"/>
    </row>
    <row r="74" spans="1:8" ht="18.95" customHeight="1" x14ac:dyDescent="0.2">
      <c r="A74" s="16"/>
      <c r="B74" s="4"/>
      <c r="C74" s="4"/>
      <c r="D74" s="4"/>
      <c r="E74" s="4"/>
      <c r="F74" s="4"/>
      <c r="G74" s="4"/>
      <c r="H74" s="4"/>
    </row>
    <row r="75" spans="1:8" ht="18.95" customHeight="1" x14ac:dyDescent="0.2">
      <c r="A75" s="16"/>
      <c r="B75" s="4"/>
      <c r="C75" s="4"/>
      <c r="D75" s="4"/>
      <c r="E75" s="4"/>
      <c r="F75" s="4"/>
      <c r="G75" s="4"/>
      <c r="H75" s="4"/>
    </row>
    <row r="76" spans="1:8" ht="18.95" customHeight="1" x14ac:dyDescent="0.2">
      <c r="A76" s="16"/>
      <c r="B76" s="18"/>
      <c r="C76" s="4"/>
      <c r="D76" s="4"/>
      <c r="E76" s="4"/>
      <c r="F76" s="4"/>
      <c r="G76" s="4"/>
      <c r="H76" s="4"/>
    </row>
    <row r="77" spans="1:8" ht="18.95" customHeight="1" x14ac:dyDescent="0.2">
      <c r="A77" s="16"/>
      <c r="B77" s="4"/>
      <c r="C77" s="4"/>
      <c r="D77" s="4"/>
      <c r="E77" s="4"/>
      <c r="F77" s="18"/>
      <c r="G77" s="4"/>
      <c r="H77" s="4"/>
    </row>
    <row r="78" spans="1:8" ht="18.95" customHeight="1" x14ac:dyDescent="0.2">
      <c r="A78" s="16"/>
      <c r="B78" s="4"/>
      <c r="C78" s="4"/>
      <c r="D78" s="4"/>
      <c r="E78" s="4"/>
      <c r="F78" s="18"/>
      <c r="G78" s="4"/>
      <c r="H78" s="4"/>
    </row>
    <row r="79" spans="1:8" ht="18.95" customHeight="1" x14ac:dyDescent="0.2">
      <c r="A79" s="16"/>
      <c r="B79" s="4"/>
      <c r="C79" s="4"/>
      <c r="D79" s="4"/>
      <c r="E79" s="4"/>
      <c r="F79" s="18"/>
      <c r="G79" s="4"/>
      <c r="H79" s="4"/>
    </row>
    <row r="80" spans="1:8" ht="18.95" customHeight="1" x14ac:dyDescent="0.2">
      <c r="A80" s="16"/>
      <c r="B80" s="4"/>
      <c r="C80" s="4"/>
      <c r="D80" s="4"/>
      <c r="E80" s="4"/>
      <c r="F80" s="18"/>
      <c r="G80" s="4"/>
      <c r="H80" s="4"/>
    </row>
    <row r="81" spans="1:70" ht="18.95" customHeight="1" x14ac:dyDescent="0.2">
      <c r="A81" s="16"/>
      <c r="B81" s="4"/>
      <c r="C81" s="4"/>
      <c r="D81" s="4"/>
      <c r="E81" s="4"/>
      <c r="F81" s="18"/>
      <c r="G81" s="4"/>
      <c r="H81" s="4"/>
    </row>
    <row r="82" spans="1:70" ht="18.95" customHeight="1" x14ac:dyDescent="0.2">
      <c r="A82" s="16"/>
      <c r="B82" s="4"/>
      <c r="C82" s="4"/>
      <c r="D82" s="4"/>
      <c r="E82" s="4"/>
      <c r="F82" s="18"/>
      <c r="G82" s="4"/>
      <c r="H82" s="4"/>
    </row>
    <row r="83" spans="1:70" ht="18.95" customHeight="1" x14ac:dyDescent="0.2">
      <c r="A83" s="16"/>
      <c r="B83" s="4"/>
      <c r="C83" s="4"/>
      <c r="D83" s="4"/>
      <c r="E83" s="4"/>
      <c r="F83" s="18"/>
      <c r="G83" s="4"/>
      <c r="H83" s="4"/>
    </row>
    <row r="84" spans="1:70" ht="18.95" customHeight="1" x14ac:dyDescent="0.2">
      <c r="A84" s="16"/>
      <c r="B84" s="4"/>
      <c r="C84" s="4"/>
      <c r="D84" s="4"/>
      <c r="E84" s="4"/>
      <c r="F84" s="18"/>
      <c r="G84" s="4"/>
      <c r="H84" s="4"/>
    </row>
    <row r="85" spans="1:70" ht="18.95" customHeight="1" x14ac:dyDescent="0.2">
      <c r="A85" s="16"/>
      <c r="B85" s="4"/>
      <c r="C85" s="4"/>
      <c r="D85" s="4"/>
      <c r="E85" s="4"/>
      <c r="F85" s="18"/>
      <c r="G85" s="4"/>
      <c r="H85" s="4"/>
    </row>
    <row r="86" spans="1:70" ht="18.95" customHeight="1" x14ac:dyDescent="0.2">
      <c r="A86" s="16"/>
      <c r="B86" s="4"/>
      <c r="C86" s="4"/>
      <c r="D86" s="4"/>
      <c r="E86" s="4"/>
      <c r="F86" s="18"/>
      <c r="G86" s="4"/>
      <c r="H86" s="4"/>
    </row>
    <row r="87" spans="1:70" ht="18.95" customHeight="1" x14ac:dyDescent="0.2">
      <c r="A87" s="16"/>
      <c r="B87" s="4"/>
      <c r="C87" s="4"/>
      <c r="D87" s="4"/>
      <c r="E87" s="4"/>
      <c r="F87" s="18"/>
      <c r="G87" s="4"/>
      <c r="H87" s="4"/>
    </row>
    <row r="88" spans="1:70" ht="18.95" customHeight="1" x14ac:dyDescent="0.2">
      <c r="A88" s="16"/>
      <c r="B88" s="4"/>
      <c r="C88" s="4"/>
      <c r="D88" s="4"/>
      <c r="E88" s="4"/>
      <c r="F88" s="18"/>
      <c r="G88" s="4"/>
      <c r="H88" s="4"/>
    </row>
    <row r="89" spans="1:70" ht="18.95" customHeight="1" x14ac:dyDescent="0.2">
      <c r="A89" s="16"/>
      <c r="B89" s="4"/>
      <c r="C89" s="4"/>
      <c r="D89" s="4"/>
      <c r="E89" s="4"/>
      <c r="F89" s="18"/>
      <c r="G89" s="4"/>
      <c r="H89" s="4"/>
    </row>
    <row r="90" spans="1:70" ht="18.95" customHeight="1" x14ac:dyDescent="0.2">
      <c r="A90" s="16"/>
      <c r="B90" s="4"/>
      <c r="C90" s="4"/>
      <c r="D90" s="4"/>
      <c r="E90" s="4"/>
      <c r="F90" s="18"/>
      <c r="G90" s="4"/>
      <c r="H90" s="4"/>
    </row>
    <row r="91" spans="1:70" ht="18.95" customHeight="1" x14ac:dyDescent="0.2">
      <c r="A91" s="16"/>
      <c r="B91" s="4"/>
      <c r="C91" s="4"/>
      <c r="D91" s="4"/>
      <c r="E91" s="4"/>
      <c r="F91" s="18"/>
      <c r="G91" s="4"/>
      <c r="H91" s="4"/>
    </row>
    <row r="92" spans="1:70" ht="18.95" customHeight="1" x14ac:dyDescent="0.2">
      <c r="A92" s="16"/>
      <c r="B92" s="4"/>
      <c r="C92" s="4"/>
      <c r="D92" s="4"/>
      <c r="E92" s="4"/>
      <c r="F92" s="18"/>
      <c r="G92" s="4"/>
      <c r="H92" s="4"/>
    </row>
    <row r="93" spans="1:70" ht="18.95" customHeight="1" x14ac:dyDescent="0.2">
      <c r="A93" s="16"/>
      <c r="B93" s="18"/>
      <c r="C93" s="18"/>
      <c r="D93" s="18"/>
      <c r="E93" s="18"/>
      <c r="F93" s="18"/>
      <c r="G93" s="4"/>
      <c r="H93" s="4"/>
      <c r="BR93" s="19"/>
    </row>
    <row r="94" spans="1:70" ht="18.95" customHeight="1" x14ac:dyDescent="0.2">
      <c r="A94" s="16"/>
      <c r="B94" s="4"/>
      <c r="C94" s="4"/>
      <c r="D94" s="4"/>
      <c r="E94" s="4"/>
      <c r="F94" s="18"/>
      <c r="G94" s="4"/>
      <c r="H94" s="4"/>
    </row>
    <row r="95" spans="1:70" ht="18.95" customHeight="1" x14ac:dyDescent="0.2">
      <c r="A95" s="16"/>
      <c r="B95" s="4"/>
      <c r="C95" s="4"/>
      <c r="D95" s="4"/>
      <c r="E95" s="4"/>
      <c r="F95" s="18"/>
      <c r="G95" s="4"/>
      <c r="H95" s="4"/>
    </row>
    <row r="96" spans="1:70" ht="18.95" customHeight="1" x14ac:dyDescent="0.2">
      <c r="A96" s="16"/>
      <c r="B96" s="4"/>
      <c r="C96" s="4"/>
      <c r="D96" s="4"/>
      <c r="E96" s="4"/>
      <c r="F96" s="18"/>
      <c r="G96" s="4"/>
      <c r="H96" s="4"/>
      <c r="BO96" s="20" t="s">
        <v>28</v>
      </c>
    </row>
    <row r="97" spans="1:72" ht="18.95" customHeight="1" thickBot="1" x14ac:dyDescent="0.35">
      <c r="A97" s="16"/>
      <c r="B97" s="4"/>
      <c r="C97" s="4"/>
      <c r="D97" s="4"/>
      <c r="E97" s="4"/>
      <c r="F97" s="18"/>
      <c r="G97" s="4"/>
      <c r="H97" s="4"/>
      <c r="BO97" s="21" t="s">
        <v>29</v>
      </c>
      <c r="BP97" s="22" t="s">
        <v>30</v>
      </c>
      <c r="BQ97" s="23">
        <v>35826</v>
      </c>
      <c r="BR97" s="24" t="s">
        <v>31</v>
      </c>
    </row>
    <row r="98" spans="1:72" ht="18.95" customHeight="1" thickBot="1" x14ac:dyDescent="0.25">
      <c r="A98" s="16"/>
      <c r="B98" s="4"/>
      <c r="C98" s="4"/>
      <c r="D98" s="4"/>
      <c r="E98" s="4"/>
      <c r="F98" s="18"/>
      <c r="G98" s="4"/>
      <c r="H98" s="4"/>
      <c r="BO98" s="25" t="s">
        <v>32</v>
      </c>
      <c r="BP98" s="26" t="s">
        <v>33</v>
      </c>
      <c r="BQ98" s="26" t="s">
        <v>34</v>
      </c>
      <c r="BR98" s="26" t="s">
        <v>35</v>
      </c>
      <c r="BS98" s="27" t="s">
        <v>36</v>
      </c>
      <c r="BT98" s="26" t="s">
        <v>37</v>
      </c>
    </row>
    <row r="99" spans="1:72" ht="18.95" customHeight="1" x14ac:dyDescent="0.2">
      <c r="A99" s="16"/>
      <c r="B99" s="4"/>
      <c r="C99" s="4"/>
      <c r="D99" s="4"/>
      <c r="E99" s="4"/>
      <c r="F99" s="18"/>
      <c r="G99" s="4"/>
      <c r="H99" s="4"/>
      <c r="BO99" s="28"/>
      <c r="BP99" s="17"/>
      <c r="BQ99" s="17"/>
      <c r="BR99" s="17"/>
      <c r="BS99" s="17"/>
      <c r="BT99" s="29"/>
    </row>
    <row r="100" spans="1:72" ht="18.95" customHeight="1" x14ac:dyDescent="0.2">
      <c r="A100" s="16"/>
      <c r="B100" s="4"/>
      <c r="C100" s="4"/>
      <c r="D100" s="4"/>
      <c r="E100" s="4"/>
      <c r="F100" s="18"/>
      <c r="G100" s="4"/>
      <c r="H100" s="4"/>
      <c r="BO100" s="30" t="s">
        <v>38</v>
      </c>
      <c r="BP100" s="17"/>
      <c r="BQ100" s="17"/>
      <c r="BR100" s="17"/>
      <c r="BS100" s="17"/>
      <c r="BT100" s="29"/>
    </row>
    <row r="101" spans="1:72" ht="18.95" customHeight="1" x14ac:dyDescent="0.2">
      <c r="A101" s="16"/>
      <c r="B101" s="4"/>
      <c r="C101" s="4"/>
      <c r="D101" s="4"/>
      <c r="E101" s="4"/>
      <c r="F101" s="18"/>
      <c r="G101" s="4"/>
      <c r="H101" s="4"/>
      <c r="BO101" s="28" t="s">
        <v>39</v>
      </c>
      <c r="BP101" s="4" t="e">
        <f t="shared" ref="BP101:BP106" si="0">BS101+BT101</f>
        <v>#REF!</v>
      </c>
      <c r="BQ101" s="4" t="e">
        <f>#REF!</f>
        <v>#REF!</v>
      </c>
      <c r="BR101" s="17" t="e">
        <f>#REF!</f>
        <v>#REF!</v>
      </c>
      <c r="BS101" s="4" t="e">
        <f t="shared" ref="BS101:BS106" si="1">BQ101+BR101</f>
        <v>#REF!</v>
      </c>
      <c r="BT101" s="29" t="e">
        <f>#REF!</f>
        <v>#REF!</v>
      </c>
    </row>
    <row r="102" spans="1:72" ht="18.95" customHeight="1" x14ac:dyDescent="0.2">
      <c r="A102" s="16"/>
      <c r="B102" s="4"/>
      <c r="C102" s="4"/>
      <c r="D102" s="4"/>
      <c r="E102" s="4"/>
      <c r="F102" s="18"/>
      <c r="G102" s="4"/>
      <c r="H102" s="4"/>
      <c r="BO102" s="28" t="s">
        <v>40</v>
      </c>
      <c r="BP102" s="4" t="e">
        <f t="shared" si="0"/>
        <v>#REF!</v>
      </c>
      <c r="BQ102" s="17" t="e">
        <f>#REF!</f>
        <v>#REF!</v>
      </c>
      <c r="BR102" s="17" t="e">
        <f>#REF!</f>
        <v>#REF!</v>
      </c>
      <c r="BS102" s="4" t="e">
        <f t="shared" si="1"/>
        <v>#REF!</v>
      </c>
      <c r="BT102" s="29" t="e">
        <f>#REF!</f>
        <v>#REF!</v>
      </c>
    </row>
    <row r="103" spans="1:72" ht="18.95" customHeight="1" x14ac:dyDescent="0.2">
      <c r="A103" s="16"/>
      <c r="B103" s="4"/>
      <c r="C103" s="4"/>
      <c r="D103" s="4"/>
      <c r="E103" s="4"/>
      <c r="F103" s="18"/>
      <c r="G103" s="4"/>
      <c r="H103" s="4"/>
      <c r="BO103" s="28" t="s">
        <v>41</v>
      </c>
      <c r="BP103" s="4" t="e">
        <f t="shared" si="0"/>
        <v>#REF!</v>
      </c>
      <c r="BQ103" s="4" t="e">
        <f>#REF!</f>
        <v>#REF!</v>
      </c>
      <c r="BR103" s="17" t="e">
        <f>#REF!</f>
        <v>#REF!</v>
      </c>
      <c r="BS103" s="4" t="e">
        <f t="shared" si="1"/>
        <v>#REF!</v>
      </c>
      <c r="BT103" s="29" t="e">
        <f>#REF!</f>
        <v>#REF!</v>
      </c>
    </row>
    <row r="104" spans="1:72" ht="18.95" customHeight="1" x14ac:dyDescent="0.2">
      <c r="A104" s="16"/>
      <c r="B104" s="4"/>
      <c r="C104" s="4"/>
      <c r="D104" s="4"/>
      <c r="E104" s="4"/>
      <c r="F104" s="18"/>
      <c r="G104" s="4"/>
      <c r="H104" s="4"/>
      <c r="BO104" s="28" t="s">
        <v>42</v>
      </c>
      <c r="BP104" s="4" t="e">
        <f t="shared" si="0"/>
        <v>#REF!</v>
      </c>
      <c r="BQ104" s="17" t="e">
        <f>#REF!</f>
        <v>#REF!</v>
      </c>
      <c r="BR104" s="17" t="e">
        <f>#REF!</f>
        <v>#REF!</v>
      </c>
      <c r="BS104" s="4" t="e">
        <f t="shared" si="1"/>
        <v>#REF!</v>
      </c>
      <c r="BT104" s="29" t="e">
        <f>#REF!</f>
        <v>#REF!</v>
      </c>
    </row>
    <row r="105" spans="1:72" ht="18.95" customHeight="1" x14ac:dyDescent="0.2">
      <c r="A105" s="16"/>
      <c r="B105" s="18"/>
      <c r="C105" s="18"/>
      <c r="D105" s="18"/>
      <c r="E105" s="18"/>
      <c r="F105" s="18"/>
      <c r="G105" s="4"/>
      <c r="H105" s="4"/>
      <c r="BO105" s="28" t="s">
        <v>43</v>
      </c>
      <c r="BP105" s="4" t="e">
        <f t="shared" si="0"/>
        <v>#REF!</v>
      </c>
      <c r="BQ105" s="17" t="e">
        <f>#REF!</f>
        <v>#REF!</v>
      </c>
      <c r="BR105" s="17" t="e">
        <f>#REF!</f>
        <v>#REF!</v>
      </c>
      <c r="BS105" s="4" t="e">
        <f t="shared" si="1"/>
        <v>#REF!</v>
      </c>
      <c r="BT105" s="29" t="e">
        <f>#REF!</f>
        <v>#REF!</v>
      </c>
    </row>
    <row r="106" spans="1:72" ht="18.95" customHeight="1" x14ac:dyDescent="0.2">
      <c r="A106" s="16"/>
      <c r="B106" s="18"/>
      <c r="C106" s="18"/>
      <c r="D106" s="18"/>
      <c r="E106" s="18"/>
      <c r="F106" s="18"/>
      <c r="G106" s="4"/>
      <c r="H106" s="4"/>
      <c r="BO106" s="28" t="s">
        <v>44</v>
      </c>
      <c r="BP106" s="4" t="e">
        <f t="shared" si="0"/>
        <v>#REF!</v>
      </c>
      <c r="BQ106" s="17" t="e">
        <f>#REF!</f>
        <v>#REF!</v>
      </c>
      <c r="BR106" s="17" t="e">
        <f>#REF!</f>
        <v>#REF!</v>
      </c>
      <c r="BS106" s="4" t="e">
        <f t="shared" si="1"/>
        <v>#REF!</v>
      </c>
      <c r="BT106" s="29" t="e">
        <f>#REF!</f>
        <v>#REF!</v>
      </c>
    </row>
    <row r="107" spans="1:72" ht="18.95" customHeight="1" x14ac:dyDescent="0.2">
      <c r="A107" s="16"/>
      <c r="B107" s="18"/>
      <c r="C107" s="18"/>
      <c r="D107" s="18"/>
      <c r="E107" s="18"/>
      <c r="F107" s="18"/>
      <c r="G107" s="4"/>
      <c r="H107" s="4"/>
      <c r="BO107" s="28"/>
      <c r="BP107" s="17"/>
      <c r="BQ107" s="17"/>
      <c r="BR107" s="17"/>
      <c r="BS107" s="17"/>
      <c r="BT107" s="29"/>
    </row>
    <row r="108" spans="1:72" ht="15.95" customHeight="1" x14ac:dyDescent="0.2">
      <c r="A108" s="17"/>
      <c r="B108" s="4"/>
      <c r="C108" s="4"/>
      <c r="D108" s="4"/>
      <c r="E108" s="4"/>
      <c r="F108" s="4"/>
      <c r="G108" s="4"/>
      <c r="H108" s="4"/>
      <c r="BO108" s="30" t="s">
        <v>45</v>
      </c>
      <c r="BP108" s="17"/>
      <c r="BQ108" s="17"/>
      <c r="BR108" s="17"/>
      <c r="BS108" s="17"/>
      <c r="BT108" s="29"/>
    </row>
    <row r="109" spans="1:72" ht="15.95" customHeight="1" x14ac:dyDescent="0.2">
      <c r="A109" s="17"/>
      <c r="B109" s="4"/>
      <c r="C109" s="4"/>
      <c r="D109" s="4"/>
      <c r="E109" s="4"/>
      <c r="F109" s="4"/>
      <c r="G109" s="4"/>
      <c r="H109" s="4"/>
      <c r="BO109" s="28" t="s">
        <v>46</v>
      </c>
      <c r="BP109" s="4" t="e">
        <f t="shared" ref="BP109:BP120" si="2">BS109+BT109</f>
        <v>#REF!</v>
      </c>
      <c r="BQ109" s="17" t="e">
        <f>#REF!</f>
        <v>#REF!</v>
      </c>
      <c r="BR109" s="17" t="e">
        <f>#REF!</f>
        <v>#REF!</v>
      </c>
      <c r="BS109" s="4" t="e">
        <f t="shared" ref="BS109:BS120" si="3">BQ109+BR109</f>
        <v>#REF!</v>
      </c>
      <c r="BT109" s="29" t="e">
        <f>#REF!</f>
        <v>#REF!</v>
      </c>
    </row>
    <row r="110" spans="1:72" ht="15.95" customHeight="1" x14ac:dyDescent="0.2">
      <c r="A110" s="17"/>
      <c r="B110" s="4"/>
      <c r="C110" s="4"/>
      <c r="D110" s="4"/>
      <c r="E110" s="4"/>
      <c r="F110" s="4"/>
      <c r="G110" s="4"/>
      <c r="H110" s="4"/>
      <c r="BO110" s="28" t="s">
        <v>47</v>
      </c>
      <c r="BP110" s="4" t="e">
        <f t="shared" si="2"/>
        <v>#REF!</v>
      </c>
      <c r="BQ110" s="17" t="e">
        <f>#REF!</f>
        <v>#REF!</v>
      </c>
      <c r="BR110" s="17" t="e">
        <f>#REF!</f>
        <v>#REF!</v>
      </c>
      <c r="BS110" s="4" t="e">
        <f t="shared" si="3"/>
        <v>#REF!</v>
      </c>
      <c r="BT110" s="29" t="e">
        <f>#REF!</f>
        <v>#REF!</v>
      </c>
    </row>
    <row r="111" spans="1:72" ht="15.95" customHeight="1" x14ac:dyDescent="0.2">
      <c r="A111" s="17"/>
      <c r="B111" s="4"/>
      <c r="C111" s="4"/>
      <c r="D111" s="4"/>
      <c r="E111" s="4"/>
      <c r="F111" s="4"/>
      <c r="G111" s="4"/>
      <c r="H111" s="4"/>
      <c r="BO111" s="28" t="s">
        <v>48</v>
      </c>
      <c r="BP111" s="4" t="e">
        <f t="shared" si="2"/>
        <v>#REF!</v>
      </c>
      <c r="BQ111" s="4" t="e">
        <f>#REF!</f>
        <v>#REF!</v>
      </c>
      <c r="BR111" s="4" t="e">
        <f>#REF!</f>
        <v>#REF!</v>
      </c>
      <c r="BS111" s="4" t="e">
        <f t="shared" si="3"/>
        <v>#REF!</v>
      </c>
      <c r="BT111" s="29" t="e">
        <f>#REF!</f>
        <v>#REF!</v>
      </c>
    </row>
    <row r="112" spans="1:72" ht="15.95" customHeight="1" x14ac:dyDescent="0.2">
      <c r="A112" s="17"/>
      <c r="B112" s="4"/>
      <c r="C112" s="4"/>
      <c r="D112" s="4"/>
      <c r="E112" s="4"/>
      <c r="F112" s="4"/>
      <c r="G112" s="4"/>
      <c r="H112" s="4"/>
      <c r="BO112" s="28" t="s">
        <v>49</v>
      </c>
      <c r="BP112" s="4" t="e">
        <f t="shared" si="2"/>
        <v>#REF!</v>
      </c>
      <c r="BQ112" s="4" t="e">
        <f>#REF!</f>
        <v>#REF!</v>
      </c>
      <c r="BR112" s="17" t="e">
        <f>#REF!</f>
        <v>#REF!</v>
      </c>
      <c r="BS112" s="4" t="e">
        <f t="shared" si="3"/>
        <v>#REF!</v>
      </c>
      <c r="BT112" s="29" t="e">
        <f>#REF!</f>
        <v>#REF!</v>
      </c>
    </row>
    <row r="113" spans="1:72" ht="15.95" customHeight="1" x14ac:dyDescent="0.2">
      <c r="A113" s="17"/>
      <c r="B113" s="4"/>
      <c r="C113" s="4"/>
      <c r="D113" s="4"/>
      <c r="E113" s="4"/>
      <c r="F113" s="4"/>
      <c r="G113" s="4"/>
      <c r="H113" s="4"/>
      <c r="BO113" s="28" t="s">
        <v>50</v>
      </c>
      <c r="BP113" s="4" t="e">
        <f t="shared" si="2"/>
        <v>#REF!</v>
      </c>
      <c r="BQ113" s="4" t="e">
        <f>#REF!</f>
        <v>#REF!</v>
      </c>
      <c r="BR113" s="17" t="e">
        <f>#REF!</f>
        <v>#REF!</v>
      </c>
      <c r="BS113" s="4" t="e">
        <f t="shared" si="3"/>
        <v>#REF!</v>
      </c>
      <c r="BT113" s="29" t="e">
        <f>#REF!</f>
        <v>#REF!</v>
      </c>
    </row>
    <row r="114" spans="1:72" ht="15.95" customHeight="1" x14ac:dyDescent="0.2">
      <c r="A114" s="17"/>
      <c r="B114" s="4"/>
      <c r="C114" s="4"/>
      <c r="D114" s="4"/>
      <c r="E114" s="4"/>
      <c r="F114" s="4"/>
      <c r="G114" s="4"/>
      <c r="H114" s="4"/>
      <c r="BO114" s="28" t="s">
        <v>51</v>
      </c>
      <c r="BP114" s="4" t="e">
        <f t="shared" si="2"/>
        <v>#REF!</v>
      </c>
      <c r="BQ114" s="4" t="e">
        <f>#REF!</f>
        <v>#REF!</v>
      </c>
      <c r="BR114" s="17" t="e">
        <f>#REF!</f>
        <v>#REF!</v>
      </c>
      <c r="BS114" s="4" t="e">
        <f t="shared" si="3"/>
        <v>#REF!</v>
      </c>
      <c r="BT114" s="29" t="e">
        <f>#REF!</f>
        <v>#REF!</v>
      </c>
    </row>
    <row r="115" spans="1:72" ht="15.95" customHeight="1" x14ac:dyDescent="0.2">
      <c r="A115" s="17"/>
      <c r="B115" s="4"/>
      <c r="C115" s="4"/>
      <c r="D115" s="4"/>
      <c r="E115" s="4"/>
      <c r="F115" s="4"/>
      <c r="G115" s="4"/>
      <c r="H115" s="4"/>
      <c r="BO115" s="28" t="s">
        <v>52</v>
      </c>
      <c r="BP115" s="4" t="e">
        <f t="shared" si="2"/>
        <v>#REF!</v>
      </c>
      <c r="BQ115" s="17" t="e">
        <f>#REF!</f>
        <v>#REF!</v>
      </c>
      <c r="BR115" s="17" t="e">
        <f>#REF!</f>
        <v>#REF!</v>
      </c>
      <c r="BS115" s="4" t="e">
        <f t="shared" si="3"/>
        <v>#REF!</v>
      </c>
      <c r="BT115" s="29" t="e">
        <f>#REF!</f>
        <v>#REF!</v>
      </c>
    </row>
    <row r="116" spans="1:72" ht="15.95" customHeight="1" x14ac:dyDescent="0.2">
      <c r="A116" s="17"/>
      <c r="B116" s="4"/>
      <c r="C116" s="4"/>
      <c r="D116" s="4"/>
      <c r="E116" s="4"/>
      <c r="F116" s="4"/>
      <c r="G116" s="4"/>
      <c r="H116" s="4"/>
      <c r="BO116" s="28" t="s">
        <v>53</v>
      </c>
      <c r="BP116" s="4" t="e">
        <f t="shared" si="2"/>
        <v>#REF!</v>
      </c>
      <c r="BQ116" s="4" t="e">
        <f>#REF!</f>
        <v>#REF!</v>
      </c>
      <c r="BR116" s="17" t="e">
        <f>#REF!</f>
        <v>#REF!</v>
      </c>
      <c r="BS116" s="4" t="e">
        <f t="shared" si="3"/>
        <v>#REF!</v>
      </c>
      <c r="BT116" s="29" t="e">
        <f>#REF!</f>
        <v>#REF!</v>
      </c>
    </row>
    <row r="117" spans="1:72" ht="15.95" customHeight="1" x14ac:dyDescent="0.2">
      <c r="A117" s="17"/>
      <c r="B117" s="4"/>
      <c r="C117" s="4"/>
      <c r="D117" s="4"/>
      <c r="E117" s="4"/>
      <c r="F117" s="4"/>
      <c r="G117" s="4"/>
      <c r="H117" s="4"/>
      <c r="BO117" s="28" t="s">
        <v>54</v>
      </c>
      <c r="BP117" s="4" t="e">
        <f t="shared" si="2"/>
        <v>#REF!</v>
      </c>
      <c r="BQ117" s="17" t="e">
        <f>#REF!</f>
        <v>#REF!</v>
      </c>
      <c r="BR117" s="17" t="e">
        <f>#REF!</f>
        <v>#REF!</v>
      </c>
      <c r="BS117" s="4" t="e">
        <f t="shared" si="3"/>
        <v>#REF!</v>
      </c>
      <c r="BT117" s="29" t="e">
        <f>#REF!</f>
        <v>#REF!</v>
      </c>
    </row>
    <row r="118" spans="1:72" ht="15.95" customHeight="1" x14ac:dyDescent="0.2">
      <c r="A118" s="17"/>
      <c r="B118" s="4"/>
      <c r="C118" s="4"/>
      <c r="D118" s="4"/>
      <c r="E118" s="4"/>
      <c r="F118" s="4"/>
      <c r="G118" s="4"/>
      <c r="H118" s="4"/>
      <c r="BO118" s="28" t="s">
        <v>55</v>
      </c>
      <c r="BP118" s="4" t="e">
        <f t="shared" si="2"/>
        <v>#REF!</v>
      </c>
      <c r="BQ118" s="4" t="e">
        <f>#REF!</f>
        <v>#REF!</v>
      </c>
      <c r="BR118" s="17" t="e">
        <f>#REF!</f>
        <v>#REF!</v>
      </c>
      <c r="BS118" s="4" t="e">
        <f t="shared" si="3"/>
        <v>#REF!</v>
      </c>
      <c r="BT118" s="29" t="e">
        <f>#REF!</f>
        <v>#REF!</v>
      </c>
    </row>
    <row r="119" spans="1:72" ht="15.95" customHeight="1" x14ac:dyDescent="0.2">
      <c r="A119" s="17"/>
      <c r="B119" s="4"/>
      <c r="C119" s="4"/>
      <c r="D119" s="4"/>
      <c r="E119" s="4"/>
      <c r="F119" s="4"/>
      <c r="G119" s="4"/>
      <c r="H119" s="4"/>
      <c r="BO119" s="28" t="s">
        <v>56</v>
      </c>
      <c r="BP119" s="4" t="e">
        <f t="shared" si="2"/>
        <v>#REF!</v>
      </c>
      <c r="BQ119" s="17" t="e">
        <f>#REF!</f>
        <v>#REF!</v>
      </c>
      <c r="BR119" s="17" t="e">
        <f>#REF!</f>
        <v>#REF!</v>
      </c>
      <c r="BS119" s="4" t="e">
        <f t="shared" si="3"/>
        <v>#REF!</v>
      </c>
      <c r="BT119" s="29" t="e">
        <f>#REF!</f>
        <v>#REF!</v>
      </c>
    </row>
    <row r="120" spans="1:72" ht="15.95" customHeight="1" x14ac:dyDescent="0.2">
      <c r="A120" s="17"/>
      <c r="B120" s="4"/>
      <c r="C120" s="4"/>
      <c r="D120" s="4"/>
      <c r="E120" s="4"/>
      <c r="F120" s="4"/>
      <c r="G120" s="4"/>
      <c r="H120" s="4"/>
      <c r="BO120" s="28" t="s">
        <v>57</v>
      </c>
      <c r="BP120" s="4" t="e">
        <f t="shared" si="2"/>
        <v>#REF!</v>
      </c>
      <c r="BQ120" s="17" t="e">
        <f>#REF!</f>
        <v>#REF!</v>
      </c>
      <c r="BR120" s="17" t="e">
        <f>#REF!</f>
        <v>#REF!</v>
      </c>
      <c r="BS120" s="4" t="e">
        <f t="shared" si="3"/>
        <v>#REF!</v>
      </c>
      <c r="BT120" s="29" t="e">
        <f>#REF!</f>
        <v>#REF!</v>
      </c>
    </row>
    <row r="121" spans="1:72" ht="15.95" customHeight="1" x14ac:dyDescent="0.2">
      <c r="A121" s="17"/>
      <c r="B121" s="4"/>
      <c r="C121" s="4"/>
      <c r="D121" s="4"/>
      <c r="E121" s="4"/>
      <c r="F121" s="4"/>
      <c r="G121" s="4"/>
      <c r="H121" s="4"/>
      <c r="BO121" s="28" t="s">
        <v>29</v>
      </c>
      <c r="BP121" s="17"/>
      <c r="BQ121" s="17"/>
      <c r="BR121" s="17"/>
      <c r="BS121" s="17"/>
      <c r="BT121" s="29"/>
    </row>
    <row r="122" spans="1:72" ht="15.95" customHeight="1" x14ac:dyDescent="0.2">
      <c r="A122" s="17"/>
      <c r="B122" s="4"/>
      <c r="C122" s="4"/>
      <c r="D122" s="4"/>
      <c r="E122" s="4"/>
      <c r="F122" s="4"/>
      <c r="G122" s="4"/>
      <c r="H122" s="4"/>
      <c r="BO122" s="30" t="s">
        <v>58</v>
      </c>
      <c r="BP122" s="17"/>
      <c r="BQ122" s="17"/>
      <c r="BR122" s="17"/>
      <c r="BS122" s="17"/>
      <c r="BT122" s="29"/>
    </row>
    <row r="123" spans="1:72" ht="15.95" customHeight="1" x14ac:dyDescent="0.2">
      <c r="A123" s="17"/>
      <c r="B123" s="4"/>
      <c r="C123" s="4"/>
      <c r="D123" s="4"/>
      <c r="E123" s="4"/>
      <c r="F123" s="4"/>
      <c r="G123" s="4"/>
      <c r="H123" s="4"/>
      <c r="BO123" s="28" t="s">
        <v>59</v>
      </c>
      <c r="BP123" s="4" t="e">
        <f t="shared" ref="BP123:BP131" si="4">BS123+BT123</f>
        <v>#REF!</v>
      </c>
      <c r="BQ123" s="17" t="e">
        <f>#REF!</f>
        <v>#REF!</v>
      </c>
      <c r="BR123" s="17" t="e">
        <f>#REF!</f>
        <v>#REF!</v>
      </c>
      <c r="BS123" s="4" t="e">
        <f t="shared" ref="BS123:BS131" si="5">BQ123+BR123</f>
        <v>#REF!</v>
      </c>
      <c r="BT123" s="29" t="e">
        <f>#REF!</f>
        <v>#REF!</v>
      </c>
    </row>
    <row r="124" spans="1:72" ht="15.95" customHeight="1" x14ac:dyDescent="0.2">
      <c r="A124" s="17"/>
      <c r="B124" s="4"/>
      <c r="C124" s="4"/>
      <c r="D124" s="4"/>
      <c r="E124" s="4"/>
      <c r="F124" s="4"/>
      <c r="G124" s="4"/>
      <c r="H124" s="4"/>
      <c r="BO124" s="28" t="s">
        <v>60</v>
      </c>
      <c r="BP124" s="4" t="e">
        <f t="shared" si="4"/>
        <v>#REF!</v>
      </c>
      <c r="BQ124" s="17" t="e">
        <f>#REF!</f>
        <v>#REF!</v>
      </c>
      <c r="BR124" s="17" t="e">
        <f>#REF!</f>
        <v>#REF!</v>
      </c>
      <c r="BS124" s="4" t="e">
        <f t="shared" si="5"/>
        <v>#REF!</v>
      </c>
      <c r="BT124" s="29" t="e">
        <f>#REF!</f>
        <v>#REF!</v>
      </c>
    </row>
    <row r="125" spans="1:72" ht="15.95" customHeight="1" x14ac:dyDescent="0.2">
      <c r="A125" s="17"/>
      <c r="B125" s="4"/>
      <c r="C125" s="4"/>
      <c r="D125" s="4"/>
      <c r="E125" s="4"/>
      <c r="F125" s="4"/>
      <c r="G125" s="4"/>
      <c r="H125" s="4"/>
      <c r="BO125" s="28" t="s">
        <v>61</v>
      </c>
      <c r="BP125" s="4" t="e">
        <f t="shared" si="4"/>
        <v>#REF!</v>
      </c>
      <c r="BQ125" s="17" t="e">
        <f>#REF!</f>
        <v>#REF!</v>
      </c>
      <c r="BR125" s="17" t="e">
        <f>#REF!</f>
        <v>#REF!</v>
      </c>
      <c r="BS125" s="4" t="e">
        <f t="shared" si="5"/>
        <v>#REF!</v>
      </c>
      <c r="BT125" s="29" t="e">
        <f>#REF!</f>
        <v>#REF!</v>
      </c>
    </row>
    <row r="126" spans="1:72" ht="15.95" customHeight="1" x14ac:dyDescent="0.2">
      <c r="A126" s="17"/>
      <c r="B126" s="4"/>
      <c r="C126" s="4"/>
      <c r="D126" s="4"/>
      <c r="E126" s="4"/>
      <c r="F126" s="4"/>
      <c r="G126" s="4"/>
      <c r="H126" s="4"/>
      <c r="BO126" s="28" t="s">
        <v>62</v>
      </c>
      <c r="BP126" s="4" t="e">
        <f t="shared" si="4"/>
        <v>#REF!</v>
      </c>
      <c r="BQ126" s="17" t="e">
        <f>#REF!</f>
        <v>#REF!</v>
      </c>
      <c r="BR126" s="17" t="e">
        <f>#REF!</f>
        <v>#REF!</v>
      </c>
      <c r="BS126" s="4" t="e">
        <f t="shared" si="5"/>
        <v>#REF!</v>
      </c>
      <c r="BT126" s="29" t="e">
        <f>#REF!</f>
        <v>#REF!</v>
      </c>
    </row>
    <row r="127" spans="1:72" ht="15.95" customHeight="1" x14ac:dyDescent="0.2">
      <c r="A127" s="17"/>
      <c r="B127" s="4"/>
      <c r="C127" s="4"/>
      <c r="D127" s="4"/>
      <c r="E127" s="4"/>
      <c r="F127" s="4"/>
      <c r="G127" s="4"/>
      <c r="H127" s="4"/>
      <c r="BO127" s="28" t="s">
        <v>63</v>
      </c>
      <c r="BP127" s="4" t="e">
        <f t="shared" si="4"/>
        <v>#REF!</v>
      </c>
      <c r="BQ127" s="17" t="e">
        <f>#REF!</f>
        <v>#REF!</v>
      </c>
      <c r="BR127" s="17" t="e">
        <f>#REF!</f>
        <v>#REF!</v>
      </c>
      <c r="BS127" s="4" t="e">
        <f t="shared" si="5"/>
        <v>#REF!</v>
      </c>
      <c r="BT127" s="29" t="e">
        <f>#REF!</f>
        <v>#REF!</v>
      </c>
    </row>
    <row r="128" spans="1:72" ht="15.95" customHeight="1" x14ac:dyDescent="0.2">
      <c r="A128" s="17"/>
      <c r="B128" s="4"/>
      <c r="C128" s="4"/>
      <c r="D128" s="4"/>
      <c r="E128" s="4"/>
      <c r="F128" s="4"/>
      <c r="G128" s="4"/>
      <c r="H128" s="4"/>
      <c r="BO128" s="28" t="s">
        <v>64</v>
      </c>
      <c r="BP128" s="4" t="e">
        <f t="shared" si="4"/>
        <v>#REF!</v>
      </c>
      <c r="BQ128" s="4" t="e">
        <f>#REF!</f>
        <v>#REF!</v>
      </c>
      <c r="BR128" s="17" t="e">
        <f>#REF!</f>
        <v>#REF!</v>
      </c>
      <c r="BS128" s="4" t="e">
        <f t="shared" si="5"/>
        <v>#REF!</v>
      </c>
      <c r="BT128" s="29" t="e">
        <f>#REF!</f>
        <v>#REF!</v>
      </c>
    </row>
    <row r="129" spans="1:72" ht="15.95" customHeight="1" x14ac:dyDescent="0.2">
      <c r="A129" s="17"/>
      <c r="B129" s="4"/>
      <c r="C129" s="4"/>
      <c r="D129" s="4"/>
      <c r="E129" s="4"/>
      <c r="F129" s="4"/>
      <c r="G129" s="4"/>
      <c r="H129" s="4"/>
      <c r="BO129" s="2" t="s">
        <v>65</v>
      </c>
      <c r="BP129" s="4" t="e">
        <f t="shared" si="4"/>
        <v>#REF!</v>
      </c>
      <c r="BQ129" s="17" t="e">
        <f>#REF!</f>
        <v>#REF!</v>
      </c>
      <c r="BR129" s="17" t="e">
        <f>#REF!</f>
        <v>#REF!</v>
      </c>
      <c r="BS129" s="4" t="e">
        <f t="shared" si="5"/>
        <v>#REF!</v>
      </c>
      <c r="BT129" s="29" t="e">
        <f>#REF!</f>
        <v>#REF!</v>
      </c>
    </row>
    <row r="130" spans="1:72" ht="15.95" customHeight="1" x14ac:dyDescent="0.2">
      <c r="A130" s="17"/>
      <c r="B130" s="4"/>
      <c r="C130" s="4"/>
      <c r="D130" s="4"/>
      <c r="E130" s="4"/>
      <c r="F130" s="4"/>
      <c r="G130" s="4"/>
      <c r="H130" s="4"/>
      <c r="BO130" s="28" t="s">
        <v>66</v>
      </c>
      <c r="BP130" s="4" t="e">
        <f t="shared" si="4"/>
        <v>#REF!</v>
      </c>
      <c r="BQ130" s="17" t="e">
        <f>#REF!</f>
        <v>#REF!</v>
      </c>
      <c r="BR130" s="17" t="e">
        <f>#REF!</f>
        <v>#REF!</v>
      </c>
      <c r="BS130" s="4" t="e">
        <f t="shared" si="5"/>
        <v>#REF!</v>
      </c>
      <c r="BT130" s="29" t="e">
        <f>#REF!</f>
        <v>#REF!</v>
      </c>
    </row>
    <row r="131" spans="1:72" ht="15.95" customHeight="1" x14ac:dyDescent="0.2">
      <c r="A131" s="17"/>
      <c r="B131" s="4"/>
      <c r="C131" s="4"/>
      <c r="D131" s="4"/>
      <c r="E131" s="4"/>
      <c r="F131" s="4"/>
      <c r="G131" s="4"/>
      <c r="H131" s="4"/>
      <c r="BO131" s="28" t="s">
        <v>67</v>
      </c>
      <c r="BP131" s="4" t="e">
        <f t="shared" si="4"/>
        <v>#REF!</v>
      </c>
      <c r="BQ131" s="4" t="e">
        <f>#REF!</f>
        <v>#REF!</v>
      </c>
      <c r="BR131" s="17" t="e">
        <f>#REF!</f>
        <v>#REF!</v>
      </c>
      <c r="BS131" s="4" t="e">
        <f t="shared" si="5"/>
        <v>#REF!</v>
      </c>
      <c r="BT131" s="29" t="e">
        <f>#REF!</f>
        <v>#REF!</v>
      </c>
    </row>
    <row r="132" spans="1:72" ht="15.95" customHeight="1" x14ac:dyDescent="0.2">
      <c r="A132" s="17"/>
      <c r="B132" s="4"/>
      <c r="C132" s="4"/>
      <c r="D132" s="4"/>
      <c r="E132" s="4"/>
      <c r="F132" s="4"/>
      <c r="G132" s="4"/>
      <c r="H132" s="4"/>
      <c r="BO132" s="28" t="s">
        <v>68</v>
      </c>
      <c r="BP132" s="17"/>
      <c r="BQ132" s="17"/>
      <c r="BR132" s="17"/>
      <c r="BS132" s="17"/>
      <c r="BT132" s="29"/>
    </row>
    <row r="133" spans="1:72" ht="15.95" customHeight="1" thickBot="1" x14ac:dyDescent="0.25">
      <c r="A133" s="17"/>
      <c r="B133" s="4"/>
      <c r="C133" s="4"/>
      <c r="D133" s="4"/>
      <c r="E133" s="4"/>
      <c r="F133" s="4"/>
      <c r="G133" s="4"/>
      <c r="H133" s="4"/>
      <c r="BO133" s="28"/>
      <c r="BP133" s="17"/>
      <c r="BQ133" s="17"/>
      <c r="BR133" s="17"/>
      <c r="BS133" s="17"/>
      <c r="BT133" s="29"/>
    </row>
    <row r="134" spans="1:72" ht="22.5" customHeight="1" thickBot="1" x14ac:dyDescent="0.25">
      <c r="A134" s="17"/>
      <c r="B134" s="4"/>
      <c r="C134" s="4"/>
      <c r="D134" s="4"/>
      <c r="E134" s="4"/>
      <c r="F134" s="4"/>
      <c r="G134" s="4"/>
      <c r="H134" s="4"/>
      <c r="BO134" s="31" t="s">
        <v>33</v>
      </c>
      <c r="BP134" s="32" t="e">
        <f>SUM(BP101:BP131)</f>
        <v>#REF!</v>
      </c>
      <c r="BQ134" s="32" t="e">
        <f>SUM(BQ101:BQ131)</f>
        <v>#REF!</v>
      </c>
      <c r="BR134" s="32" t="e">
        <f>SUM(BR101:BR131)</f>
        <v>#REF!</v>
      </c>
      <c r="BS134" s="32" t="e">
        <f>SUM(BS101:BS131)</f>
        <v>#REF!</v>
      </c>
      <c r="BT134" s="32" t="e">
        <f>SUM(BT101:BT131)</f>
        <v>#REF!</v>
      </c>
    </row>
    <row r="135" spans="1:72" ht="15.95" customHeight="1" thickBot="1" x14ac:dyDescent="0.25">
      <c r="A135" s="17"/>
      <c r="B135" s="4"/>
      <c r="C135" s="4"/>
      <c r="D135" s="4"/>
      <c r="E135" s="4"/>
      <c r="F135" s="4"/>
      <c r="G135" s="4"/>
      <c r="H135" s="4"/>
      <c r="BO135" s="33"/>
      <c r="BP135" s="34"/>
      <c r="BQ135" s="34"/>
      <c r="BR135" s="34"/>
      <c r="BS135" s="34"/>
      <c r="BT135" s="35"/>
    </row>
    <row r="136" spans="1:72" x14ac:dyDescent="0.2">
      <c r="A136" s="17"/>
      <c r="B136" s="4"/>
      <c r="C136" s="4"/>
      <c r="D136" s="4"/>
      <c r="E136" s="4"/>
      <c r="F136" s="4"/>
      <c r="G136" s="4"/>
      <c r="H136" s="4"/>
    </row>
    <row r="137" spans="1:72" x14ac:dyDescent="0.2">
      <c r="A137" s="17"/>
      <c r="B137" s="4"/>
      <c r="C137" s="4"/>
      <c r="D137" s="4"/>
      <c r="E137" s="4"/>
      <c r="F137" s="4"/>
      <c r="G137" s="4"/>
      <c r="H137" s="4"/>
    </row>
    <row r="138" spans="1:72" x14ac:dyDescent="0.2">
      <c r="A138" s="17"/>
      <c r="B138" s="4"/>
      <c r="C138" s="4"/>
      <c r="D138" s="4"/>
      <c r="E138" s="4"/>
      <c r="F138" s="4"/>
      <c r="G138" s="4"/>
      <c r="H138" s="4"/>
      <c r="BP138" t="s">
        <v>29</v>
      </c>
    </row>
    <row r="139" spans="1:72" x14ac:dyDescent="0.2">
      <c r="A139" s="17"/>
      <c r="B139" s="4"/>
      <c r="C139" s="4"/>
      <c r="D139" s="4"/>
      <c r="E139" s="4"/>
      <c r="F139" s="4"/>
      <c r="G139" s="4"/>
      <c r="H139" s="4"/>
    </row>
    <row r="140" spans="1:72" x14ac:dyDescent="0.2">
      <c r="A140" s="17"/>
      <c r="B140" s="4"/>
      <c r="C140" s="4"/>
      <c r="D140" s="4"/>
      <c r="E140" s="4"/>
      <c r="F140" s="4"/>
      <c r="G140" s="4"/>
      <c r="H140" s="4"/>
    </row>
    <row r="141" spans="1:72" x14ac:dyDescent="0.2">
      <c r="A141" s="17"/>
      <c r="B141" s="4"/>
      <c r="C141" s="4"/>
      <c r="D141" s="4"/>
      <c r="E141" s="4"/>
      <c r="F141" s="4"/>
      <c r="G141" s="4"/>
      <c r="H141" s="4"/>
    </row>
    <row r="142" spans="1:72" x14ac:dyDescent="0.2">
      <c r="A142" s="17"/>
      <c r="B142" s="4"/>
      <c r="C142" s="4"/>
      <c r="D142" s="4"/>
      <c r="E142" s="4"/>
      <c r="F142" s="4"/>
      <c r="G142" s="4"/>
      <c r="H142" s="4"/>
    </row>
    <row r="143" spans="1:72" x14ac:dyDescent="0.2">
      <c r="A143" s="17"/>
      <c r="B143" s="4"/>
      <c r="C143" s="4"/>
      <c r="D143" s="4"/>
      <c r="E143" s="4"/>
      <c r="F143" s="4"/>
      <c r="G143" s="4"/>
      <c r="H143" s="4"/>
    </row>
    <row r="144" spans="1:72" x14ac:dyDescent="0.2">
      <c r="A144" s="17"/>
      <c r="B144" s="4"/>
      <c r="C144" s="4"/>
      <c r="D144" s="4"/>
      <c r="E144" s="4"/>
      <c r="F144" s="4"/>
      <c r="G144" s="4"/>
      <c r="H144" s="4"/>
    </row>
    <row r="145" spans="1:8" x14ac:dyDescent="0.2">
      <c r="A145" s="17"/>
      <c r="B145" s="4"/>
      <c r="C145" s="4"/>
      <c r="D145" s="4"/>
      <c r="E145" s="4"/>
      <c r="F145" s="4"/>
      <c r="G145" s="4"/>
      <c r="H145" s="4"/>
    </row>
    <row r="146" spans="1:8" x14ac:dyDescent="0.2">
      <c r="A146" s="17"/>
      <c r="B146" s="4"/>
      <c r="C146" s="4"/>
      <c r="D146" s="4"/>
      <c r="E146" s="4"/>
      <c r="F146" s="4"/>
      <c r="G146" s="4"/>
      <c r="H146" s="4"/>
    </row>
    <row r="147" spans="1:8" x14ac:dyDescent="0.2">
      <c r="A147" s="17"/>
      <c r="B147" s="4"/>
      <c r="C147" s="4"/>
      <c r="D147" s="4"/>
      <c r="E147" s="4"/>
      <c r="F147" s="4"/>
      <c r="G147" s="4"/>
      <c r="H147" s="4"/>
    </row>
    <row r="148" spans="1:8" x14ac:dyDescent="0.2">
      <c r="A148" s="17"/>
      <c r="B148" s="4"/>
      <c r="C148" s="4"/>
      <c r="D148" s="4"/>
      <c r="E148" s="4"/>
      <c r="F148" s="4"/>
      <c r="G148" s="4"/>
      <c r="H148" s="4"/>
    </row>
    <row r="149" spans="1:8" x14ac:dyDescent="0.2">
      <c r="A149" s="17"/>
      <c r="B149" s="4"/>
      <c r="C149" s="4"/>
      <c r="D149" s="4"/>
      <c r="E149" s="4"/>
      <c r="F149" s="4"/>
      <c r="G149" s="4"/>
      <c r="H149" s="4"/>
    </row>
    <row r="150" spans="1:8" x14ac:dyDescent="0.2">
      <c r="A150" s="17"/>
      <c r="B150" s="4"/>
      <c r="C150" s="4"/>
      <c r="D150" s="4"/>
      <c r="E150" s="4"/>
      <c r="F150" s="4"/>
      <c r="G150" s="4"/>
      <c r="H150" s="4"/>
    </row>
    <row r="151" spans="1:8" x14ac:dyDescent="0.2">
      <c r="A151" s="17"/>
      <c r="B151" s="4"/>
      <c r="C151" s="4"/>
      <c r="D151" s="4"/>
      <c r="E151" s="4"/>
      <c r="F151" s="4"/>
      <c r="G151" s="4"/>
      <c r="H151" s="4"/>
    </row>
    <row r="152" spans="1:8" x14ac:dyDescent="0.2">
      <c r="A152" s="17"/>
      <c r="B152" s="4"/>
      <c r="C152" s="4"/>
      <c r="D152" s="4"/>
      <c r="E152" s="4"/>
      <c r="F152" s="4"/>
      <c r="G152" s="4"/>
      <c r="H152" s="4"/>
    </row>
    <row r="153" spans="1:8" x14ac:dyDescent="0.2">
      <c r="A153" s="17"/>
      <c r="B153" s="4"/>
      <c r="C153" s="4"/>
      <c r="D153" s="4"/>
      <c r="E153" s="4"/>
      <c r="F153" s="4"/>
      <c r="G153" s="4"/>
      <c r="H153" s="4"/>
    </row>
    <row r="154" spans="1:8" x14ac:dyDescent="0.2">
      <c r="A154" s="17"/>
      <c r="B154" s="4"/>
      <c r="C154" s="4"/>
      <c r="D154" s="4"/>
      <c r="E154" s="4"/>
      <c r="F154" s="4"/>
      <c r="G154" s="4"/>
      <c r="H154" s="4"/>
    </row>
    <row r="155" spans="1:8" x14ac:dyDescent="0.2">
      <c r="A155" s="17"/>
      <c r="B155" s="4"/>
      <c r="C155" s="4"/>
      <c r="D155" s="4"/>
      <c r="E155" s="4"/>
      <c r="F155" s="4"/>
      <c r="G155" s="4"/>
      <c r="H155" s="4"/>
    </row>
    <row r="156" spans="1:8" x14ac:dyDescent="0.2">
      <c r="A156" s="17"/>
      <c r="B156" s="4"/>
      <c r="C156" s="4"/>
      <c r="D156" s="4"/>
      <c r="E156" s="4"/>
      <c r="F156" s="4"/>
      <c r="G156" s="4"/>
      <c r="H156" s="4"/>
    </row>
    <row r="157" spans="1:8" x14ac:dyDescent="0.2">
      <c r="A157" s="17"/>
      <c r="B157" s="4"/>
      <c r="C157" s="4"/>
      <c r="D157" s="4"/>
      <c r="E157" s="4"/>
      <c r="F157" s="4"/>
      <c r="G157" s="4"/>
      <c r="H157" s="4"/>
    </row>
    <row r="158" spans="1:8" x14ac:dyDescent="0.2">
      <c r="A158" s="17"/>
      <c r="B158" s="4"/>
      <c r="C158" s="4"/>
      <c r="D158" s="4"/>
      <c r="E158" s="4"/>
      <c r="F158" s="4"/>
      <c r="G158" s="4"/>
      <c r="H158" s="4"/>
    </row>
    <row r="159" spans="1:8" x14ac:dyDescent="0.2">
      <c r="A159" s="17"/>
      <c r="B159" s="4"/>
      <c r="C159" s="4"/>
      <c r="D159" s="4"/>
      <c r="E159" s="4"/>
      <c r="F159" s="4"/>
      <c r="G159" s="4"/>
      <c r="H159" s="4"/>
    </row>
    <row r="160" spans="1:8" x14ac:dyDescent="0.2">
      <c r="A160" s="17"/>
      <c r="B160" s="4"/>
      <c r="C160" s="4"/>
      <c r="D160" s="4"/>
      <c r="E160" s="4"/>
      <c r="F160" s="4"/>
      <c r="G160" s="4"/>
      <c r="H160" s="4"/>
    </row>
    <row r="161" spans="1:8" x14ac:dyDescent="0.2">
      <c r="A161" s="17"/>
      <c r="B161" s="4"/>
      <c r="C161" s="4"/>
      <c r="D161" s="4"/>
      <c r="E161" s="4"/>
      <c r="F161" s="4"/>
      <c r="G161" s="4"/>
      <c r="H161" s="4"/>
    </row>
    <row r="162" spans="1:8" x14ac:dyDescent="0.2">
      <c r="A162" s="17"/>
      <c r="B162" s="4"/>
      <c r="C162" s="4"/>
      <c r="D162" s="4"/>
      <c r="E162" s="4"/>
      <c r="F162" s="4"/>
      <c r="G162" s="4"/>
      <c r="H162" s="4"/>
    </row>
    <row r="163" spans="1:8" x14ac:dyDescent="0.2">
      <c r="A163" s="17"/>
      <c r="B163" s="4"/>
      <c r="C163" s="4"/>
      <c r="D163" s="4"/>
      <c r="E163" s="4"/>
      <c r="F163" s="4"/>
      <c r="G163" s="4"/>
      <c r="H163" s="4"/>
    </row>
    <row r="164" spans="1:8" x14ac:dyDescent="0.2">
      <c r="A164" s="17"/>
      <c r="B164" s="4"/>
      <c r="C164" s="4"/>
      <c r="D164" s="4"/>
      <c r="E164" s="4"/>
      <c r="F164" s="4"/>
      <c r="G164" s="4"/>
      <c r="H164" s="4"/>
    </row>
    <row r="165" spans="1:8" x14ac:dyDescent="0.2">
      <c r="A165" s="17"/>
      <c r="B165" s="4"/>
      <c r="C165" s="4"/>
      <c r="D165" s="4"/>
      <c r="E165" s="4"/>
      <c r="F165" s="4"/>
      <c r="G165" s="4"/>
      <c r="H165" s="4"/>
    </row>
    <row r="166" spans="1:8" x14ac:dyDescent="0.2">
      <c r="A166" s="17"/>
      <c r="B166" s="4"/>
      <c r="C166" s="4"/>
      <c r="D166" s="4"/>
      <c r="E166" s="4"/>
      <c r="F166" s="4"/>
      <c r="G166" s="4"/>
      <c r="H166" s="4"/>
    </row>
    <row r="167" spans="1:8" x14ac:dyDescent="0.2">
      <c r="A167" s="17"/>
      <c r="B167" s="4"/>
      <c r="C167" s="4"/>
      <c r="D167" s="4"/>
      <c r="E167" s="4"/>
      <c r="F167" s="4"/>
      <c r="G167" s="4"/>
      <c r="H167" s="4"/>
    </row>
    <row r="168" spans="1:8" x14ac:dyDescent="0.2">
      <c r="A168" s="17"/>
      <c r="B168" s="4"/>
      <c r="C168" s="4"/>
      <c r="D168" s="4"/>
      <c r="E168" s="4"/>
      <c r="F168" s="4"/>
      <c r="G168" s="4"/>
      <c r="H168" s="4"/>
    </row>
    <row r="169" spans="1:8" x14ac:dyDescent="0.2">
      <c r="A169" s="17"/>
      <c r="B169" s="4"/>
      <c r="C169" s="4"/>
      <c r="D169" s="4"/>
      <c r="E169" s="4"/>
      <c r="F169" s="4"/>
      <c r="G169" s="4"/>
      <c r="H169" s="4"/>
    </row>
    <row r="170" spans="1:8" x14ac:dyDescent="0.2">
      <c r="A170" s="17"/>
      <c r="B170" s="4"/>
      <c r="C170" s="4"/>
      <c r="D170" s="4"/>
      <c r="E170" s="4"/>
      <c r="F170" s="4"/>
      <c r="G170" s="4"/>
      <c r="H170" s="4"/>
    </row>
    <row r="171" spans="1:8" x14ac:dyDescent="0.2">
      <c r="A171" s="17"/>
      <c r="B171" s="4"/>
      <c r="C171" s="4"/>
      <c r="D171" s="4"/>
      <c r="E171" s="4"/>
      <c r="F171" s="4"/>
      <c r="G171" s="4"/>
      <c r="H171" s="4"/>
    </row>
    <row r="172" spans="1:8" x14ac:dyDescent="0.2">
      <c r="A172" s="17"/>
      <c r="B172" s="4"/>
      <c r="C172" s="4"/>
      <c r="D172" s="4"/>
      <c r="E172" s="4"/>
      <c r="F172" s="4"/>
      <c r="G172" s="4"/>
      <c r="H172" s="4"/>
    </row>
    <row r="173" spans="1:8" x14ac:dyDescent="0.2">
      <c r="A173" s="17"/>
      <c r="B173" s="4"/>
      <c r="C173" s="4"/>
      <c r="D173" s="4"/>
      <c r="E173" s="4"/>
      <c r="F173" s="4"/>
      <c r="G173" s="4"/>
      <c r="H173" s="4"/>
    </row>
    <row r="174" spans="1:8" x14ac:dyDescent="0.2">
      <c r="A174" s="17"/>
      <c r="B174" s="4"/>
      <c r="C174" s="4"/>
      <c r="D174" s="4"/>
      <c r="E174" s="4"/>
      <c r="F174" s="4"/>
      <c r="G174" s="4"/>
      <c r="H174" s="4"/>
    </row>
    <row r="175" spans="1:8" x14ac:dyDescent="0.2">
      <c r="A175" s="17"/>
      <c r="B175" s="4"/>
      <c r="C175" s="4"/>
      <c r="D175" s="4"/>
      <c r="E175" s="4"/>
      <c r="F175" s="4"/>
      <c r="G175" s="4"/>
      <c r="H175" s="4"/>
    </row>
    <row r="176" spans="1:8" x14ac:dyDescent="0.2">
      <c r="A176" s="17"/>
      <c r="B176" s="4"/>
      <c r="C176" s="4"/>
      <c r="D176" s="4"/>
      <c r="E176" s="4"/>
      <c r="F176" s="4"/>
      <c r="G176" s="4"/>
      <c r="H176" s="4"/>
    </row>
    <row r="177" spans="1:8" x14ac:dyDescent="0.2">
      <c r="A177" s="17"/>
      <c r="B177" s="4"/>
      <c r="C177" s="4"/>
      <c r="D177" s="4"/>
      <c r="E177" s="4"/>
      <c r="F177" s="4"/>
      <c r="G177" s="4"/>
      <c r="H177" s="4"/>
    </row>
    <row r="178" spans="1:8" x14ac:dyDescent="0.2">
      <c r="A178" s="17"/>
      <c r="B178" s="4"/>
      <c r="C178" s="4"/>
      <c r="D178" s="4"/>
      <c r="E178" s="4"/>
      <c r="F178" s="4"/>
      <c r="G178" s="4"/>
      <c r="H178" s="4"/>
    </row>
    <row r="179" spans="1:8" x14ac:dyDescent="0.2">
      <c r="A179" s="17"/>
      <c r="B179" s="4"/>
      <c r="C179" s="4"/>
      <c r="D179" s="4"/>
      <c r="E179" s="4"/>
      <c r="F179" s="4"/>
      <c r="G179" s="4"/>
      <c r="H179" s="4"/>
    </row>
    <row r="180" spans="1:8" x14ac:dyDescent="0.2">
      <c r="A180" s="17"/>
      <c r="B180" s="4"/>
      <c r="C180" s="4"/>
      <c r="D180" s="4"/>
      <c r="E180" s="4"/>
      <c r="F180" s="4"/>
      <c r="G180" s="4"/>
      <c r="H180" s="4"/>
    </row>
    <row r="181" spans="1:8" x14ac:dyDescent="0.2">
      <c r="A181" s="17"/>
      <c r="B181" s="4"/>
      <c r="C181" s="4"/>
      <c r="D181" s="4"/>
      <c r="E181" s="4"/>
      <c r="F181" s="4"/>
      <c r="G181" s="4"/>
      <c r="H181" s="4"/>
    </row>
    <row r="182" spans="1:8" x14ac:dyDescent="0.2">
      <c r="A182" s="17"/>
      <c r="B182" s="4"/>
      <c r="C182" s="4"/>
      <c r="D182" s="4"/>
      <c r="E182" s="4"/>
      <c r="F182" s="4"/>
      <c r="G182" s="4"/>
      <c r="H182" s="4"/>
    </row>
    <row r="183" spans="1:8" x14ac:dyDescent="0.2">
      <c r="A183" s="17"/>
      <c r="B183" s="4"/>
      <c r="C183" s="4"/>
      <c r="D183" s="4"/>
      <c r="E183" s="4"/>
      <c r="F183" s="4"/>
      <c r="G183" s="4"/>
      <c r="H183" s="4"/>
    </row>
    <row r="184" spans="1:8" x14ac:dyDescent="0.2">
      <c r="A184" s="17"/>
      <c r="B184" s="4"/>
      <c r="C184" s="4"/>
      <c r="D184" s="4"/>
      <c r="E184" s="4"/>
      <c r="F184" s="4"/>
      <c r="G184" s="4"/>
      <c r="H184" s="4"/>
    </row>
    <row r="185" spans="1:8" x14ac:dyDescent="0.2">
      <c r="A185" s="17"/>
      <c r="B185" s="4"/>
      <c r="C185" s="4"/>
      <c r="D185" s="4"/>
      <c r="E185" s="4"/>
      <c r="F185" s="4"/>
      <c r="G185" s="4"/>
      <c r="H185" s="4"/>
    </row>
    <row r="186" spans="1:8" x14ac:dyDescent="0.2">
      <c r="A186" s="17"/>
      <c r="B186" s="4"/>
      <c r="C186" s="4"/>
      <c r="D186" s="4"/>
      <c r="E186" s="4"/>
      <c r="F186" s="4"/>
      <c r="G186" s="4"/>
      <c r="H186" s="4"/>
    </row>
    <row r="187" spans="1:8" x14ac:dyDescent="0.2">
      <c r="A187" s="17"/>
      <c r="B187" s="4"/>
      <c r="C187" s="4"/>
      <c r="D187" s="4"/>
      <c r="E187" s="4"/>
      <c r="F187" s="4"/>
      <c r="G187" s="4"/>
      <c r="H187" s="4"/>
    </row>
    <row r="188" spans="1:8" x14ac:dyDescent="0.2">
      <c r="A188" s="17"/>
      <c r="B188" s="4"/>
      <c r="C188" s="4"/>
      <c r="D188" s="4"/>
      <c r="E188" s="4"/>
      <c r="F188" s="4"/>
      <c r="G188" s="4"/>
      <c r="H188" s="4"/>
    </row>
    <row r="189" spans="1:8" x14ac:dyDescent="0.2">
      <c r="A189" s="17"/>
      <c r="B189" s="4"/>
      <c r="C189" s="4"/>
      <c r="D189" s="4"/>
      <c r="E189" s="4"/>
      <c r="F189" s="4"/>
      <c r="G189" s="4"/>
      <c r="H189" s="4"/>
    </row>
    <row r="190" spans="1:8" x14ac:dyDescent="0.2">
      <c r="A190" s="17"/>
      <c r="B190" s="4"/>
      <c r="C190" s="4"/>
      <c r="D190" s="4"/>
      <c r="E190" s="4"/>
      <c r="F190" s="4"/>
      <c r="G190" s="4"/>
      <c r="H190" s="4"/>
    </row>
    <row r="191" spans="1:8" x14ac:dyDescent="0.2">
      <c r="A191" s="17"/>
      <c r="B191" s="4"/>
      <c r="C191" s="4"/>
      <c r="D191" s="4"/>
      <c r="E191" s="4"/>
      <c r="F191" s="4"/>
      <c r="G191" s="4"/>
      <c r="H191" s="4"/>
    </row>
    <row r="192" spans="1:8" x14ac:dyDescent="0.2">
      <c r="A192" s="17"/>
      <c r="B192" s="4"/>
      <c r="C192" s="4"/>
      <c r="D192" s="4"/>
      <c r="E192" s="4"/>
      <c r="F192" s="4"/>
      <c r="G192" s="4"/>
      <c r="H192" s="4"/>
    </row>
    <row r="193" spans="1:8" x14ac:dyDescent="0.2">
      <c r="A193" s="17"/>
      <c r="B193" s="4"/>
      <c r="C193" s="4"/>
      <c r="D193" s="4"/>
      <c r="E193" s="4"/>
      <c r="F193" s="4"/>
      <c r="G193" s="4"/>
      <c r="H193" s="4"/>
    </row>
    <row r="194" spans="1:8" x14ac:dyDescent="0.2">
      <c r="A194" s="17"/>
      <c r="B194" s="4"/>
      <c r="C194" s="4"/>
      <c r="D194" s="4"/>
      <c r="E194" s="4"/>
      <c r="F194" s="4"/>
      <c r="G194" s="4"/>
      <c r="H194" s="4"/>
    </row>
    <row r="195" spans="1:8" x14ac:dyDescent="0.2">
      <c r="A195" s="17"/>
      <c r="B195" s="4"/>
      <c r="C195" s="4"/>
      <c r="D195" s="4"/>
      <c r="E195" s="4"/>
      <c r="F195" s="4"/>
      <c r="G195" s="4"/>
      <c r="H195" s="4"/>
    </row>
    <row r="196" spans="1:8" x14ac:dyDescent="0.2">
      <c r="A196" s="17"/>
      <c r="B196" s="4"/>
      <c r="C196" s="4"/>
      <c r="D196" s="4"/>
      <c r="E196" s="4"/>
      <c r="F196" s="4"/>
      <c r="G196" s="4"/>
      <c r="H196" s="4"/>
    </row>
    <row r="197" spans="1:8" x14ac:dyDescent="0.2">
      <c r="A197" s="17"/>
      <c r="B197" s="4"/>
      <c r="C197" s="4"/>
      <c r="D197" s="4"/>
      <c r="E197" s="4"/>
      <c r="F197" s="4"/>
      <c r="G197" s="4"/>
      <c r="H197" s="4"/>
    </row>
    <row r="198" spans="1:8" x14ac:dyDescent="0.2">
      <c r="A198" s="17"/>
      <c r="B198" s="4"/>
      <c r="C198" s="4"/>
      <c r="D198" s="4"/>
      <c r="E198" s="4"/>
      <c r="F198" s="4"/>
      <c r="G198" s="4"/>
      <c r="H198" s="4"/>
    </row>
    <row r="199" spans="1:8" x14ac:dyDescent="0.2">
      <c r="A199" s="17"/>
      <c r="B199" s="4"/>
      <c r="C199" s="4"/>
      <c r="D199" s="4"/>
      <c r="E199" s="4"/>
      <c r="F199" s="4"/>
      <c r="G199" s="4"/>
      <c r="H199" s="4"/>
    </row>
    <row r="200" spans="1:8" x14ac:dyDescent="0.2">
      <c r="A200" s="17"/>
      <c r="B200" s="4"/>
      <c r="C200" s="4"/>
      <c r="D200" s="4"/>
      <c r="E200" s="4"/>
      <c r="F200" s="4"/>
      <c r="G200" s="4"/>
      <c r="H200" s="4"/>
    </row>
    <row r="201" spans="1:8" x14ac:dyDescent="0.2">
      <c r="A201" s="17"/>
      <c r="B201" s="4"/>
      <c r="C201" s="4"/>
      <c r="D201" s="4"/>
      <c r="E201" s="4"/>
      <c r="F201" s="4"/>
      <c r="G201" s="4"/>
      <c r="H201" s="4"/>
    </row>
    <row r="202" spans="1:8" x14ac:dyDescent="0.2">
      <c r="A202" s="17"/>
      <c r="B202" s="4"/>
      <c r="C202" s="4"/>
      <c r="D202" s="4"/>
      <c r="E202" s="4"/>
      <c r="F202" s="4"/>
      <c r="G202" s="4"/>
      <c r="H202" s="4"/>
    </row>
    <row r="203" spans="1:8" x14ac:dyDescent="0.2">
      <c r="A203" s="17"/>
      <c r="B203" s="4"/>
      <c r="C203" s="4"/>
      <c r="D203" s="4"/>
      <c r="E203" s="4"/>
      <c r="F203" s="4"/>
      <c r="G203" s="4"/>
      <c r="H203" s="4"/>
    </row>
    <row r="204" spans="1:8" x14ac:dyDescent="0.2">
      <c r="A204" s="17"/>
      <c r="B204" s="4"/>
      <c r="C204" s="4"/>
      <c r="D204" s="4"/>
      <c r="E204" s="4"/>
      <c r="F204" s="4"/>
      <c r="G204" s="4"/>
      <c r="H204" s="4"/>
    </row>
    <row r="205" spans="1:8" x14ac:dyDescent="0.2">
      <c r="A205" s="17"/>
      <c r="B205" s="4"/>
      <c r="C205" s="4"/>
      <c r="D205" s="4"/>
      <c r="E205" s="4"/>
      <c r="F205" s="4"/>
      <c r="G205" s="4"/>
      <c r="H205" s="4"/>
    </row>
    <row r="206" spans="1:8" x14ac:dyDescent="0.2">
      <c r="A206" s="17"/>
      <c r="B206" s="4"/>
      <c r="C206" s="4"/>
      <c r="D206" s="4"/>
      <c r="E206" s="4"/>
      <c r="F206" s="4"/>
      <c r="G206" s="4"/>
      <c r="H206" s="4"/>
    </row>
    <row r="207" spans="1:8" x14ac:dyDescent="0.2">
      <c r="A207" s="17"/>
      <c r="B207" s="4"/>
      <c r="C207" s="4"/>
      <c r="D207" s="4"/>
      <c r="E207" s="4"/>
      <c r="F207" s="4"/>
      <c r="G207" s="4"/>
      <c r="H207" s="4"/>
    </row>
    <row r="208" spans="1:8" x14ac:dyDescent="0.2">
      <c r="A208" s="17"/>
      <c r="B208" s="4"/>
      <c r="C208" s="4"/>
      <c r="D208" s="4"/>
      <c r="E208" s="4"/>
      <c r="F208" s="4"/>
      <c r="G208" s="4"/>
      <c r="H208" s="4"/>
    </row>
    <row r="209" spans="1:8" x14ac:dyDescent="0.2">
      <c r="A209" s="17"/>
      <c r="B209" s="4"/>
      <c r="C209" s="4"/>
      <c r="D209" s="4"/>
      <c r="E209" s="4"/>
      <c r="F209" s="4"/>
      <c r="G209" s="4"/>
      <c r="H209" s="4"/>
    </row>
    <row r="210" spans="1:8" x14ac:dyDescent="0.2">
      <c r="A210" s="17"/>
      <c r="B210" s="4"/>
      <c r="C210" s="4"/>
      <c r="D210" s="4"/>
      <c r="E210" s="4"/>
      <c r="F210" s="4"/>
      <c r="G210" s="4"/>
      <c r="H210" s="4"/>
    </row>
    <row r="211" spans="1:8" x14ac:dyDescent="0.2">
      <c r="A211" s="17"/>
      <c r="B211" s="4"/>
      <c r="C211" s="4"/>
      <c r="D211" s="4"/>
      <c r="E211" s="4"/>
      <c r="F211" s="4"/>
      <c r="G211" s="4"/>
      <c r="H211" s="4"/>
    </row>
    <row r="212" spans="1:8" x14ac:dyDescent="0.2">
      <c r="A212" s="17"/>
      <c r="B212" s="4"/>
      <c r="C212" s="4"/>
      <c r="D212" s="4"/>
      <c r="E212" s="4"/>
      <c r="F212" s="4"/>
      <c r="G212" s="4"/>
      <c r="H212" s="4"/>
    </row>
    <row r="213" spans="1:8" x14ac:dyDescent="0.2">
      <c r="A213" s="17"/>
      <c r="B213" s="4"/>
      <c r="C213" s="4"/>
      <c r="D213" s="4"/>
      <c r="E213" s="4"/>
      <c r="F213" s="4"/>
      <c r="G213" s="4"/>
      <c r="H213" s="4"/>
    </row>
    <row r="214" spans="1:8" x14ac:dyDescent="0.2">
      <c r="A214" s="17"/>
      <c r="B214" s="4"/>
      <c r="C214" s="4"/>
      <c r="D214" s="4"/>
      <c r="E214" s="4"/>
      <c r="F214" s="4"/>
      <c r="G214" s="4"/>
      <c r="H214" s="4"/>
    </row>
    <row r="215" spans="1:8" x14ac:dyDescent="0.2">
      <c r="A215" s="17"/>
      <c r="B215" s="4"/>
      <c r="C215" s="4"/>
      <c r="D215" s="4"/>
      <c r="E215" s="4"/>
      <c r="F215" s="4"/>
      <c r="G215" s="4"/>
      <c r="H215" s="4"/>
    </row>
    <row r="216" spans="1:8" x14ac:dyDescent="0.2">
      <c r="A216" s="17"/>
      <c r="B216" s="4"/>
      <c r="C216" s="4"/>
      <c r="D216" s="4"/>
      <c r="E216" s="4"/>
      <c r="F216" s="4"/>
      <c r="G216" s="4"/>
      <c r="H216" s="4"/>
    </row>
    <row r="217" spans="1:8" x14ac:dyDescent="0.2">
      <c r="A217" s="17"/>
      <c r="B217" s="4"/>
      <c r="C217" s="4"/>
      <c r="D217" s="4"/>
      <c r="E217" s="4"/>
      <c r="F217" s="4"/>
      <c r="G217" s="4"/>
      <c r="H217" s="4"/>
    </row>
    <row r="218" spans="1:8" x14ac:dyDescent="0.2">
      <c r="A218" s="17"/>
      <c r="B218" s="4"/>
      <c r="C218" s="4"/>
      <c r="D218" s="4"/>
      <c r="E218" s="4"/>
      <c r="F218" s="4"/>
      <c r="G218" s="4"/>
      <c r="H218" s="4"/>
    </row>
    <row r="219" spans="1:8" x14ac:dyDescent="0.2">
      <c r="A219" s="17"/>
      <c r="B219" s="4"/>
      <c r="C219" s="4"/>
      <c r="D219" s="4"/>
      <c r="E219" s="4"/>
      <c r="F219" s="4"/>
      <c r="G219" s="4"/>
      <c r="H219" s="4"/>
    </row>
    <row r="220" spans="1:8" x14ac:dyDescent="0.2">
      <c r="A220" s="17"/>
      <c r="B220" s="4"/>
      <c r="C220" s="4"/>
      <c r="D220" s="4"/>
      <c r="E220" s="4"/>
      <c r="F220" s="4"/>
      <c r="G220" s="4"/>
      <c r="H220" s="4"/>
    </row>
    <row r="221" spans="1:8" x14ac:dyDescent="0.2">
      <c r="A221" s="17"/>
      <c r="B221" s="4"/>
      <c r="C221" s="4"/>
      <c r="D221" s="4"/>
      <c r="E221" s="4"/>
      <c r="F221" s="4"/>
      <c r="G221" s="4"/>
      <c r="H221" s="4"/>
    </row>
    <row r="222" spans="1:8" x14ac:dyDescent="0.2">
      <c r="A222" s="17"/>
      <c r="B222" s="4"/>
      <c r="C222" s="4"/>
      <c r="D222" s="4"/>
      <c r="E222" s="4"/>
      <c r="F222" s="4"/>
      <c r="G222" s="4"/>
      <c r="H222" s="4"/>
    </row>
    <row r="223" spans="1:8" x14ac:dyDescent="0.2">
      <c r="A223" s="17"/>
      <c r="B223" s="4"/>
      <c r="C223" s="4"/>
      <c r="D223" s="4"/>
      <c r="E223" s="4"/>
      <c r="F223" s="4"/>
      <c r="G223" s="4"/>
      <c r="H223" s="4"/>
    </row>
    <row r="224" spans="1:8" x14ac:dyDescent="0.2">
      <c r="A224" s="17"/>
      <c r="B224" s="4"/>
      <c r="C224" s="4"/>
      <c r="D224" s="4"/>
      <c r="E224" s="4"/>
      <c r="F224" s="4"/>
      <c r="G224" s="4"/>
      <c r="H224" s="4"/>
    </row>
    <row r="225" spans="1:8" x14ac:dyDescent="0.2">
      <c r="A225" s="17"/>
      <c r="B225" s="4"/>
      <c r="C225" s="4"/>
      <c r="D225" s="4"/>
      <c r="E225" s="4"/>
      <c r="F225" s="4"/>
      <c r="G225" s="4"/>
      <c r="H225" s="4"/>
    </row>
    <row r="226" spans="1:8" x14ac:dyDescent="0.2">
      <c r="A226" s="17"/>
      <c r="B226" s="4"/>
      <c r="C226" s="4"/>
      <c r="D226" s="4"/>
      <c r="E226" s="4"/>
      <c r="F226" s="4"/>
      <c r="G226" s="4"/>
      <c r="H226" s="4"/>
    </row>
    <row r="227" spans="1:8" x14ac:dyDescent="0.2">
      <c r="A227" s="17"/>
      <c r="B227" s="4"/>
      <c r="C227" s="4"/>
      <c r="D227" s="4"/>
      <c r="E227" s="4"/>
      <c r="F227" s="4"/>
      <c r="G227" s="4"/>
      <c r="H227" s="4"/>
    </row>
    <row r="228" spans="1:8" x14ac:dyDescent="0.2">
      <c r="A228" s="17"/>
      <c r="B228" s="4"/>
      <c r="C228" s="4"/>
      <c r="D228" s="4"/>
      <c r="E228" s="4"/>
      <c r="F228" s="4"/>
      <c r="G228" s="4"/>
      <c r="H228" s="4"/>
    </row>
    <row r="229" spans="1:8" x14ac:dyDescent="0.2">
      <c r="A229" s="17"/>
      <c r="B229" s="4"/>
      <c r="C229" s="4"/>
      <c r="D229" s="4"/>
      <c r="E229" s="4"/>
      <c r="F229" s="4"/>
      <c r="G229" s="4"/>
      <c r="H229" s="4"/>
    </row>
    <row r="230" spans="1:8" x14ac:dyDescent="0.2">
      <c r="A230" s="17"/>
      <c r="B230" s="4"/>
      <c r="C230" s="4"/>
      <c r="D230" s="4"/>
      <c r="E230" s="4"/>
      <c r="F230" s="4"/>
      <c r="G230" s="4"/>
      <c r="H230" s="4"/>
    </row>
    <row r="231" spans="1:8" x14ac:dyDescent="0.2">
      <c r="A231" s="17"/>
      <c r="B231" s="4"/>
      <c r="C231" s="4"/>
      <c r="D231" s="4"/>
      <c r="E231" s="4"/>
      <c r="F231" s="4"/>
      <c r="G231" s="4"/>
      <c r="H231" s="4"/>
    </row>
    <row r="232" spans="1:8" x14ac:dyDescent="0.2">
      <c r="A232" s="17"/>
      <c r="B232" s="4"/>
      <c r="C232" s="4"/>
      <c r="D232" s="4"/>
      <c r="E232" s="4"/>
      <c r="F232" s="4"/>
      <c r="G232" s="4"/>
      <c r="H232" s="4"/>
    </row>
    <row r="233" spans="1:8" x14ac:dyDescent="0.2">
      <c r="A233" s="17"/>
      <c r="B233" s="4"/>
      <c r="C233" s="4"/>
      <c r="D233" s="4"/>
      <c r="E233" s="4"/>
      <c r="F233" s="4"/>
      <c r="G233" s="4"/>
      <c r="H233" s="4"/>
    </row>
    <row r="234" spans="1:8" x14ac:dyDescent="0.2">
      <c r="A234" s="17"/>
      <c r="B234" s="4"/>
      <c r="C234" s="4"/>
      <c r="D234" s="4"/>
      <c r="E234" s="4"/>
      <c r="F234" s="4"/>
      <c r="G234" s="4"/>
      <c r="H234" s="4"/>
    </row>
    <row r="235" spans="1:8" x14ac:dyDescent="0.2">
      <c r="A235" s="17"/>
      <c r="B235" s="4"/>
      <c r="C235" s="4"/>
      <c r="D235" s="4"/>
      <c r="E235" s="4"/>
      <c r="F235" s="4"/>
      <c r="G235" s="4"/>
      <c r="H235" s="4"/>
    </row>
    <row r="236" spans="1:8" x14ac:dyDescent="0.2">
      <c r="A236" s="17"/>
      <c r="B236" s="4"/>
      <c r="C236" s="4"/>
      <c r="D236" s="4"/>
      <c r="E236" s="4"/>
      <c r="F236" s="4"/>
      <c r="G236" s="4"/>
      <c r="H236" s="4"/>
    </row>
    <row r="237" spans="1:8" x14ac:dyDescent="0.2">
      <c r="A237" s="17"/>
      <c r="B237" s="4"/>
      <c r="C237" s="4"/>
      <c r="D237" s="4"/>
      <c r="E237" s="4"/>
      <c r="F237" s="4"/>
      <c r="G237" s="4"/>
      <c r="H237" s="4"/>
    </row>
    <row r="238" spans="1:8" x14ac:dyDescent="0.2">
      <c r="A238" s="17"/>
      <c r="B238" s="4"/>
      <c r="C238" s="4"/>
      <c r="D238" s="4"/>
      <c r="E238" s="4"/>
      <c r="F238" s="4"/>
      <c r="G238" s="4"/>
      <c r="H238" s="4"/>
    </row>
    <row r="239" spans="1:8" x14ac:dyDescent="0.2">
      <c r="A239" s="17"/>
      <c r="B239" s="4"/>
      <c r="C239" s="4"/>
      <c r="D239" s="4"/>
      <c r="E239" s="4"/>
      <c r="F239" s="4"/>
      <c r="G239" s="4"/>
      <c r="H239" s="4"/>
    </row>
    <row r="240" spans="1:8" x14ac:dyDescent="0.2">
      <c r="A240" s="17"/>
      <c r="B240" s="4"/>
      <c r="C240" s="4"/>
      <c r="D240" s="4"/>
      <c r="E240" s="4"/>
      <c r="F240" s="4"/>
      <c r="G240" s="4"/>
      <c r="H240" s="4"/>
    </row>
    <row r="241" spans="1:8" x14ac:dyDescent="0.2">
      <c r="A241" s="17"/>
      <c r="B241" s="4"/>
      <c r="C241" s="4"/>
      <c r="D241" s="4"/>
      <c r="E241" s="4"/>
      <c r="F241" s="4"/>
      <c r="G241" s="4"/>
      <c r="H241" s="4"/>
    </row>
    <row r="242" spans="1:8" x14ac:dyDescent="0.2">
      <c r="A242" s="17"/>
      <c r="B242" s="4"/>
      <c r="C242" s="4"/>
      <c r="D242" s="4"/>
      <c r="E242" s="4"/>
      <c r="F242" s="4"/>
      <c r="G242" s="4"/>
      <c r="H242" s="4"/>
    </row>
    <row r="243" spans="1:8" x14ac:dyDescent="0.2">
      <c r="A243" s="17"/>
      <c r="B243" s="4"/>
      <c r="C243" s="4"/>
      <c r="D243" s="4"/>
      <c r="E243" s="4"/>
      <c r="F243" s="4"/>
      <c r="G243" s="4"/>
      <c r="H243" s="4"/>
    </row>
    <row r="244" spans="1:8" x14ac:dyDescent="0.2">
      <c r="A244" s="17"/>
      <c r="B244" s="4"/>
      <c r="C244" s="4"/>
      <c r="D244" s="4"/>
      <c r="E244" s="4"/>
      <c r="F244" s="4"/>
      <c r="G244" s="4"/>
      <c r="H244" s="4"/>
    </row>
    <row r="245" spans="1:8" x14ac:dyDescent="0.2">
      <c r="A245" s="17"/>
      <c r="B245" s="4"/>
      <c r="C245" s="4"/>
      <c r="D245" s="4"/>
      <c r="E245" s="4"/>
      <c r="F245" s="4"/>
      <c r="G245" s="4"/>
      <c r="H245" s="4"/>
    </row>
    <row r="246" spans="1:8" x14ac:dyDescent="0.2">
      <c r="A246" s="17"/>
      <c r="B246" s="4"/>
      <c r="C246" s="4"/>
      <c r="D246" s="4"/>
      <c r="E246" s="4"/>
      <c r="F246" s="4"/>
      <c r="G246" s="4"/>
      <c r="H246" s="4"/>
    </row>
    <row r="247" spans="1:8" x14ac:dyDescent="0.2">
      <c r="A247" s="17"/>
      <c r="B247" s="4"/>
      <c r="C247" s="4"/>
      <c r="D247" s="4"/>
      <c r="E247" s="4"/>
      <c r="F247" s="4"/>
      <c r="G247" s="4"/>
      <c r="H247" s="4"/>
    </row>
    <row r="248" spans="1:8" x14ac:dyDescent="0.2">
      <c r="A248" s="17"/>
      <c r="B248" s="4"/>
      <c r="C248" s="4"/>
      <c r="D248" s="4"/>
      <c r="E248" s="4"/>
      <c r="F248" s="4"/>
      <c r="G248" s="4"/>
      <c r="H248" s="4"/>
    </row>
    <row r="249" spans="1:8" x14ac:dyDescent="0.2">
      <c r="A249" s="17"/>
      <c r="B249" s="4"/>
      <c r="C249" s="4"/>
      <c r="D249" s="4"/>
      <c r="E249" s="4"/>
      <c r="F249" s="4"/>
      <c r="G249" s="4"/>
      <c r="H249" s="4"/>
    </row>
    <row r="250" spans="1:8" x14ac:dyDescent="0.2">
      <c r="A250" s="17"/>
      <c r="B250" s="4"/>
      <c r="C250" s="4"/>
      <c r="D250" s="4"/>
      <c r="E250" s="4"/>
      <c r="F250" s="4"/>
      <c r="G250" s="4"/>
      <c r="H250" s="4"/>
    </row>
    <row r="251" spans="1:8" x14ac:dyDescent="0.2">
      <c r="A251" s="17"/>
      <c r="B251" s="4"/>
      <c r="C251" s="4"/>
      <c r="D251" s="4"/>
      <c r="E251" s="4"/>
      <c r="F251" s="4"/>
      <c r="G251" s="4"/>
      <c r="H251" s="4"/>
    </row>
    <row r="252" spans="1:8" x14ac:dyDescent="0.2">
      <c r="A252" s="17"/>
      <c r="B252" s="4"/>
      <c r="C252" s="4"/>
      <c r="D252" s="4"/>
      <c r="E252" s="4"/>
      <c r="F252" s="4"/>
      <c r="G252" s="4"/>
      <c r="H252" s="4"/>
    </row>
    <row r="253" spans="1:8" x14ac:dyDescent="0.2">
      <c r="A253" s="17"/>
      <c r="B253" s="4"/>
      <c r="C253" s="4"/>
      <c r="D253" s="4"/>
      <c r="E253" s="4"/>
      <c r="F253" s="4"/>
      <c r="G253" s="4"/>
      <c r="H253" s="4"/>
    </row>
    <row r="254" spans="1:8" x14ac:dyDescent="0.2">
      <c r="A254" s="17"/>
      <c r="B254" s="4"/>
      <c r="C254" s="4"/>
      <c r="D254" s="4"/>
      <c r="E254" s="4"/>
      <c r="F254" s="4"/>
      <c r="G254" s="4"/>
      <c r="H254" s="4"/>
    </row>
    <row r="255" spans="1:8" x14ac:dyDescent="0.2">
      <c r="A255" s="17"/>
      <c r="B255" s="4"/>
      <c r="C255" s="4"/>
      <c r="D255" s="4"/>
      <c r="E255" s="4"/>
      <c r="F255" s="4"/>
      <c r="G255" s="4"/>
      <c r="H255" s="4"/>
    </row>
    <row r="256" spans="1:8" x14ac:dyDescent="0.2">
      <c r="A256" s="17"/>
      <c r="B256" s="4"/>
      <c r="C256" s="4"/>
      <c r="D256" s="4"/>
      <c r="E256" s="4"/>
      <c r="F256" s="4"/>
      <c r="G256" s="4"/>
      <c r="H256" s="4"/>
    </row>
    <row r="257" spans="1:8" x14ac:dyDescent="0.2">
      <c r="A257" s="17"/>
      <c r="B257" s="4"/>
      <c r="C257" s="4"/>
      <c r="D257" s="4"/>
      <c r="E257" s="4"/>
      <c r="F257" s="4"/>
      <c r="G257" s="4"/>
      <c r="H257" s="4"/>
    </row>
    <row r="258" spans="1:8" x14ac:dyDescent="0.2">
      <c r="A258" s="17"/>
      <c r="B258" s="4"/>
      <c r="C258" s="4"/>
      <c r="D258" s="4"/>
      <c r="E258" s="4"/>
      <c r="F258" s="4"/>
      <c r="G258" s="4"/>
      <c r="H258" s="4"/>
    </row>
    <row r="259" spans="1:8" x14ac:dyDescent="0.2">
      <c r="A259" s="17"/>
      <c r="B259" s="4"/>
      <c r="C259" s="4"/>
      <c r="D259" s="4"/>
      <c r="E259" s="4"/>
      <c r="F259" s="4"/>
      <c r="G259" s="4"/>
      <c r="H259" s="4"/>
    </row>
    <row r="260" spans="1:8" x14ac:dyDescent="0.2">
      <c r="A260" s="17"/>
      <c r="B260" s="4"/>
      <c r="C260" s="4"/>
      <c r="D260" s="4"/>
      <c r="E260" s="4"/>
      <c r="F260" s="4"/>
      <c r="G260" s="4"/>
      <c r="H260" s="4"/>
    </row>
    <row r="261" spans="1:8" x14ac:dyDescent="0.2">
      <c r="A261" s="17"/>
      <c r="B261" s="4"/>
      <c r="C261" s="4"/>
      <c r="D261" s="4"/>
      <c r="E261" s="4"/>
      <c r="F261" s="4"/>
      <c r="G261" s="4"/>
      <c r="H261" s="4"/>
    </row>
    <row r="262" spans="1:8" x14ac:dyDescent="0.2">
      <c r="A262" s="17"/>
      <c r="B262" s="4"/>
      <c r="C262" s="4"/>
      <c r="D262" s="4"/>
      <c r="E262" s="4"/>
      <c r="F262" s="4"/>
      <c r="G262" s="4"/>
      <c r="H262" s="4"/>
    </row>
    <row r="263" spans="1:8" x14ac:dyDescent="0.2">
      <c r="A263" s="17"/>
      <c r="B263" s="4"/>
      <c r="C263" s="4"/>
      <c r="D263" s="4"/>
      <c r="E263" s="4"/>
      <c r="F263" s="4"/>
      <c r="G263" s="4"/>
      <c r="H263" s="4"/>
    </row>
    <row r="264" spans="1:8" x14ac:dyDescent="0.2">
      <c r="A264" s="17"/>
      <c r="B264" s="4"/>
      <c r="C264" s="4"/>
      <c r="D264" s="4"/>
      <c r="E264" s="4"/>
      <c r="F264" s="4"/>
      <c r="G264" s="4"/>
      <c r="H264" s="4"/>
    </row>
    <row r="265" spans="1:8" x14ac:dyDescent="0.2">
      <c r="A265" s="17"/>
      <c r="B265" s="4"/>
      <c r="C265" s="4"/>
      <c r="D265" s="4"/>
      <c r="E265" s="4"/>
      <c r="F265" s="4"/>
      <c r="G265" s="4"/>
      <c r="H265" s="4"/>
    </row>
    <row r="266" spans="1:8" x14ac:dyDescent="0.2">
      <c r="A266" s="17"/>
      <c r="B266" s="4"/>
      <c r="C266" s="4"/>
      <c r="D266" s="4"/>
      <c r="E266" s="4"/>
      <c r="F266" s="4"/>
      <c r="G266" s="4"/>
      <c r="H266" s="4"/>
    </row>
    <row r="267" spans="1:8" x14ac:dyDescent="0.2">
      <c r="A267" s="17"/>
      <c r="B267" s="4"/>
      <c r="C267" s="4"/>
      <c r="D267" s="4"/>
      <c r="E267" s="4"/>
      <c r="F267" s="4"/>
      <c r="G267" s="4"/>
      <c r="H267" s="4"/>
    </row>
    <row r="268" spans="1:8" x14ac:dyDescent="0.2">
      <c r="A268" s="17"/>
      <c r="B268" s="4"/>
      <c r="C268" s="4"/>
      <c r="D268" s="4"/>
      <c r="E268" s="4"/>
      <c r="F268" s="4"/>
      <c r="G268" s="4"/>
      <c r="H268" s="4"/>
    </row>
    <row r="269" spans="1:8" x14ac:dyDescent="0.2">
      <c r="A269" s="17"/>
      <c r="B269" s="4"/>
      <c r="C269" s="4"/>
      <c r="D269" s="4"/>
      <c r="E269" s="4"/>
      <c r="F269" s="4"/>
      <c r="G269" s="4"/>
      <c r="H269" s="4"/>
    </row>
    <row r="270" spans="1:8" x14ac:dyDescent="0.2">
      <c r="A270" s="17"/>
      <c r="B270" s="4"/>
      <c r="C270" s="4"/>
      <c r="D270" s="4"/>
      <c r="E270" s="4"/>
      <c r="F270" s="4"/>
      <c r="G270" s="4"/>
      <c r="H270" s="4"/>
    </row>
    <row r="271" spans="1:8" x14ac:dyDescent="0.2">
      <c r="A271" s="17"/>
      <c r="B271" s="4"/>
      <c r="C271" s="4"/>
      <c r="D271" s="4"/>
      <c r="E271" s="4"/>
      <c r="F271" s="4"/>
      <c r="G271" s="4"/>
      <c r="H271" s="4"/>
    </row>
    <row r="272" spans="1:8" x14ac:dyDescent="0.2">
      <c r="A272" s="17"/>
      <c r="B272" s="4"/>
      <c r="C272" s="4"/>
      <c r="D272" s="4"/>
      <c r="E272" s="4"/>
      <c r="F272" s="4"/>
      <c r="G272" s="4"/>
      <c r="H272" s="4"/>
    </row>
    <row r="273" spans="1:8" x14ac:dyDescent="0.2">
      <c r="A273" s="17"/>
      <c r="B273" s="4"/>
      <c r="C273" s="4"/>
      <c r="D273" s="4"/>
      <c r="E273" s="4"/>
      <c r="F273" s="4"/>
      <c r="G273" s="4"/>
      <c r="H273" s="4"/>
    </row>
    <row r="274" spans="1:8" x14ac:dyDescent="0.2">
      <c r="A274" s="17"/>
      <c r="B274" s="4"/>
      <c r="C274" s="4"/>
      <c r="D274" s="4"/>
      <c r="E274" s="4"/>
      <c r="F274" s="4"/>
      <c r="G274" s="4"/>
      <c r="H274" s="4"/>
    </row>
    <row r="275" spans="1:8" x14ac:dyDescent="0.2">
      <c r="A275" s="17"/>
      <c r="B275" s="4"/>
      <c r="C275" s="4"/>
      <c r="D275" s="4"/>
      <c r="E275" s="4"/>
      <c r="F275" s="4"/>
      <c r="G275" s="4"/>
      <c r="H275" s="4"/>
    </row>
    <row r="276" spans="1:8" x14ac:dyDescent="0.2">
      <c r="A276" s="17"/>
      <c r="B276" s="4"/>
      <c r="C276" s="4"/>
      <c r="D276" s="4"/>
      <c r="E276" s="4"/>
      <c r="F276" s="4"/>
      <c r="G276" s="4"/>
      <c r="H276" s="4"/>
    </row>
    <row r="277" spans="1:8" x14ac:dyDescent="0.2">
      <c r="A277" s="17"/>
      <c r="B277" s="4"/>
      <c r="C277" s="4"/>
      <c r="D277" s="4"/>
      <c r="E277" s="4"/>
      <c r="F277" s="4"/>
      <c r="G277" s="4"/>
      <c r="H277" s="4"/>
    </row>
    <row r="278" spans="1:8" x14ac:dyDescent="0.2">
      <c r="A278" s="17"/>
      <c r="B278" s="4"/>
      <c r="C278" s="4"/>
      <c r="D278" s="4"/>
      <c r="E278" s="4"/>
      <c r="F278" s="4"/>
      <c r="G278" s="4"/>
      <c r="H278" s="4"/>
    </row>
    <row r="279" spans="1:8" x14ac:dyDescent="0.2">
      <c r="A279" s="17"/>
      <c r="B279" s="4"/>
      <c r="C279" s="4"/>
      <c r="D279" s="4"/>
      <c r="E279" s="4"/>
      <c r="F279" s="4"/>
      <c r="G279" s="4"/>
      <c r="H279" s="4"/>
    </row>
    <row r="280" spans="1:8" x14ac:dyDescent="0.2">
      <c r="A280" s="17"/>
      <c r="B280" s="4"/>
      <c r="C280" s="4"/>
      <c r="D280" s="4"/>
      <c r="E280" s="4"/>
      <c r="F280" s="4"/>
      <c r="G280" s="4"/>
      <c r="H280" s="4"/>
    </row>
    <row r="281" spans="1:8" x14ac:dyDescent="0.2">
      <c r="A281" s="17"/>
      <c r="B281" s="4"/>
      <c r="C281" s="4"/>
      <c r="D281" s="4"/>
      <c r="E281" s="4"/>
      <c r="F281" s="4"/>
      <c r="G281" s="4"/>
      <c r="H281" s="4"/>
    </row>
    <row r="282" spans="1:8" x14ac:dyDescent="0.2">
      <c r="A282" s="17"/>
      <c r="B282" s="4"/>
      <c r="C282" s="4"/>
      <c r="D282" s="4"/>
      <c r="E282" s="4"/>
      <c r="F282" s="4"/>
      <c r="G282" s="4"/>
      <c r="H282" s="4"/>
    </row>
    <row r="283" spans="1:8" x14ac:dyDescent="0.2">
      <c r="A283" s="17"/>
      <c r="B283" s="4"/>
      <c r="C283" s="4"/>
      <c r="D283" s="4"/>
      <c r="E283" s="4"/>
      <c r="F283" s="4"/>
      <c r="G283" s="4"/>
      <c r="H283" s="4"/>
    </row>
    <row r="284" spans="1:8" x14ac:dyDescent="0.2">
      <c r="A284" s="17"/>
      <c r="B284" s="4"/>
      <c r="C284" s="4"/>
      <c r="D284" s="4"/>
      <c r="E284" s="4"/>
      <c r="F284" s="4"/>
      <c r="G284" s="4"/>
      <c r="H284" s="4"/>
    </row>
    <row r="285" spans="1:8" x14ac:dyDescent="0.2">
      <c r="A285" s="17"/>
      <c r="B285" s="4"/>
      <c r="C285" s="4"/>
      <c r="D285" s="4"/>
      <c r="E285" s="4"/>
      <c r="F285" s="4"/>
      <c r="G285" s="4"/>
      <c r="H285" s="4"/>
    </row>
    <row r="286" spans="1:8" x14ac:dyDescent="0.2">
      <c r="A286" s="17"/>
      <c r="B286" s="4"/>
      <c r="C286" s="4"/>
      <c r="D286" s="4"/>
      <c r="E286" s="4"/>
      <c r="F286" s="4"/>
      <c r="G286" s="4"/>
      <c r="H286" s="4"/>
    </row>
    <row r="287" spans="1:8" x14ac:dyDescent="0.2">
      <c r="A287" s="17"/>
      <c r="B287" s="4"/>
      <c r="C287" s="4"/>
      <c r="D287" s="4"/>
      <c r="E287" s="4"/>
      <c r="F287" s="4"/>
      <c r="G287" s="4"/>
      <c r="H287" s="4"/>
    </row>
    <row r="288" spans="1:8" x14ac:dyDescent="0.2">
      <c r="A288" s="17"/>
      <c r="B288" s="4"/>
      <c r="C288" s="4"/>
      <c r="D288" s="4"/>
      <c r="E288" s="4"/>
      <c r="F288" s="4"/>
      <c r="G288" s="4"/>
      <c r="H288" s="4"/>
    </row>
    <row r="289" spans="1:8" x14ac:dyDescent="0.2">
      <c r="A289" s="17"/>
      <c r="B289" s="4"/>
      <c r="C289" s="4"/>
      <c r="D289" s="4"/>
      <c r="E289" s="4"/>
      <c r="F289" s="4"/>
      <c r="G289" s="4"/>
      <c r="H289" s="4"/>
    </row>
    <row r="290" spans="1:8" x14ac:dyDescent="0.2">
      <c r="A290" s="17"/>
      <c r="B290" s="4"/>
      <c r="C290" s="4"/>
      <c r="D290" s="4"/>
      <c r="E290" s="4"/>
      <c r="F290" s="4"/>
      <c r="G290" s="4"/>
      <c r="H290" s="4"/>
    </row>
    <row r="291" spans="1:8" x14ac:dyDescent="0.2">
      <c r="A291" s="17"/>
      <c r="B291" s="4"/>
      <c r="C291" s="4"/>
      <c r="D291" s="4"/>
      <c r="E291" s="4"/>
      <c r="F291" s="4"/>
      <c r="G291" s="4"/>
      <c r="H291" s="4"/>
    </row>
    <row r="292" spans="1:8" x14ac:dyDescent="0.2">
      <c r="A292" s="17"/>
      <c r="B292" s="4"/>
      <c r="C292" s="4"/>
      <c r="D292" s="4"/>
      <c r="E292" s="4"/>
      <c r="F292" s="4"/>
      <c r="G292" s="4"/>
      <c r="H292" s="4"/>
    </row>
    <row r="293" spans="1:8" x14ac:dyDescent="0.2">
      <c r="A293" s="17"/>
      <c r="B293" s="4"/>
      <c r="C293" s="4"/>
      <c r="D293" s="4"/>
      <c r="E293" s="4"/>
      <c r="F293" s="4"/>
      <c r="G293" s="4"/>
      <c r="H293" s="4"/>
    </row>
    <row r="294" spans="1:8" x14ac:dyDescent="0.2">
      <c r="A294" s="17"/>
      <c r="B294" s="4"/>
      <c r="C294" s="4"/>
      <c r="D294" s="4"/>
      <c r="E294" s="4"/>
      <c r="F294" s="4"/>
      <c r="G294" s="4"/>
      <c r="H294" s="4"/>
    </row>
    <row r="295" spans="1:8" x14ac:dyDescent="0.2">
      <c r="A295" s="17"/>
      <c r="B295" s="4"/>
      <c r="C295" s="4"/>
      <c r="D295" s="4"/>
      <c r="E295" s="4"/>
      <c r="F295" s="4"/>
      <c r="G295" s="4"/>
      <c r="H295" s="4"/>
    </row>
    <row r="296" spans="1:8" x14ac:dyDescent="0.2">
      <c r="A296" s="17"/>
      <c r="B296" s="4"/>
      <c r="C296" s="4"/>
      <c r="D296" s="4"/>
      <c r="E296" s="4"/>
      <c r="F296" s="4"/>
      <c r="G296" s="4"/>
      <c r="H296" s="4"/>
    </row>
    <row r="297" spans="1:8" x14ac:dyDescent="0.2">
      <c r="A297" s="17"/>
      <c r="B297" s="4"/>
      <c r="C297" s="4"/>
      <c r="D297" s="4"/>
      <c r="E297" s="4"/>
      <c r="F297" s="4"/>
      <c r="G297" s="4"/>
      <c r="H297" s="4"/>
    </row>
    <row r="298" spans="1:8" x14ac:dyDescent="0.2">
      <c r="A298" s="17"/>
      <c r="B298" s="4"/>
      <c r="C298" s="4"/>
      <c r="D298" s="4"/>
      <c r="E298" s="4"/>
      <c r="F298" s="4"/>
      <c r="G298" s="4"/>
      <c r="H298" s="4"/>
    </row>
    <row r="299" spans="1:8" x14ac:dyDescent="0.2">
      <c r="A299" s="17"/>
      <c r="B299" s="4"/>
      <c r="C299" s="4"/>
      <c r="D299" s="4"/>
      <c r="E299" s="4"/>
      <c r="F299" s="4"/>
      <c r="G299" s="4"/>
      <c r="H299" s="4"/>
    </row>
    <row r="300" spans="1:8" x14ac:dyDescent="0.2">
      <c r="A300" s="17"/>
      <c r="B300" s="4"/>
      <c r="C300" s="4"/>
      <c r="D300" s="4"/>
      <c r="E300" s="4"/>
      <c r="F300" s="4"/>
      <c r="G300" s="4"/>
      <c r="H300" s="4"/>
    </row>
    <row r="301" spans="1:8" x14ac:dyDescent="0.2">
      <c r="A301" s="17"/>
      <c r="B301" s="4"/>
      <c r="C301" s="4"/>
      <c r="D301" s="4"/>
      <c r="E301" s="4"/>
      <c r="F301" s="4"/>
      <c r="G301" s="4"/>
      <c r="H301" s="4"/>
    </row>
    <row r="302" spans="1:8" x14ac:dyDescent="0.2">
      <c r="A302" s="17"/>
      <c r="B302" s="4"/>
      <c r="C302" s="4"/>
      <c r="D302" s="4"/>
      <c r="E302" s="4"/>
      <c r="F302" s="4"/>
      <c r="G302" s="4"/>
      <c r="H302" s="4"/>
    </row>
    <row r="303" spans="1:8" x14ac:dyDescent="0.2">
      <c r="A303" s="17"/>
      <c r="B303" s="4"/>
      <c r="C303" s="4"/>
      <c r="D303" s="4"/>
      <c r="E303" s="4"/>
      <c r="F303" s="4"/>
      <c r="G303" s="4"/>
      <c r="H303" s="4"/>
    </row>
    <row r="304" spans="1:8" x14ac:dyDescent="0.2">
      <c r="A304" s="17"/>
      <c r="B304" s="4"/>
      <c r="C304" s="4"/>
      <c r="D304" s="4"/>
      <c r="E304" s="4"/>
      <c r="F304" s="4"/>
      <c r="G304" s="4"/>
      <c r="H304" s="4"/>
    </row>
    <row r="305" spans="1:8" x14ac:dyDescent="0.2">
      <c r="A305" s="17"/>
      <c r="B305" s="4"/>
      <c r="C305" s="4"/>
      <c r="D305" s="4"/>
      <c r="E305" s="4"/>
      <c r="F305" s="4"/>
      <c r="G305" s="4"/>
      <c r="H305" s="4"/>
    </row>
    <row r="306" spans="1:8" x14ac:dyDescent="0.2">
      <c r="A306" s="17"/>
      <c r="B306" s="4"/>
      <c r="C306" s="4"/>
      <c r="D306" s="4"/>
      <c r="E306" s="4"/>
      <c r="F306" s="4"/>
      <c r="G306" s="4"/>
      <c r="H306" s="4"/>
    </row>
    <row r="307" spans="1:8" x14ac:dyDescent="0.2">
      <c r="A307" s="17"/>
      <c r="B307" s="4"/>
      <c r="C307" s="4"/>
      <c r="D307" s="4"/>
      <c r="E307" s="4"/>
      <c r="F307" s="4"/>
      <c r="G307" s="4"/>
      <c r="H307" s="4"/>
    </row>
    <row r="308" spans="1:8" x14ac:dyDescent="0.2">
      <c r="A308" s="17"/>
      <c r="B308" s="4"/>
      <c r="C308" s="4"/>
      <c r="D308" s="4"/>
      <c r="E308" s="4"/>
      <c r="F308" s="4"/>
      <c r="G308" s="4"/>
      <c r="H308" s="4"/>
    </row>
    <row r="309" spans="1:8" x14ac:dyDescent="0.2">
      <c r="A309" s="17"/>
      <c r="B309" s="4"/>
      <c r="C309" s="4"/>
      <c r="D309" s="4"/>
      <c r="E309" s="4"/>
      <c r="F309" s="4"/>
      <c r="G309" s="4"/>
      <c r="H309" s="4"/>
    </row>
    <row r="310" spans="1:8" x14ac:dyDescent="0.2">
      <c r="A310" s="17"/>
      <c r="B310" s="4"/>
      <c r="C310" s="4"/>
      <c r="D310" s="4"/>
      <c r="E310" s="4"/>
      <c r="F310" s="4"/>
      <c r="G310" s="4"/>
      <c r="H310" s="4"/>
    </row>
    <row r="311" spans="1:8" x14ac:dyDescent="0.2">
      <c r="A311" s="17"/>
      <c r="B311" s="4"/>
      <c r="C311" s="4"/>
      <c r="D311" s="4"/>
      <c r="E311" s="4"/>
      <c r="F311" s="4"/>
      <c r="G311" s="4"/>
      <c r="H311" s="4"/>
    </row>
    <row r="312" spans="1:8" x14ac:dyDescent="0.2">
      <c r="A312" s="17"/>
      <c r="B312" s="4"/>
      <c r="C312" s="4"/>
      <c r="D312" s="4"/>
      <c r="E312" s="4"/>
      <c r="F312" s="4"/>
      <c r="G312" s="4"/>
      <c r="H312" s="4"/>
    </row>
    <row r="313" spans="1:8" x14ac:dyDescent="0.2">
      <c r="A313" s="17"/>
      <c r="B313" s="4"/>
      <c r="C313" s="4"/>
      <c r="D313" s="4"/>
      <c r="E313" s="4"/>
      <c r="F313" s="4"/>
      <c r="G313" s="4"/>
      <c r="H313" s="4"/>
    </row>
    <row r="314" spans="1:8" x14ac:dyDescent="0.2">
      <c r="A314" s="17"/>
      <c r="B314" s="4"/>
      <c r="C314" s="4"/>
      <c r="D314" s="4"/>
      <c r="E314" s="4"/>
      <c r="F314" s="4"/>
      <c r="G314" s="4"/>
      <c r="H314" s="4"/>
    </row>
    <row r="315" spans="1:8" x14ac:dyDescent="0.2">
      <c r="A315" s="17"/>
      <c r="B315" s="4"/>
      <c r="C315" s="4"/>
      <c r="D315" s="4"/>
      <c r="E315" s="4"/>
      <c r="F315" s="4"/>
      <c r="G315" s="4"/>
      <c r="H315" s="4"/>
    </row>
    <row r="316" spans="1:8" x14ac:dyDescent="0.2">
      <c r="A316" s="17"/>
      <c r="B316" s="4"/>
      <c r="C316" s="4"/>
      <c r="D316" s="4"/>
      <c r="E316" s="4"/>
      <c r="F316" s="4"/>
      <c r="G316" s="4"/>
      <c r="H316" s="4"/>
    </row>
    <row r="317" spans="1:8" x14ac:dyDescent="0.2">
      <c r="A317" s="17"/>
      <c r="B317" s="4"/>
      <c r="C317" s="4"/>
      <c r="D317" s="4"/>
      <c r="E317" s="4"/>
      <c r="F317" s="4"/>
      <c r="G317" s="4"/>
      <c r="H317" s="4"/>
    </row>
    <row r="318" spans="1:8" x14ac:dyDescent="0.2">
      <c r="A318" s="17"/>
      <c r="B318" s="4"/>
      <c r="C318" s="4"/>
      <c r="D318" s="4"/>
      <c r="E318" s="4"/>
      <c r="F318" s="4"/>
      <c r="G318" s="4"/>
      <c r="H318" s="4"/>
    </row>
    <row r="319" spans="1:8" x14ac:dyDescent="0.2">
      <c r="A319" s="17"/>
      <c r="B319" s="4"/>
      <c r="C319" s="4"/>
      <c r="D319" s="4"/>
      <c r="E319" s="4"/>
      <c r="F319" s="4"/>
      <c r="G319" s="4"/>
      <c r="H319" s="4"/>
    </row>
    <row r="320" spans="1:8" x14ac:dyDescent="0.2">
      <c r="A320" s="17"/>
      <c r="B320" s="4"/>
      <c r="C320" s="4"/>
      <c r="D320" s="4"/>
      <c r="E320" s="4"/>
      <c r="F320" s="4"/>
      <c r="G320" s="4"/>
      <c r="H320" s="4"/>
    </row>
    <row r="321" spans="1:8" x14ac:dyDescent="0.2">
      <c r="A321" s="17"/>
      <c r="B321" s="4"/>
      <c r="C321" s="4"/>
      <c r="D321" s="4"/>
      <c r="E321" s="4"/>
      <c r="F321" s="4"/>
      <c r="G321" s="4"/>
      <c r="H321" s="4"/>
    </row>
    <row r="322" spans="1:8" x14ac:dyDescent="0.2">
      <c r="A322" s="17"/>
      <c r="B322" s="4"/>
      <c r="C322" s="4"/>
      <c r="D322" s="4"/>
      <c r="E322" s="4"/>
      <c r="F322" s="4"/>
      <c r="G322" s="4"/>
      <c r="H322" s="4"/>
    </row>
    <row r="323" spans="1:8" x14ac:dyDescent="0.2">
      <c r="A323" s="17"/>
      <c r="B323" s="4"/>
      <c r="C323" s="4"/>
      <c r="D323" s="4"/>
      <c r="E323" s="4"/>
      <c r="F323" s="4"/>
      <c r="G323" s="4"/>
      <c r="H323" s="4"/>
    </row>
    <row r="324" spans="1:8" x14ac:dyDescent="0.2">
      <c r="A324" s="17"/>
      <c r="B324" s="4"/>
      <c r="C324" s="4"/>
      <c r="D324" s="4"/>
      <c r="E324" s="4"/>
      <c r="F324" s="4"/>
      <c r="G324" s="4"/>
      <c r="H324" s="4"/>
    </row>
    <row r="325" spans="1:8" x14ac:dyDescent="0.2">
      <c r="A325" s="17"/>
      <c r="B325" s="4"/>
      <c r="C325" s="4"/>
      <c r="D325" s="4"/>
      <c r="E325" s="4"/>
      <c r="F325" s="4"/>
      <c r="G325" s="4"/>
      <c r="H325" s="4"/>
    </row>
    <row r="326" spans="1:8" x14ac:dyDescent="0.2">
      <c r="A326" s="17"/>
      <c r="B326" s="4"/>
      <c r="C326" s="4"/>
      <c r="D326" s="4"/>
      <c r="E326" s="4"/>
      <c r="F326" s="4"/>
      <c r="G326" s="4"/>
      <c r="H326" s="4"/>
    </row>
    <row r="327" spans="1:8" x14ac:dyDescent="0.2">
      <c r="A327" s="17"/>
      <c r="B327" s="4"/>
      <c r="C327" s="4"/>
      <c r="D327" s="4"/>
      <c r="E327" s="4"/>
      <c r="F327" s="4"/>
      <c r="G327" s="4"/>
      <c r="H327" s="4"/>
    </row>
    <row r="328" spans="1:8" x14ac:dyDescent="0.2">
      <c r="A328" s="17"/>
      <c r="B328" s="4"/>
      <c r="C328" s="4"/>
      <c r="D328" s="4"/>
      <c r="E328" s="4"/>
      <c r="F328" s="4"/>
      <c r="G328" s="4"/>
      <c r="H328" s="4"/>
    </row>
    <row r="329" spans="1:8" x14ac:dyDescent="0.2">
      <c r="A329" s="17"/>
      <c r="B329" s="4"/>
      <c r="C329" s="4"/>
      <c r="D329" s="4"/>
      <c r="E329" s="4"/>
      <c r="F329" s="4"/>
      <c r="G329" s="4"/>
      <c r="H329" s="4"/>
    </row>
    <row r="330" spans="1:8" x14ac:dyDescent="0.2">
      <c r="A330" s="17"/>
      <c r="B330" s="4"/>
      <c r="C330" s="4"/>
      <c r="D330" s="4"/>
      <c r="E330" s="4"/>
      <c r="F330" s="4"/>
      <c r="G330" s="4"/>
      <c r="H330" s="4"/>
    </row>
    <row r="331" spans="1:8" x14ac:dyDescent="0.2">
      <c r="A331" s="17"/>
      <c r="B331" s="4"/>
      <c r="C331" s="4"/>
      <c r="D331" s="4"/>
      <c r="E331" s="4"/>
      <c r="F331" s="4"/>
      <c r="G331" s="4"/>
      <c r="H331" s="4"/>
    </row>
    <row r="332" spans="1:8" x14ac:dyDescent="0.2">
      <c r="A332" s="17"/>
      <c r="B332" s="4"/>
      <c r="C332" s="4"/>
      <c r="D332" s="4"/>
      <c r="E332" s="4"/>
      <c r="F332" s="4"/>
      <c r="G332" s="4"/>
      <c r="H332" s="4"/>
    </row>
    <row r="333" spans="1:8" x14ac:dyDescent="0.2">
      <c r="A333" s="17"/>
      <c r="B333" s="4"/>
      <c r="C333" s="4"/>
      <c r="D333" s="4"/>
      <c r="E333" s="4"/>
      <c r="F333" s="4"/>
      <c r="G333" s="4"/>
      <c r="H333" s="4"/>
    </row>
    <row r="334" spans="1:8" x14ac:dyDescent="0.2">
      <c r="A334" s="17"/>
      <c r="B334" s="4"/>
      <c r="C334" s="4"/>
      <c r="D334" s="4"/>
      <c r="E334" s="4"/>
      <c r="F334" s="4"/>
      <c r="G334" s="4"/>
      <c r="H334" s="4"/>
    </row>
    <row r="335" spans="1:8" x14ac:dyDescent="0.2">
      <c r="A335" s="17"/>
      <c r="B335" s="4"/>
      <c r="C335" s="4"/>
      <c r="D335" s="4"/>
      <c r="E335" s="4"/>
      <c r="F335" s="4"/>
      <c r="G335" s="4"/>
      <c r="H335" s="4"/>
    </row>
    <row r="336" spans="1:8" x14ac:dyDescent="0.2">
      <c r="A336" s="17"/>
      <c r="B336" s="4"/>
      <c r="C336" s="4"/>
      <c r="D336" s="4"/>
      <c r="E336" s="4"/>
      <c r="F336" s="4"/>
      <c r="G336" s="4"/>
      <c r="H336" s="4"/>
    </row>
    <row r="337" spans="1:8" x14ac:dyDescent="0.2">
      <c r="A337" s="17"/>
      <c r="B337" s="4"/>
      <c r="C337" s="4"/>
      <c r="D337" s="4"/>
      <c r="E337" s="4"/>
      <c r="F337" s="4"/>
      <c r="G337" s="4"/>
      <c r="H337" s="4"/>
    </row>
    <row r="338" spans="1:8" x14ac:dyDescent="0.2">
      <c r="A338" s="17"/>
      <c r="B338" s="4"/>
      <c r="C338" s="4"/>
      <c r="D338" s="4"/>
      <c r="E338" s="4"/>
      <c r="F338" s="4"/>
      <c r="G338" s="4"/>
      <c r="H338" s="4"/>
    </row>
    <row r="339" spans="1:8" x14ac:dyDescent="0.2">
      <c r="A339" s="17"/>
      <c r="B339" s="4"/>
      <c r="C339" s="4"/>
      <c r="D339" s="4"/>
      <c r="E339" s="4"/>
      <c r="F339" s="4"/>
      <c r="G339" s="4"/>
      <c r="H339" s="4"/>
    </row>
    <row r="340" spans="1:8" x14ac:dyDescent="0.2">
      <c r="A340" s="17"/>
      <c r="B340" s="4"/>
      <c r="C340" s="4"/>
      <c r="D340" s="4"/>
      <c r="E340" s="4"/>
      <c r="F340" s="4"/>
      <c r="G340" s="4"/>
      <c r="H340" s="4"/>
    </row>
    <row r="341" spans="1:8" x14ac:dyDescent="0.2">
      <c r="A341" s="17"/>
      <c r="B341" s="4"/>
      <c r="C341" s="4"/>
      <c r="D341" s="4"/>
      <c r="E341" s="4"/>
      <c r="F341" s="4"/>
      <c r="G341" s="4"/>
      <c r="H341" s="4"/>
    </row>
    <row r="342" spans="1:8" x14ac:dyDescent="0.2">
      <c r="A342" s="17"/>
      <c r="B342" s="4"/>
      <c r="C342" s="4"/>
      <c r="D342" s="4"/>
      <c r="E342" s="4"/>
      <c r="F342" s="4"/>
      <c r="G342" s="4"/>
      <c r="H342" s="4"/>
    </row>
    <row r="343" spans="1:8" x14ac:dyDescent="0.2">
      <c r="A343" s="17"/>
      <c r="B343" s="4"/>
      <c r="C343" s="4"/>
      <c r="D343" s="4"/>
      <c r="E343" s="4"/>
      <c r="F343" s="4"/>
      <c r="G343" s="4"/>
      <c r="H343" s="4"/>
    </row>
    <row r="344" spans="1:8" x14ac:dyDescent="0.2">
      <c r="A344" s="17"/>
      <c r="B344" s="4"/>
      <c r="C344" s="4"/>
      <c r="D344" s="4"/>
      <c r="E344" s="4"/>
      <c r="F344" s="4"/>
      <c r="G344" s="4"/>
      <c r="H344" s="4"/>
    </row>
    <row r="345" spans="1:8" x14ac:dyDescent="0.2">
      <c r="A345" s="17"/>
      <c r="B345" s="4"/>
      <c r="C345" s="4"/>
      <c r="D345" s="4"/>
      <c r="E345" s="4"/>
      <c r="F345" s="4"/>
      <c r="G345" s="4"/>
      <c r="H345" s="4"/>
    </row>
    <row r="346" spans="1:8" x14ac:dyDescent="0.2">
      <c r="A346" s="17"/>
      <c r="B346" s="4"/>
      <c r="C346" s="4"/>
      <c r="D346" s="4"/>
      <c r="E346" s="4"/>
      <c r="F346" s="4"/>
      <c r="G346" s="4"/>
      <c r="H346" s="4"/>
    </row>
    <row r="347" spans="1:8" x14ac:dyDescent="0.2">
      <c r="A347" s="17"/>
      <c r="B347" s="4"/>
      <c r="C347" s="4"/>
      <c r="D347" s="4"/>
      <c r="E347" s="4"/>
      <c r="F347" s="4"/>
      <c r="G347" s="4"/>
      <c r="H347" s="4"/>
    </row>
    <row r="348" spans="1:8" x14ac:dyDescent="0.2">
      <c r="A348" s="17"/>
      <c r="B348" s="4"/>
      <c r="C348" s="4"/>
      <c r="D348" s="4"/>
      <c r="E348" s="4"/>
      <c r="F348" s="4"/>
      <c r="G348" s="4"/>
      <c r="H348" s="4"/>
    </row>
    <row r="349" spans="1:8" x14ac:dyDescent="0.2">
      <c r="A349" s="17"/>
      <c r="B349" s="4"/>
      <c r="C349" s="4"/>
      <c r="D349" s="4"/>
      <c r="E349" s="4"/>
      <c r="F349" s="4"/>
      <c r="G349" s="4"/>
      <c r="H349" s="4"/>
    </row>
    <row r="350" spans="1:8" x14ac:dyDescent="0.2">
      <c r="A350" s="17"/>
      <c r="B350" s="4"/>
      <c r="C350" s="4"/>
      <c r="D350" s="4"/>
      <c r="E350" s="4"/>
      <c r="F350" s="4"/>
      <c r="G350" s="4"/>
      <c r="H350" s="4"/>
    </row>
    <row r="351" spans="1:8" x14ac:dyDescent="0.2">
      <c r="A351" s="17"/>
      <c r="B351" s="4"/>
      <c r="C351" s="4"/>
      <c r="D351" s="4"/>
      <c r="E351" s="4"/>
      <c r="F351" s="4"/>
      <c r="G351" s="4"/>
      <c r="H351" s="4"/>
    </row>
    <row r="352" spans="1:8" x14ac:dyDescent="0.2">
      <c r="A352" s="17"/>
      <c r="B352" s="4"/>
      <c r="C352" s="4"/>
      <c r="D352" s="4"/>
      <c r="E352" s="4"/>
      <c r="F352" s="4"/>
      <c r="G352" s="4"/>
      <c r="H352" s="4"/>
    </row>
    <row r="353" spans="1:8" x14ac:dyDescent="0.2">
      <c r="A353" s="17"/>
      <c r="B353" s="4"/>
      <c r="C353" s="4"/>
      <c r="D353" s="4"/>
      <c r="E353" s="4"/>
      <c r="F353" s="4"/>
      <c r="G353" s="4"/>
      <c r="H353" s="4"/>
    </row>
    <row r="354" spans="1:8" x14ac:dyDescent="0.2">
      <c r="A354" s="17"/>
      <c r="B354" s="4"/>
      <c r="C354" s="4"/>
      <c r="D354" s="4"/>
      <c r="E354" s="4"/>
      <c r="F354" s="4"/>
      <c r="G354" s="4"/>
      <c r="H354" s="4"/>
    </row>
    <row r="355" spans="1:8" x14ac:dyDescent="0.2">
      <c r="A355" s="17"/>
      <c r="B355" s="4"/>
      <c r="C355" s="4"/>
      <c r="D355" s="4"/>
      <c r="E355" s="4"/>
      <c r="F355" s="4"/>
      <c r="G355" s="4"/>
      <c r="H355" s="4"/>
    </row>
    <row r="356" spans="1:8" x14ac:dyDescent="0.2">
      <c r="A356" s="17"/>
      <c r="B356" s="4"/>
      <c r="C356" s="4"/>
      <c r="D356" s="4"/>
      <c r="E356" s="4"/>
      <c r="F356" s="4"/>
      <c r="G356" s="4"/>
      <c r="H356" s="4"/>
    </row>
    <row r="357" spans="1:8" x14ac:dyDescent="0.2">
      <c r="A357" s="17"/>
      <c r="B357" s="4"/>
      <c r="C357" s="4"/>
      <c r="D357" s="4"/>
      <c r="E357" s="4"/>
      <c r="F357" s="4"/>
      <c r="G357" s="4"/>
      <c r="H357" s="4"/>
    </row>
    <row r="358" spans="1:8" x14ac:dyDescent="0.2">
      <c r="A358" s="17"/>
      <c r="B358" s="4"/>
      <c r="C358" s="4"/>
      <c r="D358" s="4"/>
      <c r="E358" s="4"/>
      <c r="F358" s="4"/>
      <c r="G358" s="4"/>
      <c r="H358" s="4"/>
    </row>
    <row r="359" spans="1:8" x14ac:dyDescent="0.2">
      <c r="A359" s="17"/>
      <c r="B359" s="4"/>
      <c r="C359" s="4"/>
      <c r="D359" s="4"/>
      <c r="E359" s="4"/>
      <c r="F359" s="4"/>
      <c r="G359" s="4"/>
      <c r="H359" s="4"/>
    </row>
    <row r="360" spans="1:8" x14ac:dyDescent="0.2">
      <c r="A360" s="17"/>
      <c r="B360" s="4"/>
      <c r="C360" s="4"/>
      <c r="D360" s="4"/>
      <c r="E360" s="4"/>
      <c r="F360" s="4"/>
      <c r="G360" s="4"/>
      <c r="H360" s="4"/>
    </row>
    <row r="361" spans="1:8" x14ac:dyDescent="0.2">
      <c r="A361" s="17"/>
      <c r="B361" s="4"/>
      <c r="C361" s="4"/>
      <c r="D361" s="4"/>
      <c r="E361" s="4"/>
      <c r="F361" s="4"/>
      <c r="G361" s="4"/>
      <c r="H361" s="4"/>
    </row>
    <row r="362" spans="1:8" x14ac:dyDescent="0.2">
      <c r="A362" s="17"/>
      <c r="B362" s="4"/>
      <c r="C362" s="4"/>
      <c r="D362" s="4"/>
      <c r="E362" s="4"/>
      <c r="F362" s="4"/>
      <c r="G362" s="4"/>
      <c r="H362" s="4"/>
    </row>
    <row r="363" spans="1:8" x14ac:dyDescent="0.2">
      <c r="A363" s="17"/>
      <c r="B363" s="4"/>
      <c r="C363" s="4"/>
      <c r="D363" s="4"/>
      <c r="E363" s="4"/>
      <c r="F363" s="4"/>
      <c r="G363" s="4"/>
      <c r="H363" s="4"/>
    </row>
    <row r="364" spans="1:8" x14ac:dyDescent="0.2">
      <c r="A364" s="17"/>
      <c r="B364" s="4"/>
      <c r="C364" s="4"/>
      <c r="D364" s="4"/>
      <c r="E364" s="4"/>
      <c r="F364" s="4"/>
      <c r="G364" s="4"/>
      <c r="H364" s="4"/>
    </row>
    <row r="365" spans="1:8" x14ac:dyDescent="0.2">
      <c r="A365" s="17"/>
      <c r="B365" s="4"/>
      <c r="C365" s="4"/>
      <c r="D365" s="4"/>
      <c r="E365" s="4"/>
      <c r="F365" s="4"/>
      <c r="G365" s="4"/>
      <c r="H365" s="4"/>
    </row>
    <row r="366" spans="1:8" x14ac:dyDescent="0.2">
      <c r="A366" s="17"/>
      <c r="B366" s="4"/>
      <c r="C366" s="4"/>
      <c r="D366" s="4"/>
      <c r="E366" s="4"/>
      <c r="F366" s="4"/>
      <c r="G366" s="4"/>
      <c r="H366" s="4"/>
    </row>
    <row r="367" spans="1:8" x14ac:dyDescent="0.2">
      <c r="A367" s="17"/>
      <c r="B367" s="4"/>
      <c r="C367" s="4"/>
      <c r="D367" s="4"/>
      <c r="E367" s="4"/>
      <c r="F367" s="4"/>
      <c r="G367" s="4"/>
      <c r="H367" s="4"/>
    </row>
    <row r="368" spans="1:8" x14ac:dyDescent="0.2">
      <c r="A368" s="17"/>
      <c r="B368" s="4"/>
      <c r="C368" s="4"/>
      <c r="D368" s="4"/>
      <c r="E368" s="4"/>
      <c r="F368" s="4"/>
      <c r="G368" s="4"/>
      <c r="H368" s="4"/>
    </row>
    <row r="369" spans="1:8" x14ac:dyDescent="0.2">
      <c r="A369" s="17"/>
      <c r="B369" s="4"/>
      <c r="C369" s="4"/>
      <c r="D369" s="4"/>
      <c r="E369" s="4"/>
      <c r="F369" s="4"/>
      <c r="G369" s="4"/>
      <c r="H369" s="4"/>
    </row>
    <row r="370" spans="1:8" x14ac:dyDescent="0.2">
      <c r="A370" s="17"/>
      <c r="B370" s="4"/>
      <c r="C370" s="4"/>
      <c r="D370" s="4"/>
      <c r="E370" s="4"/>
      <c r="F370" s="4"/>
      <c r="G370" s="4"/>
      <c r="H370" s="4"/>
    </row>
    <row r="371" spans="1:8" x14ac:dyDescent="0.2">
      <c r="A371" s="17"/>
      <c r="B371" s="4"/>
      <c r="C371" s="4"/>
      <c r="D371" s="4"/>
      <c r="E371" s="4"/>
      <c r="F371" s="4"/>
      <c r="G371" s="4"/>
      <c r="H371" s="4"/>
    </row>
    <row r="372" spans="1:8" x14ac:dyDescent="0.2">
      <c r="A372" s="17"/>
      <c r="B372" s="4"/>
      <c r="C372" s="4"/>
      <c r="D372" s="4"/>
      <c r="E372" s="4"/>
      <c r="F372" s="4"/>
      <c r="G372" s="4"/>
      <c r="H372" s="4"/>
    </row>
    <row r="373" spans="1:8" x14ac:dyDescent="0.2">
      <c r="A373" s="17"/>
      <c r="B373" s="4"/>
      <c r="C373" s="4"/>
      <c r="D373" s="4"/>
      <c r="E373" s="4"/>
      <c r="F373" s="4"/>
      <c r="G373" s="4"/>
      <c r="H373" s="4"/>
    </row>
    <row r="374" spans="1:8" x14ac:dyDescent="0.2">
      <c r="A374" s="17"/>
      <c r="B374" s="4"/>
      <c r="C374" s="4"/>
      <c r="D374" s="4"/>
      <c r="E374" s="4"/>
      <c r="F374" s="4"/>
      <c r="G374" s="4"/>
      <c r="H374" s="4"/>
    </row>
    <row r="375" spans="1:8" x14ac:dyDescent="0.2">
      <c r="A375" s="17"/>
      <c r="B375" s="4"/>
      <c r="C375" s="4"/>
      <c r="D375" s="4"/>
      <c r="E375" s="4"/>
      <c r="F375" s="4"/>
      <c r="G375" s="4"/>
      <c r="H375" s="4"/>
    </row>
    <row r="376" spans="1:8" x14ac:dyDescent="0.2">
      <c r="A376" s="17"/>
      <c r="B376" s="4"/>
      <c r="C376" s="4"/>
      <c r="D376" s="4"/>
      <c r="E376" s="4"/>
      <c r="F376" s="4"/>
      <c r="G376" s="4"/>
      <c r="H376" s="4"/>
    </row>
    <row r="377" spans="1:8" x14ac:dyDescent="0.2">
      <c r="A377" s="17"/>
      <c r="B377" s="4"/>
      <c r="C377" s="4"/>
      <c r="D377" s="4"/>
      <c r="E377" s="4"/>
      <c r="F377" s="4"/>
      <c r="G377" s="4"/>
      <c r="H377" s="4"/>
    </row>
    <row r="378" spans="1:8" x14ac:dyDescent="0.2">
      <c r="A378" s="17"/>
      <c r="B378" s="4"/>
      <c r="C378" s="4"/>
      <c r="D378" s="4"/>
      <c r="E378" s="4"/>
      <c r="F378" s="4"/>
      <c r="G378" s="4"/>
      <c r="H378" s="4"/>
    </row>
    <row r="379" spans="1:8" x14ac:dyDescent="0.2">
      <c r="A379" s="17"/>
      <c r="B379" s="4"/>
      <c r="C379" s="4"/>
      <c r="D379" s="4"/>
      <c r="E379" s="4"/>
      <c r="F379" s="4"/>
      <c r="G379" s="4"/>
      <c r="H379" s="4"/>
    </row>
    <row r="380" spans="1:8" x14ac:dyDescent="0.2">
      <c r="A380" s="17"/>
      <c r="B380" s="4"/>
      <c r="C380" s="4"/>
      <c r="D380" s="4"/>
      <c r="E380" s="4"/>
      <c r="F380" s="4"/>
      <c r="G380" s="4"/>
      <c r="H380" s="4"/>
    </row>
    <row r="381" spans="1:8" x14ac:dyDescent="0.2">
      <c r="A381" s="17"/>
      <c r="B381" s="4"/>
      <c r="C381" s="4"/>
      <c r="D381" s="4"/>
      <c r="E381" s="4"/>
      <c r="F381" s="4"/>
      <c r="G381" s="4"/>
      <c r="H381" s="4"/>
    </row>
    <row r="382" spans="1:8" x14ac:dyDescent="0.2">
      <c r="A382" s="17"/>
      <c r="B382" s="4"/>
      <c r="C382" s="4"/>
      <c r="D382" s="4"/>
      <c r="E382" s="4"/>
      <c r="F382" s="4"/>
      <c r="G382" s="4"/>
      <c r="H382" s="4"/>
    </row>
    <row r="383" spans="1:8" x14ac:dyDescent="0.2">
      <c r="A383" s="17"/>
      <c r="B383" s="4"/>
      <c r="C383" s="4"/>
      <c r="D383" s="4"/>
      <c r="E383" s="4"/>
      <c r="F383" s="4"/>
      <c r="G383" s="4"/>
      <c r="H383" s="4"/>
    </row>
    <row r="384" spans="1:8" x14ac:dyDescent="0.2">
      <c r="A384" s="17"/>
      <c r="B384" s="4"/>
      <c r="C384" s="4"/>
      <c r="D384" s="4"/>
      <c r="E384" s="4"/>
      <c r="F384" s="4"/>
      <c r="G384" s="4"/>
      <c r="H384" s="4"/>
    </row>
    <row r="385" spans="1:8" x14ac:dyDescent="0.2">
      <c r="A385" s="17"/>
      <c r="B385" s="4"/>
      <c r="C385" s="4"/>
      <c r="D385" s="4"/>
      <c r="E385" s="4"/>
      <c r="F385" s="4"/>
      <c r="G385" s="4"/>
      <c r="H385" s="4"/>
    </row>
    <row r="386" spans="1:8" x14ac:dyDescent="0.2">
      <c r="A386" s="17"/>
      <c r="B386" s="4"/>
      <c r="C386" s="4"/>
      <c r="D386" s="4"/>
      <c r="E386" s="4"/>
      <c r="F386" s="4"/>
      <c r="G386" s="4"/>
      <c r="H386" s="4"/>
    </row>
    <row r="387" spans="1:8" x14ac:dyDescent="0.2">
      <c r="A387" s="17"/>
      <c r="B387" s="4"/>
      <c r="C387" s="4"/>
      <c r="D387" s="4"/>
      <c r="E387" s="4"/>
      <c r="F387" s="4"/>
      <c r="G387" s="4"/>
      <c r="H387" s="4"/>
    </row>
    <row r="388" spans="1:8" x14ac:dyDescent="0.2">
      <c r="A388" s="17"/>
      <c r="B388" s="4"/>
      <c r="C388" s="4"/>
      <c r="D388" s="4"/>
      <c r="E388" s="4"/>
      <c r="F388" s="4"/>
      <c r="G388" s="4"/>
      <c r="H388" s="4"/>
    </row>
    <row r="389" spans="1:8" x14ac:dyDescent="0.2">
      <c r="A389" s="17"/>
      <c r="B389" s="4"/>
      <c r="C389" s="4"/>
      <c r="D389" s="4"/>
      <c r="E389" s="4"/>
      <c r="F389" s="4"/>
      <c r="G389" s="4"/>
      <c r="H389" s="4"/>
    </row>
    <row r="390" spans="1:8" x14ac:dyDescent="0.2">
      <c r="A390" s="17"/>
      <c r="B390" s="4"/>
      <c r="C390" s="4"/>
      <c r="D390" s="4"/>
      <c r="E390" s="4"/>
      <c r="F390" s="4"/>
      <c r="G390" s="4"/>
      <c r="H390" s="4"/>
    </row>
    <row r="391" spans="1:8" x14ac:dyDescent="0.2">
      <c r="A391" s="17"/>
      <c r="B391" s="4"/>
      <c r="C391" s="4"/>
      <c r="D391" s="4"/>
      <c r="E391" s="4"/>
      <c r="F391" s="4"/>
      <c r="G391" s="4"/>
      <c r="H391" s="4"/>
    </row>
    <row r="392" spans="1:8" x14ac:dyDescent="0.2">
      <c r="A392" s="17"/>
      <c r="B392" s="4"/>
      <c r="C392" s="4"/>
      <c r="D392" s="4"/>
      <c r="E392" s="4"/>
      <c r="F392" s="4"/>
      <c r="G392" s="4"/>
      <c r="H392" s="4"/>
    </row>
    <row r="393" spans="1:8" x14ac:dyDescent="0.2">
      <c r="A393" s="17"/>
      <c r="B393" s="4"/>
      <c r="C393" s="4"/>
      <c r="D393" s="4"/>
      <c r="E393" s="4"/>
      <c r="F393" s="4"/>
      <c r="G393" s="4"/>
      <c r="H393" s="4"/>
    </row>
    <row r="394" spans="1:8" x14ac:dyDescent="0.2">
      <c r="A394" s="17"/>
      <c r="B394" s="4"/>
      <c r="C394" s="4"/>
      <c r="D394" s="4"/>
      <c r="E394" s="4"/>
      <c r="F394" s="4"/>
      <c r="G394" s="4"/>
      <c r="H394" s="4"/>
    </row>
    <row r="395" spans="1:8" x14ac:dyDescent="0.2">
      <c r="A395" s="17"/>
      <c r="B395" s="4"/>
      <c r="C395" s="4"/>
      <c r="D395" s="4"/>
      <c r="E395" s="4"/>
      <c r="F395" s="4"/>
    </row>
  </sheetData>
  <printOptions gridLines="1"/>
  <pageMargins left="0.75" right="0.75" top="1.1200000000000001" bottom="0.39" header="0.28000000000000003" footer="0.25"/>
  <pageSetup orientation="portrait" horizontalDpi="300" r:id="rId1"/>
  <headerFooter alignWithMargins="0">
    <oddHeader>&amp;C&amp;"Arial,Bold"&amp;12Department of Defense&amp;16
ACTIVE DUTY MILITARY PERSONNEL BY RANK/GRADE
&amp;12September 30, 1998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5"/>
  <sheetViews>
    <sheetView zoomScaleNormal="100" workbookViewId="0"/>
  </sheetViews>
  <sheetFormatPr defaultRowHeight="12.75" x14ac:dyDescent="0.2"/>
  <cols>
    <col min="1" max="1" width="35" customWidth="1"/>
    <col min="2" max="6" width="15.7109375" style="1" customWidth="1"/>
    <col min="7" max="8" width="9.140625" style="1"/>
    <col min="9" max="9" width="27.28515625" customWidth="1"/>
    <col min="10" max="10" width="22.5703125" customWidth="1"/>
    <col min="11" max="11" width="31.42578125" customWidth="1"/>
    <col min="12" max="12" width="21.42578125" customWidth="1"/>
    <col min="13" max="13" width="29.85546875" customWidth="1"/>
    <col min="14" max="14" width="23.140625" customWidth="1"/>
    <col min="15" max="15" width="31.140625" customWidth="1"/>
    <col min="16" max="16" width="30.140625" customWidth="1"/>
    <col min="17" max="17" width="29.85546875" customWidth="1"/>
    <col min="18" max="18" width="42" customWidth="1"/>
    <col min="19" max="19" width="37.140625" customWidth="1"/>
    <col min="20" max="20" width="34.85546875" customWidth="1"/>
    <col min="21" max="21" width="26.7109375" customWidth="1"/>
    <col min="22" max="22" width="21.140625" customWidth="1"/>
    <col min="23" max="23" width="29.5703125" customWidth="1"/>
    <col min="67" max="67" width="47.7109375" customWidth="1"/>
    <col min="68" max="68" width="13" customWidth="1"/>
    <col min="69" max="69" width="13.28515625" customWidth="1"/>
    <col min="70" max="70" width="11.28515625" customWidth="1"/>
    <col min="71" max="71" width="13.7109375" customWidth="1"/>
  </cols>
  <sheetData>
    <row r="1" spans="1:72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72" ht="18.75" customHeight="1" thickTop="1" x14ac:dyDescent="0.25">
      <c r="A2" s="5" t="s">
        <v>0</v>
      </c>
      <c r="B2" s="4">
        <v>13</v>
      </c>
      <c r="C2" s="4">
        <v>7</v>
      </c>
      <c r="D2" s="4">
        <v>3</v>
      </c>
      <c r="E2" s="4">
        <v>12</v>
      </c>
      <c r="F2" s="6">
        <v>35</v>
      </c>
    </row>
    <row r="3" spans="1:72" s="1" customFormat="1" ht="18.75" customHeight="1" x14ac:dyDescent="0.25">
      <c r="A3" s="5" t="s">
        <v>1</v>
      </c>
      <c r="B3" s="4">
        <v>38</v>
      </c>
      <c r="C3" s="4">
        <v>23</v>
      </c>
      <c r="D3" s="4">
        <v>10</v>
      </c>
      <c r="E3" s="4">
        <v>37</v>
      </c>
      <c r="F3" s="6">
        <v>108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</row>
    <row r="4" spans="1:72" s="1" customFormat="1" ht="18.75" customHeight="1" x14ac:dyDescent="0.25">
      <c r="A4" s="5" t="s">
        <v>2</v>
      </c>
      <c r="B4" s="4">
        <v>101</v>
      </c>
      <c r="C4" s="4">
        <v>68</v>
      </c>
      <c r="D4" s="4">
        <v>21</v>
      </c>
      <c r="E4" s="4">
        <v>87</v>
      </c>
      <c r="F4" s="6">
        <v>277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s="1" customFormat="1" ht="18.75" customHeight="1" x14ac:dyDescent="0.25">
      <c r="A5" s="5" t="s">
        <v>3</v>
      </c>
      <c r="B5" s="4">
        <v>151</v>
      </c>
      <c r="C5" s="4">
        <v>106</v>
      </c>
      <c r="D5" s="4">
        <v>34</v>
      </c>
      <c r="E5" s="4">
        <v>139</v>
      </c>
      <c r="F5" s="6">
        <v>430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</row>
    <row r="6" spans="1:72" s="1" customFormat="1" ht="18.75" customHeight="1" x14ac:dyDescent="0.25">
      <c r="A6" s="5" t="s">
        <v>4</v>
      </c>
      <c r="B6" s="4">
        <v>3623</v>
      </c>
      <c r="C6" s="4">
        <v>3316</v>
      </c>
      <c r="D6" s="4">
        <v>627</v>
      </c>
      <c r="E6" s="4">
        <v>4022</v>
      </c>
      <c r="F6" s="6">
        <v>11588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</row>
    <row r="7" spans="1:72" s="1" customFormat="1" ht="18.75" customHeight="1" x14ac:dyDescent="0.25">
      <c r="A7" s="5" t="s">
        <v>5</v>
      </c>
      <c r="B7" s="4">
        <v>9037</v>
      </c>
      <c r="C7" s="4">
        <v>7133</v>
      </c>
      <c r="D7" s="4">
        <v>1634</v>
      </c>
      <c r="E7" s="4">
        <v>10375</v>
      </c>
      <c r="F7" s="6">
        <v>28179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</row>
    <row r="8" spans="1:72" s="1" customFormat="1" ht="18.75" customHeight="1" x14ac:dyDescent="0.25">
      <c r="A8" s="5" t="s">
        <v>6</v>
      </c>
      <c r="B8" s="4">
        <v>13631</v>
      </c>
      <c r="C8" s="4">
        <v>11063</v>
      </c>
      <c r="D8" s="4">
        <v>3167</v>
      </c>
      <c r="E8" s="4">
        <v>16019</v>
      </c>
      <c r="F8" s="6">
        <v>43880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</row>
    <row r="9" spans="1:72" s="1" customFormat="1" ht="18.75" customHeight="1" x14ac:dyDescent="0.25">
      <c r="A9" s="5" t="s">
        <v>7</v>
      </c>
      <c r="B9" s="4">
        <v>23984</v>
      </c>
      <c r="C9" s="4">
        <v>20527</v>
      </c>
      <c r="D9" s="4">
        <v>5424</v>
      </c>
      <c r="E9" s="4">
        <v>31026</v>
      </c>
      <c r="F9" s="6">
        <v>80961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1" customFormat="1" ht="18.75" customHeight="1" x14ac:dyDescent="0.25">
      <c r="A10" s="5" t="s">
        <v>8</v>
      </c>
      <c r="B10" s="4">
        <v>9037</v>
      </c>
      <c r="C10" s="4">
        <v>6571</v>
      </c>
      <c r="D10" s="4">
        <v>2695</v>
      </c>
      <c r="E10" s="4">
        <v>7513</v>
      </c>
      <c r="F10" s="6">
        <v>25816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1" customFormat="1" ht="18.75" customHeight="1" x14ac:dyDescent="0.25">
      <c r="A11" s="5" t="s">
        <v>9</v>
      </c>
      <c r="B11" s="4">
        <v>9047</v>
      </c>
      <c r="C11" s="4">
        <v>6570</v>
      </c>
      <c r="D11" s="4">
        <v>2419</v>
      </c>
      <c r="E11" s="4">
        <v>7158</v>
      </c>
      <c r="F11" s="6">
        <v>25194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1" customFormat="1" ht="18.75" customHeight="1" x14ac:dyDescent="0.25">
      <c r="A12" s="5" t="s">
        <v>10</v>
      </c>
      <c r="B12" s="4">
        <v>367</v>
      </c>
      <c r="C12" s="4" t="s">
        <v>29</v>
      </c>
      <c r="D12" s="4">
        <v>68</v>
      </c>
      <c r="E12" s="4" t="s">
        <v>29</v>
      </c>
      <c r="F12" s="6">
        <v>435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s="1" customFormat="1" ht="18.75" customHeight="1" x14ac:dyDescent="0.25">
      <c r="A13" s="5" t="s">
        <v>11</v>
      </c>
      <c r="B13" s="4">
        <v>1292</v>
      </c>
      <c r="C13" s="4">
        <v>412</v>
      </c>
      <c r="D13" s="4">
        <v>255</v>
      </c>
      <c r="E13" s="4" t="s">
        <v>29</v>
      </c>
      <c r="F13" s="6">
        <v>1959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1" customFormat="1" ht="18.75" customHeight="1" x14ac:dyDescent="0.25">
      <c r="A14" s="5" t="s">
        <v>12</v>
      </c>
      <c r="B14" s="4">
        <v>3005</v>
      </c>
      <c r="C14" s="4">
        <v>815</v>
      </c>
      <c r="D14" s="4">
        <v>513</v>
      </c>
      <c r="E14" s="4" t="s">
        <v>29</v>
      </c>
      <c r="F14" s="6">
        <v>4333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1" customFormat="1" ht="18.75" customHeight="1" x14ac:dyDescent="0.25">
      <c r="A15" s="5" t="s">
        <v>13</v>
      </c>
      <c r="B15" s="4">
        <v>5390</v>
      </c>
      <c r="C15" s="4">
        <v>866</v>
      </c>
      <c r="D15" s="4">
        <v>867</v>
      </c>
      <c r="E15" s="4" t="s">
        <v>29</v>
      </c>
      <c r="F15" s="6">
        <v>7123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1" customFormat="1" ht="18.75" customHeight="1" x14ac:dyDescent="0.25">
      <c r="A16" s="5" t="s">
        <v>14</v>
      </c>
      <c r="B16" s="4">
        <v>1912</v>
      </c>
      <c r="C16" s="4" t="s">
        <v>29</v>
      </c>
      <c r="D16" s="4">
        <v>194</v>
      </c>
      <c r="E16" s="4" t="s">
        <v>29</v>
      </c>
      <c r="F16" s="6">
        <v>2106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s="1" customFormat="1" ht="18.75" customHeight="1" thickBot="1" x14ac:dyDescent="0.25">
      <c r="A17" s="7"/>
      <c r="B17" s="4"/>
      <c r="C17" s="4"/>
      <c r="D17" s="4"/>
      <c r="E17" s="4"/>
      <c r="F17" s="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s="1" customFormat="1" ht="18.75" customHeight="1" thickBot="1" x14ac:dyDescent="0.25">
      <c r="A18" s="8" t="s">
        <v>15</v>
      </c>
      <c r="B18" s="9">
        <f>SUM(B2:B16)</f>
        <v>80628</v>
      </c>
      <c r="C18" s="9">
        <f>SUM(C2:C16)</f>
        <v>57477</v>
      </c>
      <c r="D18" s="9">
        <f>SUM(D2:D16)</f>
        <v>17931</v>
      </c>
      <c r="E18" s="9">
        <f>SUM(E2:E16)</f>
        <v>76388</v>
      </c>
      <c r="F18" s="10">
        <f>SUM(F2:F16)</f>
        <v>232424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ht="18.75" customHeight="1" x14ac:dyDescent="0.25">
      <c r="A19" s="5" t="s">
        <v>16</v>
      </c>
      <c r="B19" s="4">
        <v>3121</v>
      </c>
      <c r="C19" s="4">
        <v>3207</v>
      </c>
      <c r="D19" s="4">
        <v>1340</v>
      </c>
      <c r="E19" s="4">
        <v>3065</v>
      </c>
      <c r="F19" s="6">
        <v>10733</v>
      </c>
    </row>
    <row r="20" spans="1:72" ht="18.75" customHeight="1" x14ac:dyDescent="0.25">
      <c r="A20" s="5" t="s">
        <v>17</v>
      </c>
      <c r="B20" s="4">
        <v>11225</v>
      </c>
      <c r="C20" s="4">
        <v>8052</v>
      </c>
      <c r="D20" s="4">
        <v>3333</v>
      </c>
      <c r="E20" s="4">
        <v>6154</v>
      </c>
      <c r="F20" s="6">
        <v>28764</v>
      </c>
    </row>
    <row r="21" spans="1:72" ht="18.75" customHeight="1" x14ac:dyDescent="0.25">
      <c r="A21" s="5" t="s">
        <v>18</v>
      </c>
      <c r="B21" s="4">
        <v>40051</v>
      </c>
      <c r="C21" s="4">
        <v>27046</v>
      </c>
      <c r="D21" s="4">
        <v>8532</v>
      </c>
      <c r="E21" s="4">
        <v>32083</v>
      </c>
      <c r="F21" s="6">
        <v>107712</v>
      </c>
    </row>
    <row r="22" spans="1:72" ht="18.75" customHeight="1" x14ac:dyDescent="0.25">
      <c r="A22" s="5" t="s">
        <v>19</v>
      </c>
      <c r="B22" s="4">
        <v>57622</v>
      </c>
      <c r="C22" s="4">
        <v>62682</v>
      </c>
      <c r="D22" s="4">
        <v>13275</v>
      </c>
      <c r="E22" s="4">
        <v>39048</v>
      </c>
      <c r="F22" s="6">
        <v>172627</v>
      </c>
    </row>
    <row r="23" spans="1:72" ht="18.75" customHeight="1" x14ac:dyDescent="0.25">
      <c r="A23" s="5" t="s">
        <v>20</v>
      </c>
      <c r="B23" s="4">
        <v>76857</v>
      </c>
      <c r="C23" s="4">
        <v>77333</v>
      </c>
      <c r="D23" s="4">
        <v>22293</v>
      </c>
      <c r="E23" s="4">
        <v>78269</v>
      </c>
      <c r="F23" s="6">
        <v>254752</v>
      </c>
    </row>
    <row r="24" spans="1:72" ht="18.75" customHeight="1" x14ac:dyDescent="0.25">
      <c r="A24" s="5" t="s">
        <v>21</v>
      </c>
      <c r="B24" s="4">
        <v>106146</v>
      </c>
      <c r="C24" s="4">
        <v>70831</v>
      </c>
      <c r="D24" s="4">
        <v>29620</v>
      </c>
      <c r="E24" s="4">
        <v>77244</v>
      </c>
      <c r="F24" s="6">
        <v>283841</v>
      </c>
    </row>
    <row r="25" spans="1:72" ht="18.75" customHeight="1" x14ac:dyDescent="0.25">
      <c r="A25" s="5" t="s">
        <v>22</v>
      </c>
      <c r="B25" s="4">
        <v>54899</v>
      </c>
      <c r="C25" s="4">
        <v>56306</v>
      </c>
      <c r="D25" s="4">
        <v>45838</v>
      </c>
      <c r="E25" s="4">
        <v>43324</v>
      </c>
      <c r="F25" s="6">
        <v>200367</v>
      </c>
    </row>
    <row r="26" spans="1:72" ht="18.75" customHeight="1" x14ac:dyDescent="0.25">
      <c r="A26" s="5" t="s">
        <v>23</v>
      </c>
      <c r="B26" s="4">
        <v>33109</v>
      </c>
      <c r="C26" s="4">
        <v>28830</v>
      </c>
      <c r="D26" s="4">
        <v>19375</v>
      </c>
      <c r="E26" s="4">
        <v>17682</v>
      </c>
      <c r="F26" s="6">
        <v>98996</v>
      </c>
    </row>
    <row r="27" spans="1:72" ht="18.75" customHeight="1" thickBot="1" x14ac:dyDescent="0.3">
      <c r="A27" s="5" t="s">
        <v>24</v>
      </c>
      <c r="B27" s="4">
        <v>23472</v>
      </c>
      <c r="C27" s="4">
        <v>20761</v>
      </c>
      <c r="D27" s="4">
        <v>13346</v>
      </c>
      <c r="E27" s="4">
        <v>11739</v>
      </c>
      <c r="F27" s="6">
        <v>69318</v>
      </c>
    </row>
    <row r="28" spans="1:72" ht="18.75" customHeight="1" thickBot="1" x14ac:dyDescent="0.25">
      <c r="A28" s="8" t="s">
        <v>25</v>
      </c>
      <c r="B28" s="9">
        <f>SUM(B19:B27)</f>
        <v>406502</v>
      </c>
      <c r="C28" s="9">
        <f>SUM(C19:C27)</f>
        <v>355048</v>
      </c>
      <c r="D28" s="9">
        <f>SUM(D19:D27)</f>
        <v>156952</v>
      </c>
      <c r="E28" s="9">
        <f>SUM(E19:E27)</f>
        <v>308608</v>
      </c>
      <c r="F28" s="10">
        <f>SUM(F19:F27)</f>
        <v>1227110</v>
      </c>
    </row>
    <row r="29" spans="1:72" ht="18.75" customHeight="1" thickBot="1" x14ac:dyDescent="0.25">
      <c r="A29" s="11" t="s">
        <v>26</v>
      </c>
      <c r="B29" s="12">
        <v>3973</v>
      </c>
      <c r="C29" s="9">
        <v>4210</v>
      </c>
      <c r="D29" s="9">
        <v>0</v>
      </c>
      <c r="E29" s="9">
        <v>4005</v>
      </c>
      <c r="F29" s="10">
        <f>SUM(B29:E29)</f>
        <v>12188</v>
      </c>
    </row>
    <row r="30" spans="1:72" ht="18.75" customHeight="1" thickBot="1" x14ac:dyDescent="0.25">
      <c r="A30" s="13" t="s">
        <v>27</v>
      </c>
      <c r="B30" s="14">
        <f>B18+B28+B29</f>
        <v>491103</v>
      </c>
      <c r="C30" s="14">
        <f>C18+C28+C29</f>
        <v>416735</v>
      </c>
      <c r="D30" s="14">
        <f>D18+D28+D29</f>
        <v>174883</v>
      </c>
      <c r="E30" s="14">
        <f>E18+E28+E29</f>
        <v>389001</v>
      </c>
      <c r="F30" s="15">
        <f>F18+F28+F29</f>
        <v>1471722</v>
      </c>
    </row>
    <row r="31" spans="1:72" ht="13.5" thickTop="1" x14ac:dyDescent="0.2">
      <c r="A31" s="3"/>
    </row>
    <row r="32" spans="1:72" x14ac:dyDescent="0.2">
      <c r="A32" s="3"/>
    </row>
    <row r="33" spans="1:8" x14ac:dyDescent="0.2">
      <c r="A33" s="3"/>
    </row>
    <row r="34" spans="1:8" x14ac:dyDescent="0.2">
      <c r="A34" s="3"/>
      <c r="G34" s="4"/>
      <c r="H34" s="4"/>
    </row>
    <row r="35" spans="1:8" ht="18.95" customHeight="1" x14ac:dyDescent="0.2">
      <c r="A35" s="16"/>
      <c r="B35" s="4"/>
      <c r="C35" s="4"/>
      <c r="D35" s="4"/>
      <c r="E35" s="4"/>
      <c r="F35" s="4"/>
      <c r="G35" s="4"/>
      <c r="H35" s="4"/>
    </row>
    <row r="36" spans="1:8" ht="18.95" customHeight="1" x14ac:dyDescent="0.2">
      <c r="A36" s="16"/>
      <c r="B36" s="18"/>
      <c r="C36" s="4"/>
      <c r="D36" s="4"/>
      <c r="E36" s="4"/>
      <c r="F36" s="4"/>
      <c r="G36" s="4"/>
      <c r="H36" s="4"/>
    </row>
    <row r="37" spans="1:8" ht="18.95" customHeight="1" x14ac:dyDescent="0.2">
      <c r="A37" s="16"/>
      <c r="B37" s="4"/>
      <c r="C37" s="4"/>
      <c r="D37" s="4"/>
      <c r="E37" s="4"/>
      <c r="F37" s="18"/>
      <c r="G37" s="4"/>
      <c r="H37" s="4"/>
    </row>
    <row r="38" spans="1:8" ht="18.95" customHeight="1" x14ac:dyDescent="0.2">
      <c r="A38" s="16"/>
      <c r="B38" s="4"/>
      <c r="C38" s="4"/>
      <c r="D38" s="4"/>
      <c r="E38" s="4"/>
      <c r="F38" s="18"/>
      <c r="G38" s="4"/>
      <c r="H38" s="4"/>
    </row>
    <row r="39" spans="1:8" ht="18.95" customHeight="1" x14ac:dyDescent="0.2">
      <c r="A39" s="16"/>
      <c r="B39" s="4"/>
      <c r="C39" s="4"/>
      <c r="D39" s="4"/>
      <c r="E39" s="4"/>
      <c r="F39" s="18"/>
      <c r="G39" s="4"/>
      <c r="H39" s="4"/>
    </row>
    <row r="40" spans="1:8" ht="18.95" customHeight="1" x14ac:dyDescent="0.2">
      <c r="A40" s="16"/>
      <c r="B40" s="4"/>
      <c r="C40" s="4"/>
      <c r="D40" s="4"/>
      <c r="E40" s="4"/>
      <c r="F40" s="18"/>
      <c r="G40" s="4"/>
      <c r="H40" s="4"/>
    </row>
    <row r="41" spans="1:8" ht="18.95" customHeight="1" x14ac:dyDescent="0.2">
      <c r="A41" s="16"/>
      <c r="B41" s="4"/>
      <c r="C41" s="4"/>
      <c r="D41" s="4"/>
      <c r="E41" s="4"/>
      <c r="F41" s="18"/>
      <c r="G41" s="4"/>
      <c r="H41" s="4"/>
    </row>
    <row r="42" spans="1:8" ht="18.95" customHeight="1" x14ac:dyDescent="0.2">
      <c r="A42" s="16"/>
      <c r="B42" s="4"/>
      <c r="C42" s="4"/>
      <c r="D42" s="4"/>
      <c r="E42" s="4"/>
      <c r="F42" s="18"/>
      <c r="G42" s="4"/>
      <c r="H42" s="4"/>
    </row>
    <row r="43" spans="1:8" ht="18.95" customHeight="1" x14ac:dyDescent="0.2">
      <c r="A43" s="16"/>
      <c r="B43" s="4"/>
      <c r="C43" s="4"/>
      <c r="D43" s="4"/>
      <c r="E43" s="4"/>
      <c r="F43" s="18"/>
      <c r="G43" s="4"/>
      <c r="H43" s="4"/>
    </row>
    <row r="44" spans="1:8" ht="18.95" customHeight="1" x14ac:dyDescent="0.2">
      <c r="A44" s="16"/>
      <c r="B44" s="4"/>
      <c r="C44" s="4"/>
      <c r="D44" s="4"/>
      <c r="E44" s="4"/>
      <c r="F44" s="18"/>
      <c r="G44" s="4"/>
      <c r="H44" s="4"/>
    </row>
    <row r="45" spans="1:8" ht="18.95" customHeight="1" x14ac:dyDescent="0.2">
      <c r="A45" s="16"/>
      <c r="B45" s="4"/>
      <c r="C45" s="4"/>
      <c r="D45" s="4"/>
      <c r="E45" s="4"/>
      <c r="F45" s="18"/>
      <c r="G45" s="4"/>
      <c r="H45" s="4"/>
    </row>
    <row r="46" spans="1:8" ht="18.95" customHeight="1" x14ac:dyDescent="0.2">
      <c r="A46" s="16"/>
      <c r="B46" s="4"/>
      <c r="C46" s="4"/>
      <c r="D46" s="4"/>
      <c r="E46" s="4"/>
      <c r="F46" s="18"/>
      <c r="G46" s="4"/>
      <c r="H46" s="4"/>
    </row>
    <row r="47" spans="1:8" ht="18.95" customHeight="1" x14ac:dyDescent="0.2">
      <c r="A47" s="16"/>
      <c r="B47" s="4"/>
      <c r="C47" s="4"/>
      <c r="D47" s="4"/>
      <c r="E47" s="4"/>
      <c r="F47" s="18"/>
      <c r="G47" s="4"/>
      <c r="H47" s="4"/>
    </row>
    <row r="48" spans="1:8" ht="18.95" customHeight="1" x14ac:dyDescent="0.2">
      <c r="A48" s="16"/>
      <c r="B48" s="4"/>
      <c r="C48" s="4"/>
      <c r="D48" s="4"/>
      <c r="E48" s="4"/>
      <c r="F48" s="18"/>
      <c r="G48" s="4"/>
      <c r="H48" s="4"/>
    </row>
    <row r="49" spans="1:8" ht="18.95" customHeight="1" x14ac:dyDescent="0.2">
      <c r="A49" s="16"/>
      <c r="B49" s="4"/>
      <c r="C49" s="4"/>
      <c r="D49" s="4"/>
      <c r="E49" s="4"/>
      <c r="F49" s="18"/>
      <c r="G49" s="4"/>
      <c r="H49" s="4"/>
    </row>
    <row r="50" spans="1:8" ht="18.95" customHeight="1" x14ac:dyDescent="0.2">
      <c r="A50" s="16"/>
      <c r="B50" s="4"/>
      <c r="C50" s="4"/>
      <c r="D50" s="4"/>
      <c r="E50" s="4"/>
      <c r="F50" s="18"/>
      <c r="G50" s="4"/>
      <c r="H50" s="4"/>
    </row>
    <row r="51" spans="1:8" ht="18.95" customHeight="1" x14ac:dyDescent="0.2">
      <c r="A51" s="16"/>
      <c r="B51" s="4"/>
      <c r="C51" s="4"/>
      <c r="D51" s="4"/>
      <c r="E51" s="4"/>
      <c r="F51" s="18"/>
      <c r="G51" s="4"/>
      <c r="H51" s="4"/>
    </row>
    <row r="52" spans="1:8" ht="18.95" customHeight="1" x14ac:dyDescent="0.2">
      <c r="A52" s="16"/>
      <c r="B52" s="4"/>
      <c r="C52" s="4"/>
      <c r="D52" s="4"/>
      <c r="E52" s="4"/>
      <c r="F52" s="18"/>
      <c r="G52" s="4"/>
      <c r="H52" s="4"/>
    </row>
    <row r="53" spans="1:8" ht="18.95" customHeight="1" x14ac:dyDescent="0.2">
      <c r="A53" s="16"/>
      <c r="B53" s="18"/>
      <c r="C53" s="18"/>
      <c r="D53" s="18"/>
      <c r="E53" s="18"/>
      <c r="F53" s="18"/>
      <c r="G53" s="4"/>
      <c r="H53" s="4"/>
    </row>
    <row r="54" spans="1:8" ht="18.95" customHeight="1" x14ac:dyDescent="0.2">
      <c r="A54" s="16"/>
      <c r="B54" s="4"/>
      <c r="C54" s="4"/>
      <c r="D54" s="4"/>
      <c r="E54" s="4"/>
      <c r="F54" s="18"/>
      <c r="G54" s="4"/>
      <c r="H54" s="4"/>
    </row>
    <row r="55" spans="1:8" ht="18.95" customHeight="1" x14ac:dyDescent="0.2">
      <c r="A55" s="16"/>
      <c r="B55" s="4"/>
      <c r="C55" s="4"/>
      <c r="D55" s="4"/>
      <c r="E55" s="4"/>
      <c r="F55" s="18"/>
      <c r="G55" s="4"/>
      <c r="H55" s="4"/>
    </row>
    <row r="56" spans="1:8" ht="18.95" customHeight="1" x14ac:dyDescent="0.2">
      <c r="A56" s="16"/>
      <c r="B56" s="4"/>
      <c r="C56" s="4"/>
      <c r="D56" s="4"/>
      <c r="E56" s="4"/>
      <c r="F56" s="18"/>
      <c r="G56" s="4"/>
      <c r="H56" s="4"/>
    </row>
    <row r="57" spans="1:8" ht="18.95" customHeight="1" x14ac:dyDescent="0.2">
      <c r="A57" s="16"/>
      <c r="B57" s="4"/>
      <c r="C57" s="4"/>
      <c r="D57" s="4"/>
      <c r="E57" s="4"/>
      <c r="F57" s="18"/>
      <c r="G57" s="4"/>
      <c r="H57" s="4"/>
    </row>
    <row r="58" spans="1:8" ht="18.95" customHeight="1" x14ac:dyDescent="0.2">
      <c r="A58" s="16"/>
      <c r="B58" s="4"/>
      <c r="C58" s="4"/>
      <c r="D58" s="4"/>
      <c r="E58" s="4"/>
      <c r="F58" s="18"/>
      <c r="G58" s="4"/>
      <c r="H58" s="4"/>
    </row>
    <row r="59" spans="1:8" ht="18.95" customHeight="1" x14ac:dyDescent="0.2">
      <c r="A59" s="16"/>
      <c r="B59" s="4"/>
      <c r="C59" s="4"/>
      <c r="D59" s="4"/>
      <c r="E59" s="4"/>
      <c r="F59" s="18"/>
      <c r="G59" s="4"/>
      <c r="H59" s="4"/>
    </row>
    <row r="60" spans="1:8" ht="18.95" customHeight="1" x14ac:dyDescent="0.2">
      <c r="A60" s="16"/>
      <c r="B60" s="4"/>
      <c r="C60" s="4"/>
      <c r="D60" s="4"/>
      <c r="E60" s="4"/>
      <c r="F60" s="18"/>
      <c r="G60" s="4"/>
      <c r="H60" s="4"/>
    </row>
    <row r="61" spans="1:8" ht="18.95" customHeight="1" x14ac:dyDescent="0.2">
      <c r="A61" s="16"/>
      <c r="B61" s="4"/>
      <c r="C61" s="4"/>
      <c r="D61" s="4"/>
      <c r="E61" s="4"/>
      <c r="F61" s="18"/>
      <c r="G61" s="4"/>
      <c r="H61" s="4"/>
    </row>
    <row r="62" spans="1:8" ht="18.95" customHeight="1" x14ac:dyDescent="0.2">
      <c r="A62" s="16"/>
      <c r="B62" s="4"/>
      <c r="C62" s="4"/>
      <c r="D62" s="4"/>
      <c r="E62" s="4"/>
      <c r="F62" s="18"/>
      <c r="G62" s="4"/>
      <c r="H62" s="4"/>
    </row>
    <row r="63" spans="1:8" ht="18.95" customHeight="1" x14ac:dyDescent="0.2">
      <c r="A63" s="16"/>
      <c r="B63" s="4"/>
      <c r="C63" s="4"/>
      <c r="D63" s="4"/>
      <c r="E63" s="4"/>
      <c r="F63" s="18"/>
      <c r="G63" s="4"/>
      <c r="H63" s="4"/>
    </row>
    <row r="64" spans="1:8" ht="18.95" customHeight="1" x14ac:dyDescent="0.2">
      <c r="A64" s="16"/>
      <c r="B64" s="4"/>
      <c r="C64" s="4"/>
      <c r="D64" s="4"/>
      <c r="E64" s="4"/>
      <c r="F64" s="18"/>
      <c r="G64" s="4"/>
      <c r="H64" s="4"/>
    </row>
    <row r="65" spans="1:8" ht="18.95" customHeight="1" x14ac:dyDescent="0.2">
      <c r="A65" s="16"/>
      <c r="B65" s="18"/>
      <c r="C65" s="18"/>
      <c r="D65" s="18"/>
      <c r="E65" s="18"/>
      <c r="F65" s="18"/>
      <c r="G65" s="4"/>
      <c r="H65" s="4"/>
    </row>
    <row r="66" spans="1:8" ht="18.95" customHeight="1" x14ac:dyDescent="0.2">
      <c r="A66" s="16"/>
      <c r="B66" s="18"/>
      <c r="C66" s="18"/>
      <c r="D66" s="18"/>
      <c r="E66" s="18"/>
      <c r="F66" s="18"/>
      <c r="G66" s="4"/>
      <c r="H66" s="4"/>
    </row>
    <row r="67" spans="1:8" ht="18.95" customHeight="1" x14ac:dyDescent="0.2">
      <c r="A67" s="16"/>
      <c r="B67" s="18"/>
      <c r="C67" s="18"/>
      <c r="D67" s="18"/>
      <c r="E67" s="18"/>
      <c r="F67" s="18"/>
      <c r="G67" s="4"/>
      <c r="H67" s="4"/>
    </row>
    <row r="68" spans="1:8" ht="18.95" customHeight="1" x14ac:dyDescent="0.2">
      <c r="A68" s="16"/>
      <c r="B68" s="4"/>
      <c r="C68" s="4"/>
      <c r="D68" s="4"/>
      <c r="E68" s="4"/>
      <c r="F68" s="4"/>
      <c r="G68" s="4"/>
      <c r="H68" s="4"/>
    </row>
    <row r="69" spans="1:8" ht="18.95" customHeight="1" x14ac:dyDescent="0.2">
      <c r="A69" s="16"/>
      <c r="B69" s="4"/>
      <c r="C69" s="4"/>
      <c r="D69" s="4"/>
      <c r="E69" s="4"/>
      <c r="F69" s="4"/>
      <c r="G69" s="4"/>
      <c r="H69" s="4"/>
    </row>
    <row r="70" spans="1:8" ht="18.95" customHeight="1" x14ac:dyDescent="0.2">
      <c r="A70" s="16"/>
      <c r="B70" s="4"/>
      <c r="C70" s="4"/>
      <c r="D70" s="4"/>
      <c r="E70" s="4"/>
      <c r="F70" s="4"/>
      <c r="G70" s="4"/>
      <c r="H70" s="4"/>
    </row>
    <row r="71" spans="1:8" ht="18.95" customHeight="1" x14ac:dyDescent="0.2">
      <c r="A71" s="16"/>
      <c r="B71" s="4"/>
      <c r="C71" s="4"/>
      <c r="D71" s="4"/>
      <c r="E71" s="4"/>
      <c r="F71" s="4"/>
      <c r="G71" s="4"/>
      <c r="H71" s="4"/>
    </row>
    <row r="72" spans="1:8" ht="18.95" customHeight="1" x14ac:dyDescent="0.2">
      <c r="A72" s="16"/>
      <c r="B72" s="4"/>
      <c r="C72" s="4"/>
      <c r="D72" s="4"/>
      <c r="E72" s="4"/>
      <c r="F72" s="4"/>
      <c r="G72" s="4"/>
      <c r="H72" s="4"/>
    </row>
    <row r="73" spans="1:8" ht="18.95" customHeight="1" x14ac:dyDescent="0.2">
      <c r="A73" s="16"/>
      <c r="B73" s="4"/>
      <c r="C73" s="4"/>
      <c r="D73" s="4"/>
      <c r="E73" s="4"/>
      <c r="F73" s="4"/>
      <c r="G73" s="4"/>
      <c r="H73" s="4"/>
    </row>
    <row r="74" spans="1:8" ht="18.95" customHeight="1" x14ac:dyDescent="0.2">
      <c r="A74" s="16"/>
      <c r="B74" s="4"/>
      <c r="C74" s="4"/>
      <c r="D74" s="4"/>
      <c r="E74" s="4"/>
      <c r="F74" s="4"/>
      <c r="G74" s="4"/>
      <c r="H74" s="4"/>
    </row>
    <row r="75" spans="1:8" ht="18.95" customHeight="1" x14ac:dyDescent="0.2">
      <c r="A75" s="16"/>
      <c r="B75" s="4"/>
      <c r="C75" s="4"/>
      <c r="D75" s="4"/>
      <c r="E75" s="4"/>
      <c r="F75" s="4"/>
      <c r="G75" s="4"/>
      <c r="H75" s="4"/>
    </row>
    <row r="76" spans="1:8" ht="18.95" customHeight="1" x14ac:dyDescent="0.2">
      <c r="A76" s="16"/>
      <c r="B76" s="18"/>
      <c r="C76" s="4"/>
      <c r="D76" s="4"/>
      <c r="E76" s="4"/>
      <c r="F76" s="4"/>
      <c r="G76" s="4"/>
      <c r="H76" s="4"/>
    </row>
    <row r="77" spans="1:8" ht="18.95" customHeight="1" x14ac:dyDescent="0.2">
      <c r="A77" s="16"/>
      <c r="B77" s="4"/>
      <c r="C77" s="4"/>
      <c r="D77" s="4"/>
      <c r="E77" s="4"/>
      <c r="F77" s="18"/>
      <c r="G77" s="4"/>
      <c r="H77" s="4"/>
    </row>
    <row r="78" spans="1:8" ht="18.95" customHeight="1" x14ac:dyDescent="0.2">
      <c r="A78" s="16"/>
      <c r="B78" s="4"/>
      <c r="C78" s="4"/>
      <c r="D78" s="4"/>
      <c r="E78" s="4"/>
      <c r="F78" s="18"/>
      <c r="G78" s="4"/>
      <c r="H78" s="4"/>
    </row>
    <row r="79" spans="1:8" ht="18.95" customHeight="1" x14ac:dyDescent="0.2">
      <c r="A79" s="16"/>
      <c r="B79" s="4"/>
      <c r="C79" s="4"/>
      <c r="D79" s="4"/>
      <c r="E79" s="4"/>
      <c r="F79" s="18"/>
      <c r="G79" s="4"/>
      <c r="H79" s="4"/>
    </row>
    <row r="80" spans="1:8" ht="18.95" customHeight="1" x14ac:dyDescent="0.2">
      <c r="A80" s="16"/>
      <c r="B80" s="4"/>
      <c r="C80" s="4"/>
      <c r="D80" s="4"/>
      <c r="E80" s="4"/>
      <c r="F80" s="18"/>
      <c r="G80" s="4"/>
      <c r="H80" s="4"/>
    </row>
    <row r="81" spans="1:70" ht="18.95" customHeight="1" x14ac:dyDescent="0.2">
      <c r="A81" s="16"/>
      <c r="B81" s="4"/>
      <c r="C81" s="4"/>
      <c r="D81" s="4"/>
      <c r="E81" s="4"/>
      <c r="F81" s="18"/>
      <c r="G81" s="4"/>
      <c r="H81" s="4"/>
    </row>
    <row r="82" spans="1:70" ht="18.95" customHeight="1" x14ac:dyDescent="0.2">
      <c r="A82" s="16"/>
      <c r="B82" s="4"/>
      <c r="C82" s="4"/>
      <c r="D82" s="4"/>
      <c r="E82" s="4"/>
      <c r="F82" s="18"/>
      <c r="G82" s="4"/>
      <c r="H82" s="4"/>
    </row>
    <row r="83" spans="1:70" ht="18.95" customHeight="1" x14ac:dyDescent="0.2">
      <c r="A83" s="16"/>
      <c r="B83" s="4"/>
      <c r="C83" s="4"/>
      <c r="D83" s="4"/>
      <c r="E83" s="4"/>
      <c r="F83" s="18"/>
      <c r="G83" s="4"/>
      <c r="H83" s="4"/>
    </row>
    <row r="84" spans="1:70" ht="18.95" customHeight="1" x14ac:dyDescent="0.2">
      <c r="A84" s="16"/>
      <c r="B84" s="4"/>
      <c r="C84" s="4"/>
      <c r="D84" s="4"/>
      <c r="E84" s="4"/>
      <c r="F84" s="18"/>
      <c r="G84" s="4"/>
      <c r="H84" s="4"/>
    </row>
    <row r="85" spans="1:70" ht="18.95" customHeight="1" x14ac:dyDescent="0.2">
      <c r="A85" s="16"/>
      <c r="B85" s="4"/>
      <c r="C85" s="4"/>
      <c r="D85" s="4"/>
      <c r="E85" s="4"/>
      <c r="F85" s="18"/>
      <c r="G85" s="4"/>
      <c r="H85" s="4"/>
    </row>
    <row r="86" spans="1:70" ht="18.95" customHeight="1" x14ac:dyDescent="0.2">
      <c r="A86" s="16"/>
      <c r="B86" s="4"/>
      <c r="C86" s="4"/>
      <c r="D86" s="4"/>
      <c r="E86" s="4"/>
      <c r="F86" s="18"/>
      <c r="G86" s="4"/>
      <c r="H86" s="4"/>
    </row>
    <row r="87" spans="1:70" ht="18.95" customHeight="1" x14ac:dyDescent="0.2">
      <c r="A87" s="16"/>
      <c r="B87" s="4"/>
      <c r="C87" s="4"/>
      <c r="D87" s="4"/>
      <c r="E87" s="4"/>
      <c r="F87" s="18"/>
      <c r="G87" s="4"/>
      <c r="H87" s="4"/>
    </row>
    <row r="88" spans="1:70" ht="18.95" customHeight="1" x14ac:dyDescent="0.2">
      <c r="A88" s="16"/>
      <c r="B88" s="4"/>
      <c r="C88" s="4"/>
      <c r="D88" s="4"/>
      <c r="E88" s="4"/>
      <c r="F88" s="18"/>
      <c r="G88" s="4"/>
      <c r="H88" s="4"/>
    </row>
    <row r="89" spans="1:70" ht="18.95" customHeight="1" x14ac:dyDescent="0.2">
      <c r="A89" s="16"/>
      <c r="B89" s="4"/>
      <c r="C89" s="4"/>
      <c r="D89" s="4"/>
      <c r="E89" s="4"/>
      <c r="F89" s="18"/>
      <c r="G89" s="4"/>
      <c r="H89" s="4"/>
    </row>
    <row r="90" spans="1:70" ht="18.95" customHeight="1" x14ac:dyDescent="0.2">
      <c r="A90" s="16"/>
      <c r="B90" s="4"/>
      <c r="C90" s="4"/>
      <c r="D90" s="4"/>
      <c r="E90" s="4"/>
      <c r="F90" s="18"/>
      <c r="G90" s="4"/>
      <c r="H90" s="4"/>
    </row>
    <row r="91" spans="1:70" ht="18.95" customHeight="1" x14ac:dyDescent="0.2">
      <c r="A91" s="16"/>
      <c r="B91" s="4"/>
      <c r="C91" s="4"/>
      <c r="D91" s="4"/>
      <c r="E91" s="4"/>
      <c r="F91" s="18"/>
      <c r="G91" s="4"/>
      <c r="H91" s="4"/>
    </row>
    <row r="92" spans="1:70" ht="18.95" customHeight="1" x14ac:dyDescent="0.2">
      <c r="A92" s="16"/>
      <c r="B92" s="4"/>
      <c r="C92" s="4"/>
      <c r="D92" s="4"/>
      <c r="E92" s="4"/>
      <c r="F92" s="18"/>
      <c r="G92" s="4"/>
      <c r="H92" s="4"/>
    </row>
    <row r="93" spans="1:70" ht="18.95" customHeight="1" x14ac:dyDescent="0.2">
      <c r="A93" s="16"/>
      <c r="B93" s="18"/>
      <c r="C93" s="18"/>
      <c r="D93" s="18"/>
      <c r="E93" s="18"/>
      <c r="F93" s="18"/>
      <c r="G93" s="4"/>
      <c r="H93" s="4"/>
      <c r="BR93" s="19"/>
    </row>
    <row r="94" spans="1:70" ht="18.95" customHeight="1" x14ac:dyDescent="0.2">
      <c r="A94" s="16"/>
      <c r="B94" s="4"/>
      <c r="C94" s="4"/>
      <c r="D94" s="4"/>
      <c r="E94" s="4"/>
      <c r="F94" s="18"/>
      <c r="G94" s="4"/>
      <c r="H94" s="4"/>
    </row>
    <row r="95" spans="1:70" ht="18.95" customHeight="1" x14ac:dyDescent="0.2">
      <c r="A95" s="16"/>
      <c r="B95" s="4"/>
      <c r="C95" s="4"/>
      <c r="D95" s="4"/>
      <c r="E95" s="4"/>
      <c r="F95" s="18"/>
      <c r="G95" s="4"/>
      <c r="H95" s="4"/>
    </row>
    <row r="96" spans="1:70" ht="18.95" customHeight="1" x14ac:dyDescent="0.2">
      <c r="A96" s="16"/>
      <c r="B96" s="4"/>
      <c r="C96" s="4"/>
      <c r="D96" s="4"/>
      <c r="E96" s="4"/>
      <c r="F96" s="18"/>
      <c r="G96" s="4"/>
      <c r="H96" s="4"/>
      <c r="BO96" s="20" t="s">
        <v>28</v>
      </c>
    </row>
    <row r="97" spans="1:72" ht="18.95" customHeight="1" thickBot="1" x14ac:dyDescent="0.35">
      <c r="A97" s="16"/>
      <c r="B97" s="4"/>
      <c r="C97" s="4"/>
      <c r="D97" s="4"/>
      <c r="E97" s="4"/>
      <c r="F97" s="18"/>
      <c r="G97" s="4"/>
      <c r="H97" s="4"/>
      <c r="BO97" s="21" t="s">
        <v>29</v>
      </c>
      <c r="BP97" s="22" t="s">
        <v>30</v>
      </c>
      <c r="BQ97" s="23">
        <v>35826</v>
      </c>
      <c r="BR97" s="24" t="s">
        <v>31</v>
      </c>
    </row>
    <row r="98" spans="1:72" ht="18.95" customHeight="1" thickBot="1" x14ac:dyDescent="0.25">
      <c r="A98" s="16"/>
      <c r="B98" s="4"/>
      <c r="C98" s="4"/>
      <c r="D98" s="4"/>
      <c r="E98" s="4"/>
      <c r="F98" s="18"/>
      <c r="G98" s="4"/>
      <c r="H98" s="4"/>
      <c r="BO98" s="25" t="s">
        <v>32</v>
      </c>
      <c r="BP98" s="26" t="s">
        <v>33</v>
      </c>
      <c r="BQ98" s="26" t="s">
        <v>34</v>
      </c>
      <c r="BR98" s="26" t="s">
        <v>35</v>
      </c>
      <c r="BS98" s="27" t="s">
        <v>36</v>
      </c>
      <c r="BT98" s="26" t="s">
        <v>37</v>
      </c>
    </row>
    <row r="99" spans="1:72" ht="18.95" customHeight="1" x14ac:dyDescent="0.2">
      <c r="A99" s="16"/>
      <c r="B99" s="4"/>
      <c r="C99" s="4"/>
      <c r="D99" s="4"/>
      <c r="E99" s="4"/>
      <c r="F99" s="18"/>
      <c r="G99" s="4"/>
      <c r="H99" s="4"/>
      <c r="BO99" s="28"/>
      <c r="BP99" s="17"/>
      <c r="BQ99" s="17"/>
      <c r="BR99" s="17"/>
      <c r="BS99" s="17"/>
      <c r="BT99" s="29"/>
    </row>
    <row r="100" spans="1:72" ht="18.95" customHeight="1" x14ac:dyDescent="0.2">
      <c r="A100" s="16"/>
      <c r="B100" s="4"/>
      <c r="C100" s="4"/>
      <c r="D100" s="4"/>
      <c r="E100" s="4"/>
      <c r="F100" s="18"/>
      <c r="G100" s="4"/>
      <c r="H100" s="4"/>
      <c r="BO100" s="30" t="s">
        <v>38</v>
      </c>
      <c r="BP100" s="17"/>
      <c r="BQ100" s="17"/>
      <c r="BR100" s="17"/>
      <c r="BS100" s="17"/>
      <c r="BT100" s="29"/>
    </row>
    <row r="101" spans="1:72" ht="18.95" customHeight="1" x14ac:dyDescent="0.2">
      <c r="A101" s="16"/>
      <c r="B101" s="4"/>
      <c r="C101" s="4"/>
      <c r="D101" s="4"/>
      <c r="E101" s="4"/>
      <c r="F101" s="18"/>
      <c r="G101" s="4"/>
      <c r="H101" s="4"/>
      <c r="BO101" s="28" t="s">
        <v>39</v>
      </c>
      <c r="BP101" s="4" t="e">
        <f t="shared" ref="BP101:BP106" si="0">BS101+BT101</f>
        <v>#REF!</v>
      </c>
      <c r="BQ101" s="4" t="e">
        <f>#REF!</f>
        <v>#REF!</v>
      </c>
      <c r="BR101" s="17" t="e">
        <f>#REF!</f>
        <v>#REF!</v>
      </c>
      <c r="BS101" s="4" t="e">
        <f t="shared" ref="BS101:BS106" si="1">BQ101+BR101</f>
        <v>#REF!</v>
      </c>
      <c r="BT101" s="29" t="e">
        <f>#REF!</f>
        <v>#REF!</v>
      </c>
    </row>
    <row r="102" spans="1:72" ht="18.95" customHeight="1" x14ac:dyDescent="0.2">
      <c r="A102" s="16"/>
      <c r="B102" s="4"/>
      <c r="C102" s="4"/>
      <c r="D102" s="4"/>
      <c r="E102" s="4"/>
      <c r="F102" s="18"/>
      <c r="G102" s="4"/>
      <c r="H102" s="4"/>
      <c r="BO102" s="28" t="s">
        <v>40</v>
      </c>
      <c r="BP102" s="4" t="e">
        <f t="shared" si="0"/>
        <v>#REF!</v>
      </c>
      <c r="BQ102" s="17" t="e">
        <f>#REF!</f>
        <v>#REF!</v>
      </c>
      <c r="BR102" s="17" t="e">
        <f>#REF!</f>
        <v>#REF!</v>
      </c>
      <c r="BS102" s="4" t="e">
        <f t="shared" si="1"/>
        <v>#REF!</v>
      </c>
      <c r="BT102" s="29" t="e">
        <f>#REF!</f>
        <v>#REF!</v>
      </c>
    </row>
    <row r="103" spans="1:72" ht="18.95" customHeight="1" x14ac:dyDescent="0.2">
      <c r="A103" s="16"/>
      <c r="B103" s="4"/>
      <c r="C103" s="4"/>
      <c r="D103" s="4"/>
      <c r="E103" s="4"/>
      <c r="F103" s="18"/>
      <c r="G103" s="4"/>
      <c r="H103" s="4"/>
      <c r="BO103" s="28" t="s">
        <v>41</v>
      </c>
      <c r="BP103" s="4" t="e">
        <f t="shared" si="0"/>
        <v>#REF!</v>
      </c>
      <c r="BQ103" s="4" t="e">
        <f>#REF!</f>
        <v>#REF!</v>
      </c>
      <c r="BR103" s="17" t="e">
        <f>#REF!</f>
        <v>#REF!</v>
      </c>
      <c r="BS103" s="4" t="e">
        <f t="shared" si="1"/>
        <v>#REF!</v>
      </c>
      <c r="BT103" s="29" t="e">
        <f>#REF!</f>
        <v>#REF!</v>
      </c>
    </row>
    <row r="104" spans="1:72" ht="18.95" customHeight="1" x14ac:dyDescent="0.2">
      <c r="A104" s="16"/>
      <c r="B104" s="4"/>
      <c r="C104" s="4"/>
      <c r="D104" s="4"/>
      <c r="E104" s="4"/>
      <c r="F104" s="18"/>
      <c r="G104" s="4"/>
      <c r="H104" s="4"/>
      <c r="BO104" s="28" t="s">
        <v>42</v>
      </c>
      <c r="BP104" s="4" t="e">
        <f t="shared" si="0"/>
        <v>#REF!</v>
      </c>
      <c r="BQ104" s="17" t="e">
        <f>#REF!</f>
        <v>#REF!</v>
      </c>
      <c r="BR104" s="17" t="e">
        <f>#REF!</f>
        <v>#REF!</v>
      </c>
      <c r="BS104" s="4" t="e">
        <f t="shared" si="1"/>
        <v>#REF!</v>
      </c>
      <c r="BT104" s="29" t="e">
        <f>#REF!</f>
        <v>#REF!</v>
      </c>
    </row>
    <row r="105" spans="1:72" ht="18.95" customHeight="1" x14ac:dyDescent="0.2">
      <c r="A105" s="16"/>
      <c r="B105" s="18"/>
      <c r="C105" s="18"/>
      <c r="D105" s="18"/>
      <c r="E105" s="18"/>
      <c r="F105" s="18"/>
      <c r="G105" s="4"/>
      <c r="H105" s="4"/>
      <c r="BO105" s="28" t="s">
        <v>43</v>
      </c>
      <c r="BP105" s="4" t="e">
        <f t="shared" si="0"/>
        <v>#REF!</v>
      </c>
      <c r="BQ105" s="17" t="e">
        <f>#REF!</f>
        <v>#REF!</v>
      </c>
      <c r="BR105" s="17" t="e">
        <f>#REF!</f>
        <v>#REF!</v>
      </c>
      <c r="BS105" s="4" t="e">
        <f t="shared" si="1"/>
        <v>#REF!</v>
      </c>
      <c r="BT105" s="29" t="e">
        <f>#REF!</f>
        <v>#REF!</v>
      </c>
    </row>
    <row r="106" spans="1:72" ht="18.95" customHeight="1" x14ac:dyDescent="0.2">
      <c r="A106" s="16"/>
      <c r="B106" s="18"/>
      <c r="C106" s="18"/>
      <c r="D106" s="18"/>
      <c r="E106" s="18"/>
      <c r="F106" s="18"/>
      <c r="G106" s="4"/>
      <c r="H106" s="4"/>
      <c r="BO106" s="28" t="s">
        <v>44</v>
      </c>
      <c r="BP106" s="4" t="e">
        <f t="shared" si="0"/>
        <v>#REF!</v>
      </c>
      <c r="BQ106" s="17" t="e">
        <f>#REF!</f>
        <v>#REF!</v>
      </c>
      <c r="BR106" s="17" t="e">
        <f>#REF!</f>
        <v>#REF!</v>
      </c>
      <c r="BS106" s="4" t="e">
        <f t="shared" si="1"/>
        <v>#REF!</v>
      </c>
      <c r="BT106" s="29" t="e">
        <f>#REF!</f>
        <v>#REF!</v>
      </c>
    </row>
    <row r="107" spans="1:72" ht="18.95" customHeight="1" x14ac:dyDescent="0.2">
      <c r="A107" s="16"/>
      <c r="B107" s="18"/>
      <c r="C107" s="18"/>
      <c r="D107" s="18"/>
      <c r="E107" s="18"/>
      <c r="F107" s="18"/>
      <c r="G107" s="4"/>
      <c r="H107" s="4"/>
      <c r="BO107" s="28"/>
      <c r="BP107" s="17"/>
      <c r="BQ107" s="17"/>
      <c r="BR107" s="17"/>
      <c r="BS107" s="17"/>
      <c r="BT107" s="29"/>
    </row>
    <row r="108" spans="1:72" ht="15.95" customHeight="1" x14ac:dyDescent="0.2">
      <c r="A108" s="17"/>
      <c r="B108" s="4"/>
      <c r="C108" s="4"/>
      <c r="D108" s="4"/>
      <c r="E108" s="4"/>
      <c r="F108" s="4"/>
      <c r="G108" s="4"/>
      <c r="H108" s="4"/>
      <c r="BO108" s="30" t="s">
        <v>45</v>
      </c>
      <c r="BP108" s="17"/>
      <c r="BQ108" s="17"/>
      <c r="BR108" s="17"/>
      <c r="BS108" s="17"/>
      <c r="BT108" s="29"/>
    </row>
    <row r="109" spans="1:72" ht="15.95" customHeight="1" x14ac:dyDescent="0.2">
      <c r="A109" s="17"/>
      <c r="B109" s="4"/>
      <c r="C109" s="4"/>
      <c r="D109" s="4"/>
      <c r="E109" s="4"/>
      <c r="F109" s="4"/>
      <c r="G109" s="4"/>
      <c r="H109" s="4"/>
      <c r="BO109" s="28" t="s">
        <v>46</v>
      </c>
      <c r="BP109" s="4" t="e">
        <f t="shared" ref="BP109:BP120" si="2">BS109+BT109</f>
        <v>#REF!</v>
      </c>
      <c r="BQ109" s="17" t="e">
        <f>#REF!</f>
        <v>#REF!</v>
      </c>
      <c r="BR109" s="17" t="e">
        <f>#REF!</f>
        <v>#REF!</v>
      </c>
      <c r="BS109" s="4" t="e">
        <f t="shared" ref="BS109:BS120" si="3">BQ109+BR109</f>
        <v>#REF!</v>
      </c>
      <c r="BT109" s="29" t="e">
        <f>#REF!</f>
        <v>#REF!</v>
      </c>
    </row>
    <row r="110" spans="1:72" ht="15.95" customHeight="1" x14ac:dyDescent="0.2">
      <c r="A110" s="17"/>
      <c r="B110" s="4"/>
      <c r="C110" s="4"/>
      <c r="D110" s="4"/>
      <c r="E110" s="4"/>
      <c r="F110" s="4"/>
      <c r="G110" s="4"/>
      <c r="H110" s="4"/>
      <c r="BO110" s="28" t="s">
        <v>47</v>
      </c>
      <c r="BP110" s="4" t="e">
        <f t="shared" si="2"/>
        <v>#REF!</v>
      </c>
      <c r="BQ110" s="17" t="e">
        <f>#REF!</f>
        <v>#REF!</v>
      </c>
      <c r="BR110" s="17" t="e">
        <f>#REF!</f>
        <v>#REF!</v>
      </c>
      <c r="BS110" s="4" t="e">
        <f t="shared" si="3"/>
        <v>#REF!</v>
      </c>
      <c r="BT110" s="29" t="e">
        <f>#REF!</f>
        <v>#REF!</v>
      </c>
    </row>
    <row r="111" spans="1:72" ht="15.95" customHeight="1" x14ac:dyDescent="0.2">
      <c r="A111" s="17"/>
      <c r="B111" s="4"/>
      <c r="C111" s="4"/>
      <c r="D111" s="4"/>
      <c r="E111" s="4"/>
      <c r="F111" s="4"/>
      <c r="G111" s="4"/>
      <c r="H111" s="4"/>
      <c r="BO111" s="28" t="s">
        <v>48</v>
      </c>
      <c r="BP111" s="4" t="e">
        <f t="shared" si="2"/>
        <v>#REF!</v>
      </c>
      <c r="BQ111" s="4" t="e">
        <f>#REF!</f>
        <v>#REF!</v>
      </c>
      <c r="BR111" s="4" t="e">
        <f>#REF!</f>
        <v>#REF!</v>
      </c>
      <c r="BS111" s="4" t="e">
        <f t="shared" si="3"/>
        <v>#REF!</v>
      </c>
      <c r="BT111" s="29" t="e">
        <f>#REF!</f>
        <v>#REF!</v>
      </c>
    </row>
    <row r="112" spans="1:72" ht="15.95" customHeight="1" x14ac:dyDescent="0.2">
      <c r="A112" s="17"/>
      <c r="B112" s="4"/>
      <c r="C112" s="4"/>
      <c r="D112" s="4"/>
      <c r="E112" s="4"/>
      <c r="F112" s="4"/>
      <c r="G112" s="4"/>
      <c r="H112" s="4"/>
      <c r="BO112" s="28" t="s">
        <v>49</v>
      </c>
      <c r="BP112" s="4" t="e">
        <f t="shared" si="2"/>
        <v>#REF!</v>
      </c>
      <c r="BQ112" s="4" t="e">
        <f>#REF!</f>
        <v>#REF!</v>
      </c>
      <c r="BR112" s="17" t="e">
        <f>#REF!</f>
        <v>#REF!</v>
      </c>
      <c r="BS112" s="4" t="e">
        <f t="shared" si="3"/>
        <v>#REF!</v>
      </c>
      <c r="BT112" s="29" t="e">
        <f>#REF!</f>
        <v>#REF!</v>
      </c>
    </row>
    <row r="113" spans="1:72" ht="15.95" customHeight="1" x14ac:dyDescent="0.2">
      <c r="A113" s="17"/>
      <c r="B113" s="4"/>
      <c r="C113" s="4"/>
      <c r="D113" s="4"/>
      <c r="E113" s="4"/>
      <c r="F113" s="4"/>
      <c r="G113" s="4"/>
      <c r="H113" s="4"/>
      <c r="BO113" s="28" t="s">
        <v>50</v>
      </c>
      <c r="BP113" s="4" t="e">
        <f t="shared" si="2"/>
        <v>#REF!</v>
      </c>
      <c r="BQ113" s="4" t="e">
        <f>#REF!</f>
        <v>#REF!</v>
      </c>
      <c r="BR113" s="17" t="e">
        <f>#REF!</f>
        <v>#REF!</v>
      </c>
      <c r="BS113" s="4" t="e">
        <f t="shared" si="3"/>
        <v>#REF!</v>
      </c>
      <c r="BT113" s="29" t="e">
        <f>#REF!</f>
        <v>#REF!</v>
      </c>
    </row>
    <row r="114" spans="1:72" ht="15.95" customHeight="1" x14ac:dyDescent="0.2">
      <c r="A114" s="17"/>
      <c r="B114" s="4"/>
      <c r="C114" s="4"/>
      <c r="D114" s="4"/>
      <c r="E114" s="4"/>
      <c r="F114" s="4"/>
      <c r="G114" s="4"/>
      <c r="H114" s="4"/>
      <c r="BO114" s="28" t="s">
        <v>51</v>
      </c>
      <c r="BP114" s="4" t="e">
        <f t="shared" si="2"/>
        <v>#REF!</v>
      </c>
      <c r="BQ114" s="4" t="e">
        <f>#REF!</f>
        <v>#REF!</v>
      </c>
      <c r="BR114" s="17" t="e">
        <f>#REF!</f>
        <v>#REF!</v>
      </c>
      <c r="BS114" s="4" t="e">
        <f t="shared" si="3"/>
        <v>#REF!</v>
      </c>
      <c r="BT114" s="29" t="e">
        <f>#REF!</f>
        <v>#REF!</v>
      </c>
    </row>
    <row r="115" spans="1:72" ht="15.95" customHeight="1" x14ac:dyDescent="0.2">
      <c r="A115" s="17"/>
      <c r="B115" s="4"/>
      <c r="C115" s="4"/>
      <c r="D115" s="4"/>
      <c r="E115" s="4"/>
      <c r="F115" s="4"/>
      <c r="G115" s="4"/>
      <c r="H115" s="4"/>
      <c r="BO115" s="28" t="s">
        <v>52</v>
      </c>
      <c r="BP115" s="4" t="e">
        <f t="shared" si="2"/>
        <v>#REF!</v>
      </c>
      <c r="BQ115" s="17" t="e">
        <f>#REF!</f>
        <v>#REF!</v>
      </c>
      <c r="BR115" s="17" t="e">
        <f>#REF!</f>
        <v>#REF!</v>
      </c>
      <c r="BS115" s="4" t="e">
        <f t="shared" si="3"/>
        <v>#REF!</v>
      </c>
      <c r="BT115" s="29" t="e">
        <f>#REF!</f>
        <v>#REF!</v>
      </c>
    </row>
    <row r="116" spans="1:72" ht="15.95" customHeight="1" x14ac:dyDescent="0.2">
      <c r="A116" s="17"/>
      <c r="B116" s="4"/>
      <c r="C116" s="4"/>
      <c r="D116" s="4"/>
      <c r="E116" s="4"/>
      <c r="F116" s="4"/>
      <c r="G116" s="4"/>
      <c r="H116" s="4"/>
      <c r="BO116" s="28" t="s">
        <v>53</v>
      </c>
      <c r="BP116" s="4" t="e">
        <f t="shared" si="2"/>
        <v>#REF!</v>
      </c>
      <c r="BQ116" s="4" t="e">
        <f>#REF!</f>
        <v>#REF!</v>
      </c>
      <c r="BR116" s="17" t="e">
        <f>#REF!</f>
        <v>#REF!</v>
      </c>
      <c r="BS116" s="4" t="e">
        <f t="shared" si="3"/>
        <v>#REF!</v>
      </c>
      <c r="BT116" s="29" t="e">
        <f>#REF!</f>
        <v>#REF!</v>
      </c>
    </row>
    <row r="117" spans="1:72" ht="15.95" customHeight="1" x14ac:dyDescent="0.2">
      <c r="A117" s="17"/>
      <c r="B117" s="4"/>
      <c r="C117" s="4"/>
      <c r="D117" s="4"/>
      <c r="E117" s="4"/>
      <c r="F117" s="4"/>
      <c r="G117" s="4"/>
      <c r="H117" s="4"/>
      <c r="BO117" s="28" t="s">
        <v>54</v>
      </c>
      <c r="BP117" s="4" t="e">
        <f t="shared" si="2"/>
        <v>#REF!</v>
      </c>
      <c r="BQ117" s="17" t="e">
        <f>#REF!</f>
        <v>#REF!</v>
      </c>
      <c r="BR117" s="17" t="e">
        <f>#REF!</f>
        <v>#REF!</v>
      </c>
      <c r="BS117" s="4" t="e">
        <f t="shared" si="3"/>
        <v>#REF!</v>
      </c>
      <c r="BT117" s="29" t="e">
        <f>#REF!</f>
        <v>#REF!</v>
      </c>
    </row>
    <row r="118" spans="1:72" ht="15.95" customHeight="1" x14ac:dyDescent="0.2">
      <c r="A118" s="17"/>
      <c r="B118" s="4"/>
      <c r="C118" s="4"/>
      <c r="D118" s="4"/>
      <c r="E118" s="4"/>
      <c r="F118" s="4"/>
      <c r="G118" s="4"/>
      <c r="H118" s="4"/>
      <c r="BO118" s="28" t="s">
        <v>55</v>
      </c>
      <c r="BP118" s="4" t="e">
        <f t="shared" si="2"/>
        <v>#REF!</v>
      </c>
      <c r="BQ118" s="4" t="e">
        <f>#REF!</f>
        <v>#REF!</v>
      </c>
      <c r="BR118" s="17" t="e">
        <f>#REF!</f>
        <v>#REF!</v>
      </c>
      <c r="BS118" s="4" t="e">
        <f t="shared" si="3"/>
        <v>#REF!</v>
      </c>
      <c r="BT118" s="29" t="e">
        <f>#REF!</f>
        <v>#REF!</v>
      </c>
    </row>
    <row r="119" spans="1:72" ht="15.95" customHeight="1" x14ac:dyDescent="0.2">
      <c r="A119" s="17"/>
      <c r="B119" s="4"/>
      <c r="C119" s="4"/>
      <c r="D119" s="4"/>
      <c r="E119" s="4"/>
      <c r="F119" s="4"/>
      <c r="G119" s="4"/>
      <c r="H119" s="4"/>
      <c r="BO119" s="28" t="s">
        <v>56</v>
      </c>
      <c r="BP119" s="4" t="e">
        <f t="shared" si="2"/>
        <v>#REF!</v>
      </c>
      <c r="BQ119" s="17" t="e">
        <f>#REF!</f>
        <v>#REF!</v>
      </c>
      <c r="BR119" s="17" t="e">
        <f>#REF!</f>
        <v>#REF!</v>
      </c>
      <c r="BS119" s="4" t="e">
        <f t="shared" si="3"/>
        <v>#REF!</v>
      </c>
      <c r="BT119" s="29" t="e">
        <f>#REF!</f>
        <v>#REF!</v>
      </c>
    </row>
    <row r="120" spans="1:72" ht="15.95" customHeight="1" x14ac:dyDescent="0.2">
      <c r="A120" s="17"/>
      <c r="B120" s="4"/>
      <c r="C120" s="4"/>
      <c r="D120" s="4"/>
      <c r="E120" s="4"/>
      <c r="F120" s="4"/>
      <c r="G120" s="4"/>
      <c r="H120" s="4"/>
      <c r="BO120" s="28" t="s">
        <v>57</v>
      </c>
      <c r="BP120" s="4" t="e">
        <f t="shared" si="2"/>
        <v>#REF!</v>
      </c>
      <c r="BQ120" s="17" t="e">
        <f>#REF!</f>
        <v>#REF!</v>
      </c>
      <c r="BR120" s="17" t="e">
        <f>#REF!</f>
        <v>#REF!</v>
      </c>
      <c r="BS120" s="4" t="e">
        <f t="shared" si="3"/>
        <v>#REF!</v>
      </c>
      <c r="BT120" s="29" t="e">
        <f>#REF!</f>
        <v>#REF!</v>
      </c>
    </row>
    <row r="121" spans="1:72" ht="15.95" customHeight="1" x14ac:dyDescent="0.2">
      <c r="A121" s="17"/>
      <c r="B121" s="4"/>
      <c r="C121" s="4"/>
      <c r="D121" s="4"/>
      <c r="E121" s="4"/>
      <c r="F121" s="4"/>
      <c r="G121" s="4"/>
      <c r="H121" s="4"/>
      <c r="BO121" s="28" t="s">
        <v>29</v>
      </c>
      <c r="BP121" s="17"/>
      <c r="BQ121" s="17"/>
      <c r="BR121" s="17"/>
      <c r="BS121" s="17"/>
      <c r="BT121" s="29"/>
    </row>
    <row r="122" spans="1:72" ht="15.95" customHeight="1" x14ac:dyDescent="0.2">
      <c r="A122" s="17"/>
      <c r="B122" s="4"/>
      <c r="C122" s="4"/>
      <c r="D122" s="4"/>
      <c r="E122" s="4"/>
      <c r="F122" s="4"/>
      <c r="G122" s="4"/>
      <c r="H122" s="4"/>
      <c r="BO122" s="30" t="s">
        <v>58</v>
      </c>
      <c r="BP122" s="17"/>
      <c r="BQ122" s="17"/>
      <c r="BR122" s="17"/>
      <c r="BS122" s="17"/>
      <c r="BT122" s="29"/>
    </row>
    <row r="123" spans="1:72" ht="15.95" customHeight="1" x14ac:dyDescent="0.2">
      <c r="A123" s="17"/>
      <c r="B123" s="4"/>
      <c r="C123" s="4"/>
      <c r="D123" s="4"/>
      <c r="E123" s="4"/>
      <c r="F123" s="4"/>
      <c r="G123" s="4"/>
      <c r="H123" s="4"/>
      <c r="BO123" s="28" t="s">
        <v>59</v>
      </c>
      <c r="BP123" s="4" t="e">
        <f t="shared" ref="BP123:BP131" si="4">BS123+BT123</f>
        <v>#REF!</v>
      </c>
      <c r="BQ123" s="17" t="e">
        <f>#REF!</f>
        <v>#REF!</v>
      </c>
      <c r="BR123" s="17" t="e">
        <f>#REF!</f>
        <v>#REF!</v>
      </c>
      <c r="BS123" s="4" t="e">
        <f t="shared" ref="BS123:BS131" si="5">BQ123+BR123</f>
        <v>#REF!</v>
      </c>
      <c r="BT123" s="29" t="e">
        <f>#REF!</f>
        <v>#REF!</v>
      </c>
    </row>
    <row r="124" spans="1:72" ht="15.95" customHeight="1" x14ac:dyDescent="0.2">
      <c r="A124" s="17"/>
      <c r="B124" s="4"/>
      <c r="C124" s="4"/>
      <c r="D124" s="4"/>
      <c r="E124" s="4"/>
      <c r="F124" s="4"/>
      <c r="G124" s="4"/>
      <c r="H124" s="4"/>
      <c r="BO124" s="28" t="s">
        <v>60</v>
      </c>
      <c r="BP124" s="4" t="e">
        <f t="shared" si="4"/>
        <v>#REF!</v>
      </c>
      <c r="BQ124" s="17" t="e">
        <f>#REF!</f>
        <v>#REF!</v>
      </c>
      <c r="BR124" s="17" t="e">
        <f>#REF!</f>
        <v>#REF!</v>
      </c>
      <c r="BS124" s="4" t="e">
        <f t="shared" si="5"/>
        <v>#REF!</v>
      </c>
      <c r="BT124" s="29" t="e">
        <f>#REF!</f>
        <v>#REF!</v>
      </c>
    </row>
    <row r="125" spans="1:72" ht="15.95" customHeight="1" x14ac:dyDescent="0.2">
      <c r="A125" s="17"/>
      <c r="B125" s="4"/>
      <c r="C125" s="4"/>
      <c r="D125" s="4"/>
      <c r="E125" s="4"/>
      <c r="F125" s="4"/>
      <c r="G125" s="4"/>
      <c r="H125" s="4"/>
      <c r="BO125" s="28" t="s">
        <v>61</v>
      </c>
      <c r="BP125" s="4" t="e">
        <f t="shared" si="4"/>
        <v>#REF!</v>
      </c>
      <c r="BQ125" s="17" t="e">
        <f>#REF!</f>
        <v>#REF!</v>
      </c>
      <c r="BR125" s="17" t="e">
        <f>#REF!</f>
        <v>#REF!</v>
      </c>
      <c r="BS125" s="4" t="e">
        <f t="shared" si="5"/>
        <v>#REF!</v>
      </c>
      <c r="BT125" s="29" t="e">
        <f>#REF!</f>
        <v>#REF!</v>
      </c>
    </row>
    <row r="126" spans="1:72" ht="15.95" customHeight="1" x14ac:dyDescent="0.2">
      <c r="A126" s="17"/>
      <c r="B126" s="4"/>
      <c r="C126" s="4"/>
      <c r="D126" s="4"/>
      <c r="E126" s="4"/>
      <c r="F126" s="4"/>
      <c r="G126" s="4"/>
      <c r="H126" s="4"/>
      <c r="BO126" s="28" t="s">
        <v>62</v>
      </c>
      <c r="BP126" s="4" t="e">
        <f t="shared" si="4"/>
        <v>#REF!</v>
      </c>
      <c r="BQ126" s="17" t="e">
        <f>#REF!</f>
        <v>#REF!</v>
      </c>
      <c r="BR126" s="17" t="e">
        <f>#REF!</f>
        <v>#REF!</v>
      </c>
      <c r="BS126" s="4" t="e">
        <f t="shared" si="5"/>
        <v>#REF!</v>
      </c>
      <c r="BT126" s="29" t="e">
        <f>#REF!</f>
        <v>#REF!</v>
      </c>
    </row>
    <row r="127" spans="1:72" ht="15.95" customHeight="1" x14ac:dyDescent="0.2">
      <c r="A127" s="17"/>
      <c r="B127" s="4"/>
      <c r="C127" s="4"/>
      <c r="D127" s="4"/>
      <c r="E127" s="4"/>
      <c r="F127" s="4"/>
      <c r="G127" s="4"/>
      <c r="H127" s="4"/>
      <c r="BO127" s="28" t="s">
        <v>63</v>
      </c>
      <c r="BP127" s="4" t="e">
        <f t="shared" si="4"/>
        <v>#REF!</v>
      </c>
      <c r="BQ127" s="17" t="e">
        <f>#REF!</f>
        <v>#REF!</v>
      </c>
      <c r="BR127" s="17" t="e">
        <f>#REF!</f>
        <v>#REF!</v>
      </c>
      <c r="BS127" s="4" t="e">
        <f t="shared" si="5"/>
        <v>#REF!</v>
      </c>
      <c r="BT127" s="29" t="e">
        <f>#REF!</f>
        <v>#REF!</v>
      </c>
    </row>
    <row r="128" spans="1:72" ht="15.95" customHeight="1" x14ac:dyDescent="0.2">
      <c r="A128" s="17"/>
      <c r="B128" s="4"/>
      <c r="C128" s="4"/>
      <c r="D128" s="4"/>
      <c r="E128" s="4"/>
      <c r="F128" s="4"/>
      <c r="G128" s="4"/>
      <c r="H128" s="4"/>
      <c r="BO128" s="28" t="s">
        <v>64</v>
      </c>
      <c r="BP128" s="4" t="e">
        <f t="shared" si="4"/>
        <v>#REF!</v>
      </c>
      <c r="BQ128" s="4" t="e">
        <f>#REF!</f>
        <v>#REF!</v>
      </c>
      <c r="BR128" s="17" t="e">
        <f>#REF!</f>
        <v>#REF!</v>
      </c>
      <c r="BS128" s="4" t="e">
        <f t="shared" si="5"/>
        <v>#REF!</v>
      </c>
      <c r="BT128" s="29" t="e">
        <f>#REF!</f>
        <v>#REF!</v>
      </c>
    </row>
    <row r="129" spans="1:72" ht="15.95" customHeight="1" x14ac:dyDescent="0.2">
      <c r="A129" s="17"/>
      <c r="B129" s="4"/>
      <c r="C129" s="4"/>
      <c r="D129" s="4"/>
      <c r="E129" s="4"/>
      <c r="F129" s="4"/>
      <c r="G129" s="4"/>
      <c r="H129" s="4"/>
      <c r="BO129" s="2" t="s">
        <v>65</v>
      </c>
      <c r="BP129" s="4" t="e">
        <f t="shared" si="4"/>
        <v>#REF!</v>
      </c>
      <c r="BQ129" s="17" t="e">
        <f>#REF!</f>
        <v>#REF!</v>
      </c>
      <c r="BR129" s="17" t="e">
        <f>#REF!</f>
        <v>#REF!</v>
      </c>
      <c r="BS129" s="4" t="e">
        <f t="shared" si="5"/>
        <v>#REF!</v>
      </c>
      <c r="BT129" s="29" t="e">
        <f>#REF!</f>
        <v>#REF!</v>
      </c>
    </row>
    <row r="130" spans="1:72" ht="15.95" customHeight="1" x14ac:dyDescent="0.2">
      <c r="A130" s="17"/>
      <c r="B130" s="4"/>
      <c r="C130" s="4"/>
      <c r="D130" s="4"/>
      <c r="E130" s="4"/>
      <c r="F130" s="4"/>
      <c r="G130" s="4"/>
      <c r="H130" s="4"/>
      <c r="BO130" s="28" t="s">
        <v>66</v>
      </c>
      <c r="BP130" s="4" t="e">
        <f t="shared" si="4"/>
        <v>#REF!</v>
      </c>
      <c r="BQ130" s="17" t="e">
        <f>#REF!</f>
        <v>#REF!</v>
      </c>
      <c r="BR130" s="17" t="e">
        <f>#REF!</f>
        <v>#REF!</v>
      </c>
      <c r="BS130" s="4" t="e">
        <f t="shared" si="5"/>
        <v>#REF!</v>
      </c>
      <c r="BT130" s="29" t="e">
        <f>#REF!</f>
        <v>#REF!</v>
      </c>
    </row>
    <row r="131" spans="1:72" ht="15.95" customHeight="1" x14ac:dyDescent="0.2">
      <c r="A131" s="17"/>
      <c r="B131" s="4"/>
      <c r="C131" s="4"/>
      <c r="D131" s="4"/>
      <c r="E131" s="4"/>
      <c r="F131" s="4"/>
      <c r="G131" s="4"/>
      <c r="H131" s="4"/>
      <c r="BO131" s="28" t="s">
        <v>67</v>
      </c>
      <c r="BP131" s="4" t="e">
        <f t="shared" si="4"/>
        <v>#REF!</v>
      </c>
      <c r="BQ131" s="4" t="e">
        <f>#REF!</f>
        <v>#REF!</v>
      </c>
      <c r="BR131" s="17" t="e">
        <f>#REF!</f>
        <v>#REF!</v>
      </c>
      <c r="BS131" s="4" t="e">
        <f t="shared" si="5"/>
        <v>#REF!</v>
      </c>
      <c r="BT131" s="29" t="e">
        <f>#REF!</f>
        <v>#REF!</v>
      </c>
    </row>
    <row r="132" spans="1:72" ht="15.95" customHeight="1" x14ac:dyDescent="0.2">
      <c r="A132" s="17"/>
      <c r="B132" s="4"/>
      <c r="C132" s="4"/>
      <c r="D132" s="4"/>
      <c r="E132" s="4"/>
      <c r="F132" s="4"/>
      <c r="G132" s="4"/>
      <c r="H132" s="4"/>
      <c r="BO132" s="28" t="s">
        <v>68</v>
      </c>
      <c r="BP132" s="17"/>
      <c r="BQ132" s="17"/>
      <c r="BR132" s="17"/>
      <c r="BS132" s="17"/>
      <c r="BT132" s="29"/>
    </row>
    <row r="133" spans="1:72" ht="15.95" customHeight="1" thickBot="1" x14ac:dyDescent="0.25">
      <c r="A133" s="17"/>
      <c r="B133" s="4"/>
      <c r="C133" s="4"/>
      <c r="D133" s="4"/>
      <c r="E133" s="4"/>
      <c r="F133" s="4"/>
      <c r="G133" s="4"/>
      <c r="H133" s="4"/>
      <c r="BO133" s="28"/>
      <c r="BP133" s="17"/>
      <c r="BQ133" s="17"/>
      <c r="BR133" s="17"/>
      <c r="BS133" s="17"/>
      <c r="BT133" s="29"/>
    </row>
    <row r="134" spans="1:72" ht="22.5" customHeight="1" thickBot="1" x14ac:dyDescent="0.25">
      <c r="A134" s="17"/>
      <c r="B134" s="4"/>
      <c r="C134" s="4"/>
      <c r="D134" s="4"/>
      <c r="E134" s="4"/>
      <c r="F134" s="4"/>
      <c r="G134" s="4"/>
      <c r="H134" s="4"/>
      <c r="BO134" s="31" t="s">
        <v>33</v>
      </c>
      <c r="BP134" s="32" t="e">
        <f>SUM(BP101:BP131)</f>
        <v>#REF!</v>
      </c>
      <c r="BQ134" s="32" t="e">
        <f>SUM(BQ101:BQ131)</f>
        <v>#REF!</v>
      </c>
      <c r="BR134" s="32" t="e">
        <f>SUM(BR101:BR131)</f>
        <v>#REF!</v>
      </c>
      <c r="BS134" s="32" t="e">
        <f>SUM(BS101:BS131)</f>
        <v>#REF!</v>
      </c>
      <c r="BT134" s="32" t="e">
        <f>SUM(BT101:BT131)</f>
        <v>#REF!</v>
      </c>
    </row>
    <row r="135" spans="1:72" ht="15.95" customHeight="1" thickBot="1" x14ac:dyDescent="0.25">
      <c r="A135" s="17"/>
      <c r="B135" s="4"/>
      <c r="C135" s="4"/>
      <c r="D135" s="4"/>
      <c r="E135" s="4"/>
      <c r="F135" s="4"/>
      <c r="G135" s="4"/>
      <c r="H135" s="4"/>
      <c r="BO135" s="33"/>
      <c r="BP135" s="34"/>
      <c r="BQ135" s="34"/>
      <c r="BR135" s="34"/>
      <c r="BS135" s="34"/>
      <c r="BT135" s="35"/>
    </row>
    <row r="136" spans="1:72" x14ac:dyDescent="0.2">
      <c r="A136" s="17"/>
      <c r="B136" s="4"/>
      <c r="C136" s="4"/>
      <c r="D136" s="4"/>
      <c r="E136" s="4"/>
      <c r="F136" s="4"/>
      <c r="G136" s="4"/>
      <c r="H136" s="4"/>
    </row>
    <row r="137" spans="1:72" x14ac:dyDescent="0.2">
      <c r="A137" s="17"/>
      <c r="B137" s="4"/>
      <c r="C137" s="4"/>
      <c r="D137" s="4"/>
      <c r="E137" s="4"/>
      <c r="F137" s="4"/>
      <c r="G137" s="4"/>
      <c r="H137" s="4"/>
    </row>
    <row r="138" spans="1:72" x14ac:dyDescent="0.2">
      <c r="A138" s="17"/>
      <c r="B138" s="4"/>
      <c r="C138" s="4"/>
      <c r="D138" s="4"/>
      <c r="E138" s="4"/>
      <c r="F138" s="4"/>
      <c r="G138" s="4"/>
      <c r="H138" s="4"/>
      <c r="BP138" t="s">
        <v>29</v>
      </c>
    </row>
    <row r="139" spans="1:72" x14ac:dyDescent="0.2">
      <c r="A139" s="17"/>
      <c r="B139" s="4"/>
      <c r="C139" s="4"/>
      <c r="D139" s="4"/>
      <c r="E139" s="4"/>
      <c r="F139" s="4"/>
      <c r="G139" s="4"/>
      <c r="H139" s="4"/>
    </row>
    <row r="140" spans="1:72" x14ac:dyDescent="0.2">
      <c r="A140" s="17"/>
      <c r="B140" s="4"/>
      <c r="C140" s="4"/>
      <c r="D140" s="4"/>
      <c r="E140" s="4"/>
      <c r="F140" s="4"/>
      <c r="G140" s="4"/>
      <c r="H140" s="4"/>
    </row>
    <row r="141" spans="1:72" x14ac:dyDescent="0.2">
      <c r="A141" s="17"/>
      <c r="B141" s="4"/>
      <c r="C141" s="4"/>
      <c r="D141" s="4"/>
      <c r="E141" s="4"/>
      <c r="F141" s="4"/>
      <c r="G141" s="4"/>
      <c r="H141" s="4"/>
    </row>
    <row r="142" spans="1:72" x14ac:dyDescent="0.2">
      <c r="A142" s="17"/>
      <c r="B142" s="4"/>
      <c r="C142" s="4"/>
      <c r="D142" s="4"/>
      <c r="E142" s="4"/>
      <c r="F142" s="4"/>
      <c r="G142" s="4"/>
      <c r="H142" s="4"/>
    </row>
    <row r="143" spans="1:72" x14ac:dyDescent="0.2">
      <c r="A143" s="17"/>
      <c r="B143" s="4"/>
      <c r="C143" s="4"/>
      <c r="D143" s="4"/>
      <c r="E143" s="4"/>
      <c r="F143" s="4"/>
      <c r="G143" s="4"/>
      <c r="H143" s="4"/>
    </row>
    <row r="144" spans="1:72" x14ac:dyDescent="0.2">
      <c r="A144" s="17"/>
      <c r="B144" s="4"/>
      <c r="C144" s="4"/>
      <c r="D144" s="4"/>
      <c r="E144" s="4"/>
      <c r="F144" s="4"/>
      <c r="G144" s="4"/>
      <c r="H144" s="4"/>
    </row>
    <row r="145" spans="1:8" x14ac:dyDescent="0.2">
      <c r="A145" s="17"/>
      <c r="B145" s="4"/>
      <c r="C145" s="4"/>
      <c r="D145" s="4"/>
      <c r="E145" s="4"/>
      <c r="F145" s="4"/>
      <c r="G145" s="4"/>
      <c r="H145" s="4"/>
    </row>
    <row r="146" spans="1:8" x14ac:dyDescent="0.2">
      <c r="A146" s="17"/>
      <c r="B146" s="4"/>
      <c r="C146" s="4"/>
      <c r="D146" s="4"/>
      <c r="E146" s="4"/>
      <c r="F146" s="4"/>
      <c r="G146" s="4"/>
      <c r="H146" s="4"/>
    </row>
    <row r="147" spans="1:8" x14ac:dyDescent="0.2">
      <c r="A147" s="17"/>
      <c r="B147" s="4"/>
      <c r="C147" s="4"/>
      <c r="D147" s="4"/>
      <c r="E147" s="4"/>
      <c r="F147" s="4"/>
      <c r="G147" s="4"/>
      <c r="H147" s="4"/>
    </row>
    <row r="148" spans="1:8" x14ac:dyDescent="0.2">
      <c r="A148" s="17"/>
      <c r="B148" s="4"/>
      <c r="C148" s="4"/>
      <c r="D148" s="4"/>
      <c r="E148" s="4"/>
      <c r="F148" s="4"/>
      <c r="G148" s="4"/>
      <c r="H148" s="4"/>
    </row>
    <row r="149" spans="1:8" x14ac:dyDescent="0.2">
      <c r="A149" s="17"/>
      <c r="B149" s="4"/>
      <c r="C149" s="4"/>
      <c r="D149" s="4"/>
      <c r="E149" s="4"/>
      <c r="F149" s="4"/>
      <c r="G149" s="4"/>
      <c r="H149" s="4"/>
    </row>
    <row r="150" spans="1:8" x14ac:dyDescent="0.2">
      <c r="A150" s="17"/>
      <c r="B150" s="4"/>
      <c r="C150" s="4"/>
      <c r="D150" s="4"/>
      <c r="E150" s="4"/>
      <c r="F150" s="4"/>
      <c r="G150" s="4"/>
      <c r="H150" s="4"/>
    </row>
    <row r="151" spans="1:8" x14ac:dyDescent="0.2">
      <c r="A151" s="17"/>
      <c r="B151" s="4"/>
      <c r="C151" s="4"/>
      <c r="D151" s="4"/>
      <c r="E151" s="4"/>
      <c r="F151" s="4"/>
      <c r="G151" s="4"/>
      <c r="H151" s="4"/>
    </row>
    <row r="152" spans="1:8" x14ac:dyDescent="0.2">
      <c r="A152" s="17"/>
      <c r="B152" s="4"/>
      <c r="C152" s="4"/>
      <c r="D152" s="4"/>
      <c r="E152" s="4"/>
      <c r="F152" s="4"/>
      <c r="G152" s="4"/>
      <c r="H152" s="4"/>
    </row>
    <row r="153" spans="1:8" x14ac:dyDescent="0.2">
      <c r="A153" s="17"/>
      <c r="B153" s="4"/>
      <c r="C153" s="4"/>
      <c r="D153" s="4"/>
      <c r="E153" s="4"/>
      <c r="F153" s="4"/>
      <c r="G153" s="4"/>
      <c r="H153" s="4"/>
    </row>
    <row r="154" spans="1:8" x14ac:dyDescent="0.2">
      <c r="A154" s="17"/>
      <c r="B154" s="4"/>
      <c r="C154" s="4"/>
      <c r="D154" s="4"/>
      <c r="E154" s="4"/>
      <c r="F154" s="4"/>
      <c r="G154" s="4"/>
      <c r="H154" s="4"/>
    </row>
    <row r="155" spans="1:8" x14ac:dyDescent="0.2">
      <c r="A155" s="17"/>
      <c r="B155" s="4"/>
      <c r="C155" s="4"/>
      <c r="D155" s="4"/>
      <c r="E155" s="4"/>
      <c r="F155" s="4"/>
      <c r="G155" s="4"/>
      <c r="H155" s="4"/>
    </row>
    <row r="156" spans="1:8" x14ac:dyDescent="0.2">
      <c r="A156" s="17"/>
      <c r="B156" s="4"/>
      <c r="C156" s="4"/>
      <c r="D156" s="4"/>
      <c r="E156" s="4"/>
      <c r="F156" s="4"/>
      <c r="G156" s="4"/>
      <c r="H156" s="4"/>
    </row>
    <row r="157" spans="1:8" x14ac:dyDescent="0.2">
      <c r="A157" s="17"/>
      <c r="B157" s="4"/>
      <c r="C157" s="4"/>
      <c r="D157" s="4"/>
      <c r="E157" s="4"/>
      <c r="F157" s="4"/>
      <c r="G157" s="4"/>
      <c r="H157" s="4"/>
    </row>
    <row r="158" spans="1:8" x14ac:dyDescent="0.2">
      <c r="A158" s="17"/>
      <c r="B158" s="4"/>
      <c r="C158" s="4"/>
      <c r="D158" s="4"/>
      <c r="E158" s="4"/>
      <c r="F158" s="4"/>
      <c r="G158" s="4"/>
      <c r="H158" s="4"/>
    </row>
    <row r="159" spans="1:8" x14ac:dyDescent="0.2">
      <c r="A159" s="17"/>
      <c r="B159" s="4"/>
      <c r="C159" s="4"/>
      <c r="D159" s="4"/>
      <c r="E159" s="4"/>
      <c r="F159" s="4"/>
      <c r="G159" s="4"/>
      <c r="H159" s="4"/>
    </row>
    <row r="160" spans="1:8" x14ac:dyDescent="0.2">
      <c r="A160" s="17"/>
      <c r="B160" s="4"/>
      <c r="C160" s="4"/>
      <c r="D160" s="4"/>
      <c r="E160" s="4"/>
      <c r="F160" s="4"/>
      <c r="G160" s="4"/>
      <c r="H160" s="4"/>
    </row>
    <row r="161" spans="1:8" x14ac:dyDescent="0.2">
      <c r="A161" s="17"/>
      <c r="B161" s="4"/>
      <c r="C161" s="4"/>
      <c r="D161" s="4"/>
      <c r="E161" s="4"/>
      <c r="F161" s="4"/>
      <c r="G161" s="4"/>
      <c r="H161" s="4"/>
    </row>
    <row r="162" spans="1:8" x14ac:dyDescent="0.2">
      <c r="A162" s="17"/>
      <c r="B162" s="4"/>
      <c r="C162" s="4"/>
      <c r="D162" s="4"/>
      <c r="E162" s="4"/>
      <c r="F162" s="4"/>
      <c r="G162" s="4"/>
      <c r="H162" s="4"/>
    </row>
    <row r="163" spans="1:8" x14ac:dyDescent="0.2">
      <c r="A163" s="17"/>
      <c r="B163" s="4"/>
      <c r="C163" s="4"/>
      <c r="D163" s="4"/>
      <c r="E163" s="4"/>
      <c r="F163" s="4"/>
      <c r="G163" s="4"/>
      <c r="H163" s="4"/>
    </row>
    <row r="164" spans="1:8" x14ac:dyDescent="0.2">
      <c r="A164" s="17"/>
      <c r="B164" s="4"/>
      <c r="C164" s="4"/>
      <c r="D164" s="4"/>
      <c r="E164" s="4"/>
      <c r="F164" s="4"/>
      <c r="G164" s="4"/>
      <c r="H164" s="4"/>
    </row>
    <row r="165" spans="1:8" x14ac:dyDescent="0.2">
      <c r="A165" s="17"/>
      <c r="B165" s="4"/>
      <c r="C165" s="4"/>
      <c r="D165" s="4"/>
      <c r="E165" s="4"/>
      <c r="F165" s="4"/>
      <c r="G165" s="4"/>
      <c r="H165" s="4"/>
    </row>
    <row r="166" spans="1:8" x14ac:dyDescent="0.2">
      <c r="A166" s="17"/>
      <c r="B166" s="4"/>
      <c r="C166" s="4"/>
      <c r="D166" s="4"/>
      <c r="E166" s="4"/>
      <c r="F166" s="4"/>
      <c r="G166" s="4"/>
      <c r="H166" s="4"/>
    </row>
    <row r="167" spans="1:8" x14ac:dyDescent="0.2">
      <c r="A167" s="17"/>
      <c r="B167" s="4"/>
      <c r="C167" s="4"/>
      <c r="D167" s="4"/>
      <c r="E167" s="4"/>
      <c r="F167" s="4"/>
      <c r="G167" s="4"/>
      <c r="H167" s="4"/>
    </row>
    <row r="168" spans="1:8" x14ac:dyDescent="0.2">
      <c r="A168" s="17"/>
      <c r="B168" s="4"/>
      <c r="C168" s="4"/>
      <c r="D168" s="4"/>
      <c r="E168" s="4"/>
      <c r="F168" s="4"/>
      <c r="G168" s="4"/>
      <c r="H168" s="4"/>
    </row>
    <row r="169" spans="1:8" x14ac:dyDescent="0.2">
      <c r="A169" s="17"/>
      <c r="B169" s="4"/>
      <c r="C169" s="4"/>
      <c r="D169" s="4"/>
      <c r="E169" s="4"/>
      <c r="F169" s="4"/>
      <c r="G169" s="4"/>
      <c r="H169" s="4"/>
    </row>
    <row r="170" spans="1:8" x14ac:dyDescent="0.2">
      <c r="A170" s="17"/>
      <c r="B170" s="4"/>
      <c r="C170" s="4"/>
      <c r="D170" s="4"/>
      <c r="E170" s="4"/>
      <c r="F170" s="4"/>
      <c r="G170" s="4"/>
      <c r="H170" s="4"/>
    </row>
    <row r="171" spans="1:8" x14ac:dyDescent="0.2">
      <c r="A171" s="17"/>
      <c r="B171" s="4"/>
      <c r="C171" s="4"/>
      <c r="D171" s="4"/>
      <c r="E171" s="4"/>
      <c r="F171" s="4"/>
      <c r="G171" s="4"/>
      <c r="H171" s="4"/>
    </row>
    <row r="172" spans="1:8" x14ac:dyDescent="0.2">
      <c r="A172" s="17"/>
      <c r="B172" s="4"/>
      <c r="C172" s="4"/>
      <c r="D172" s="4"/>
      <c r="E172" s="4"/>
      <c r="F172" s="4"/>
      <c r="G172" s="4"/>
      <c r="H172" s="4"/>
    </row>
    <row r="173" spans="1:8" x14ac:dyDescent="0.2">
      <c r="A173" s="17"/>
      <c r="B173" s="4"/>
      <c r="C173" s="4"/>
      <c r="D173" s="4"/>
      <c r="E173" s="4"/>
      <c r="F173" s="4"/>
      <c r="G173" s="4"/>
      <c r="H173" s="4"/>
    </row>
    <row r="174" spans="1:8" x14ac:dyDescent="0.2">
      <c r="A174" s="17"/>
      <c r="B174" s="4"/>
      <c r="C174" s="4"/>
      <c r="D174" s="4"/>
      <c r="E174" s="4"/>
      <c r="F174" s="4"/>
      <c r="G174" s="4"/>
      <c r="H174" s="4"/>
    </row>
    <row r="175" spans="1:8" x14ac:dyDescent="0.2">
      <c r="A175" s="17"/>
      <c r="B175" s="4"/>
      <c r="C175" s="4"/>
      <c r="D175" s="4"/>
      <c r="E175" s="4"/>
      <c r="F175" s="4"/>
      <c r="G175" s="4"/>
      <c r="H175" s="4"/>
    </row>
    <row r="176" spans="1:8" x14ac:dyDescent="0.2">
      <c r="A176" s="17"/>
      <c r="B176" s="4"/>
      <c r="C176" s="4"/>
      <c r="D176" s="4"/>
      <c r="E176" s="4"/>
      <c r="F176" s="4"/>
      <c r="G176" s="4"/>
      <c r="H176" s="4"/>
    </row>
    <row r="177" spans="1:8" x14ac:dyDescent="0.2">
      <c r="A177" s="17"/>
      <c r="B177" s="4"/>
      <c r="C177" s="4"/>
      <c r="D177" s="4"/>
      <c r="E177" s="4"/>
      <c r="F177" s="4"/>
      <c r="G177" s="4"/>
      <c r="H177" s="4"/>
    </row>
    <row r="178" spans="1:8" x14ac:dyDescent="0.2">
      <c r="A178" s="17"/>
      <c r="B178" s="4"/>
      <c r="C178" s="4"/>
      <c r="D178" s="4"/>
      <c r="E178" s="4"/>
      <c r="F178" s="4"/>
      <c r="G178" s="4"/>
      <c r="H178" s="4"/>
    </row>
    <row r="179" spans="1:8" x14ac:dyDescent="0.2">
      <c r="A179" s="17"/>
      <c r="B179" s="4"/>
      <c r="C179" s="4"/>
      <c r="D179" s="4"/>
      <c r="E179" s="4"/>
      <c r="F179" s="4"/>
      <c r="G179" s="4"/>
      <c r="H179" s="4"/>
    </row>
    <row r="180" spans="1:8" x14ac:dyDescent="0.2">
      <c r="A180" s="17"/>
      <c r="B180" s="4"/>
      <c r="C180" s="4"/>
      <c r="D180" s="4"/>
      <c r="E180" s="4"/>
      <c r="F180" s="4"/>
      <c r="G180" s="4"/>
      <c r="H180" s="4"/>
    </row>
    <row r="181" spans="1:8" x14ac:dyDescent="0.2">
      <c r="A181" s="17"/>
      <c r="B181" s="4"/>
      <c r="C181" s="4"/>
      <c r="D181" s="4"/>
      <c r="E181" s="4"/>
      <c r="F181" s="4"/>
      <c r="G181" s="4"/>
      <c r="H181" s="4"/>
    </row>
    <row r="182" spans="1:8" x14ac:dyDescent="0.2">
      <c r="A182" s="17"/>
      <c r="B182" s="4"/>
      <c r="C182" s="4"/>
      <c r="D182" s="4"/>
      <c r="E182" s="4"/>
      <c r="F182" s="4"/>
      <c r="G182" s="4"/>
      <c r="H182" s="4"/>
    </row>
    <row r="183" spans="1:8" x14ac:dyDescent="0.2">
      <c r="A183" s="17"/>
      <c r="B183" s="4"/>
      <c r="C183" s="4"/>
      <c r="D183" s="4"/>
      <c r="E183" s="4"/>
      <c r="F183" s="4"/>
      <c r="G183" s="4"/>
      <c r="H183" s="4"/>
    </row>
    <row r="184" spans="1:8" x14ac:dyDescent="0.2">
      <c r="A184" s="17"/>
      <c r="B184" s="4"/>
      <c r="C184" s="4"/>
      <c r="D184" s="4"/>
      <c r="E184" s="4"/>
      <c r="F184" s="4"/>
      <c r="G184" s="4"/>
      <c r="H184" s="4"/>
    </row>
    <row r="185" spans="1:8" x14ac:dyDescent="0.2">
      <c r="A185" s="17"/>
      <c r="B185" s="4"/>
      <c r="C185" s="4"/>
      <c r="D185" s="4"/>
      <c r="E185" s="4"/>
      <c r="F185" s="4"/>
      <c r="G185" s="4"/>
      <c r="H185" s="4"/>
    </row>
    <row r="186" spans="1:8" x14ac:dyDescent="0.2">
      <c r="A186" s="17"/>
      <c r="B186" s="4"/>
      <c r="C186" s="4"/>
      <c r="D186" s="4"/>
      <c r="E186" s="4"/>
      <c r="F186" s="4"/>
      <c r="G186" s="4"/>
      <c r="H186" s="4"/>
    </row>
    <row r="187" spans="1:8" x14ac:dyDescent="0.2">
      <c r="A187" s="17"/>
      <c r="B187" s="4"/>
      <c r="C187" s="4"/>
      <c r="D187" s="4"/>
      <c r="E187" s="4"/>
      <c r="F187" s="4"/>
      <c r="G187" s="4"/>
      <c r="H187" s="4"/>
    </row>
    <row r="188" spans="1:8" x14ac:dyDescent="0.2">
      <c r="A188" s="17"/>
      <c r="B188" s="4"/>
      <c r="C188" s="4"/>
      <c r="D188" s="4"/>
      <c r="E188" s="4"/>
      <c r="F188" s="4"/>
      <c r="G188" s="4"/>
      <c r="H188" s="4"/>
    </row>
    <row r="189" spans="1:8" x14ac:dyDescent="0.2">
      <c r="A189" s="17"/>
      <c r="B189" s="4"/>
      <c r="C189" s="4"/>
      <c r="D189" s="4"/>
      <c r="E189" s="4"/>
      <c r="F189" s="4"/>
      <c r="G189" s="4"/>
      <c r="H189" s="4"/>
    </row>
    <row r="190" spans="1:8" x14ac:dyDescent="0.2">
      <c r="A190" s="17"/>
      <c r="B190" s="4"/>
      <c r="C190" s="4"/>
      <c r="D190" s="4"/>
      <c r="E190" s="4"/>
      <c r="F190" s="4"/>
      <c r="G190" s="4"/>
      <c r="H190" s="4"/>
    </row>
    <row r="191" spans="1:8" x14ac:dyDescent="0.2">
      <c r="A191" s="17"/>
      <c r="B191" s="4"/>
      <c r="C191" s="4"/>
      <c r="D191" s="4"/>
      <c r="E191" s="4"/>
      <c r="F191" s="4"/>
      <c r="G191" s="4"/>
      <c r="H191" s="4"/>
    </row>
    <row r="192" spans="1:8" x14ac:dyDescent="0.2">
      <c r="A192" s="17"/>
      <c r="B192" s="4"/>
      <c r="C192" s="4"/>
      <c r="D192" s="4"/>
      <c r="E192" s="4"/>
      <c r="F192" s="4"/>
      <c r="G192" s="4"/>
      <c r="H192" s="4"/>
    </row>
    <row r="193" spans="1:8" x14ac:dyDescent="0.2">
      <c r="A193" s="17"/>
      <c r="B193" s="4"/>
      <c r="C193" s="4"/>
      <c r="D193" s="4"/>
      <c r="E193" s="4"/>
      <c r="F193" s="4"/>
      <c r="G193" s="4"/>
      <c r="H193" s="4"/>
    </row>
    <row r="194" spans="1:8" x14ac:dyDescent="0.2">
      <c r="A194" s="17"/>
      <c r="B194" s="4"/>
      <c r="C194" s="4"/>
      <c r="D194" s="4"/>
      <c r="E194" s="4"/>
      <c r="F194" s="4"/>
      <c r="G194" s="4"/>
      <c r="H194" s="4"/>
    </row>
    <row r="195" spans="1:8" x14ac:dyDescent="0.2">
      <c r="A195" s="17"/>
      <c r="B195" s="4"/>
      <c r="C195" s="4"/>
      <c r="D195" s="4"/>
      <c r="E195" s="4"/>
      <c r="F195" s="4"/>
      <c r="G195" s="4"/>
      <c r="H195" s="4"/>
    </row>
    <row r="196" spans="1:8" x14ac:dyDescent="0.2">
      <c r="A196" s="17"/>
      <c r="B196" s="4"/>
      <c r="C196" s="4"/>
      <c r="D196" s="4"/>
      <c r="E196" s="4"/>
      <c r="F196" s="4"/>
      <c r="G196" s="4"/>
      <c r="H196" s="4"/>
    </row>
    <row r="197" spans="1:8" x14ac:dyDescent="0.2">
      <c r="A197" s="17"/>
      <c r="B197" s="4"/>
      <c r="C197" s="4"/>
      <c r="D197" s="4"/>
      <c r="E197" s="4"/>
      <c r="F197" s="4"/>
      <c r="G197" s="4"/>
      <c r="H197" s="4"/>
    </row>
    <row r="198" spans="1:8" x14ac:dyDescent="0.2">
      <c r="A198" s="17"/>
      <c r="B198" s="4"/>
      <c r="C198" s="4"/>
      <c r="D198" s="4"/>
      <c r="E198" s="4"/>
      <c r="F198" s="4"/>
      <c r="G198" s="4"/>
      <c r="H198" s="4"/>
    </row>
    <row r="199" spans="1:8" x14ac:dyDescent="0.2">
      <c r="A199" s="17"/>
      <c r="B199" s="4"/>
      <c r="C199" s="4"/>
      <c r="D199" s="4"/>
      <c r="E199" s="4"/>
      <c r="F199" s="4"/>
      <c r="G199" s="4"/>
      <c r="H199" s="4"/>
    </row>
    <row r="200" spans="1:8" x14ac:dyDescent="0.2">
      <c r="A200" s="17"/>
      <c r="B200" s="4"/>
      <c r="C200" s="4"/>
      <c r="D200" s="4"/>
      <c r="E200" s="4"/>
      <c r="F200" s="4"/>
      <c r="G200" s="4"/>
      <c r="H200" s="4"/>
    </row>
    <row r="201" spans="1:8" x14ac:dyDescent="0.2">
      <c r="A201" s="17"/>
      <c r="B201" s="4"/>
      <c r="C201" s="4"/>
      <c r="D201" s="4"/>
      <c r="E201" s="4"/>
      <c r="F201" s="4"/>
      <c r="G201" s="4"/>
      <c r="H201" s="4"/>
    </row>
    <row r="202" spans="1:8" x14ac:dyDescent="0.2">
      <c r="A202" s="17"/>
      <c r="B202" s="4"/>
      <c r="C202" s="4"/>
      <c r="D202" s="4"/>
      <c r="E202" s="4"/>
      <c r="F202" s="4"/>
      <c r="G202" s="4"/>
      <c r="H202" s="4"/>
    </row>
    <row r="203" spans="1:8" x14ac:dyDescent="0.2">
      <c r="A203" s="17"/>
      <c r="B203" s="4"/>
      <c r="C203" s="4"/>
      <c r="D203" s="4"/>
      <c r="E203" s="4"/>
      <c r="F203" s="4"/>
      <c r="G203" s="4"/>
      <c r="H203" s="4"/>
    </row>
    <row r="204" spans="1:8" x14ac:dyDescent="0.2">
      <c r="A204" s="17"/>
      <c r="B204" s="4"/>
      <c r="C204" s="4"/>
      <c r="D204" s="4"/>
      <c r="E204" s="4"/>
      <c r="F204" s="4"/>
      <c r="G204" s="4"/>
      <c r="H204" s="4"/>
    </row>
    <row r="205" spans="1:8" x14ac:dyDescent="0.2">
      <c r="A205" s="17"/>
      <c r="B205" s="4"/>
      <c r="C205" s="4"/>
      <c r="D205" s="4"/>
      <c r="E205" s="4"/>
      <c r="F205" s="4"/>
      <c r="G205" s="4"/>
      <c r="H205" s="4"/>
    </row>
    <row r="206" spans="1:8" x14ac:dyDescent="0.2">
      <c r="A206" s="17"/>
      <c r="B206" s="4"/>
      <c r="C206" s="4"/>
      <c r="D206" s="4"/>
      <c r="E206" s="4"/>
      <c r="F206" s="4"/>
      <c r="G206" s="4"/>
      <c r="H206" s="4"/>
    </row>
    <row r="207" spans="1:8" x14ac:dyDescent="0.2">
      <c r="A207" s="17"/>
      <c r="B207" s="4"/>
      <c r="C207" s="4"/>
      <c r="D207" s="4"/>
      <c r="E207" s="4"/>
      <c r="F207" s="4"/>
      <c r="G207" s="4"/>
      <c r="H207" s="4"/>
    </row>
    <row r="208" spans="1:8" x14ac:dyDescent="0.2">
      <c r="A208" s="17"/>
      <c r="B208" s="4"/>
      <c r="C208" s="4"/>
      <c r="D208" s="4"/>
      <c r="E208" s="4"/>
      <c r="F208" s="4"/>
      <c r="G208" s="4"/>
      <c r="H208" s="4"/>
    </row>
    <row r="209" spans="1:8" x14ac:dyDescent="0.2">
      <c r="A209" s="17"/>
      <c r="B209" s="4"/>
      <c r="C209" s="4"/>
      <c r="D209" s="4"/>
      <c r="E209" s="4"/>
      <c r="F209" s="4"/>
      <c r="G209" s="4"/>
      <c r="H209" s="4"/>
    </row>
    <row r="210" spans="1:8" x14ac:dyDescent="0.2">
      <c r="A210" s="17"/>
      <c r="B210" s="4"/>
      <c r="C210" s="4"/>
      <c r="D210" s="4"/>
      <c r="E210" s="4"/>
      <c r="F210" s="4"/>
      <c r="G210" s="4"/>
      <c r="H210" s="4"/>
    </row>
    <row r="211" spans="1:8" x14ac:dyDescent="0.2">
      <c r="A211" s="17"/>
      <c r="B211" s="4"/>
      <c r="C211" s="4"/>
      <c r="D211" s="4"/>
      <c r="E211" s="4"/>
      <c r="F211" s="4"/>
      <c r="G211" s="4"/>
      <c r="H211" s="4"/>
    </row>
    <row r="212" spans="1:8" x14ac:dyDescent="0.2">
      <c r="A212" s="17"/>
      <c r="B212" s="4"/>
      <c r="C212" s="4"/>
      <c r="D212" s="4"/>
      <c r="E212" s="4"/>
      <c r="F212" s="4"/>
      <c r="G212" s="4"/>
      <c r="H212" s="4"/>
    </row>
    <row r="213" spans="1:8" x14ac:dyDescent="0.2">
      <c r="A213" s="17"/>
      <c r="B213" s="4"/>
      <c r="C213" s="4"/>
      <c r="D213" s="4"/>
      <c r="E213" s="4"/>
      <c r="F213" s="4"/>
      <c r="G213" s="4"/>
      <c r="H213" s="4"/>
    </row>
    <row r="214" spans="1:8" x14ac:dyDescent="0.2">
      <c r="A214" s="17"/>
      <c r="B214" s="4"/>
      <c r="C214" s="4"/>
      <c r="D214" s="4"/>
      <c r="E214" s="4"/>
      <c r="F214" s="4"/>
      <c r="G214" s="4"/>
      <c r="H214" s="4"/>
    </row>
    <row r="215" spans="1:8" x14ac:dyDescent="0.2">
      <c r="A215" s="17"/>
      <c r="B215" s="4"/>
      <c r="C215" s="4"/>
      <c r="D215" s="4"/>
      <c r="E215" s="4"/>
      <c r="F215" s="4"/>
      <c r="G215" s="4"/>
      <c r="H215" s="4"/>
    </row>
    <row r="216" spans="1:8" x14ac:dyDescent="0.2">
      <c r="A216" s="17"/>
      <c r="B216" s="4"/>
      <c r="C216" s="4"/>
      <c r="D216" s="4"/>
      <c r="E216" s="4"/>
      <c r="F216" s="4"/>
      <c r="G216" s="4"/>
      <c r="H216" s="4"/>
    </row>
    <row r="217" spans="1:8" x14ac:dyDescent="0.2">
      <c r="A217" s="17"/>
      <c r="B217" s="4"/>
      <c r="C217" s="4"/>
      <c r="D217" s="4"/>
      <c r="E217" s="4"/>
      <c r="F217" s="4"/>
      <c r="G217" s="4"/>
      <c r="H217" s="4"/>
    </row>
    <row r="218" spans="1:8" x14ac:dyDescent="0.2">
      <c r="A218" s="17"/>
      <c r="B218" s="4"/>
      <c r="C218" s="4"/>
      <c r="D218" s="4"/>
      <c r="E218" s="4"/>
      <c r="F218" s="4"/>
      <c r="G218" s="4"/>
      <c r="H218" s="4"/>
    </row>
    <row r="219" spans="1:8" x14ac:dyDescent="0.2">
      <c r="A219" s="17"/>
      <c r="B219" s="4"/>
      <c r="C219" s="4"/>
      <c r="D219" s="4"/>
      <c r="E219" s="4"/>
      <c r="F219" s="4"/>
      <c r="G219" s="4"/>
      <c r="H219" s="4"/>
    </row>
    <row r="220" spans="1:8" x14ac:dyDescent="0.2">
      <c r="A220" s="17"/>
      <c r="B220" s="4"/>
      <c r="C220" s="4"/>
      <c r="D220" s="4"/>
      <c r="E220" s="4"/>
      <c r="F220" s="4"/>
      <c r="G220" s="4"/>
      <c r="H220" s="4"/>
    </row>
    <row r="221" spans="1:8" x14ac:dyDescent="0.2">
      <c r="A221" s="17"/>
      <c r="B221" s="4"/>
      <c r="C221" s="4"/>
      <c r="D221" s="4"/>
      <c r="E221" s="4"/>
      <c r="F221" s="4"/>
      <c r="G221" s="4"/>
      <c r="H221" s="4"/>
    </row>
    <row r="222" spans="1:8" x14ac:dyDescent="0.2">
      <c r="A222" s="17"/>
      <c r="B222" s="4"/>
      <c r="C222" s="4"/>
      <c r="D222" s="4"/>
      <c r="E222" s="4"/>
      <c r="F222" s="4"/>
      <c r="G222" s="4"/>
      <c r="H222" s="4"/>
    </row>
    <row r="223" spans="1:8" x14ac:dyDescent="0.2">
      <c r="A223" s="17"/>
      <c r="B223" s="4"/>
      <c r="C223" s="4"/>
      <c r="D223" s="4"/>
      <c r="E223" s="4"/>
      <c r="F223" s="4"/>
      <c r="G223" s="4"/>
      <c r="H223" s="4"/>
    </row>
    <row r="224" spans="1:8" x14ac:dyDescent="0.2">
      <c r="A224" s="17"/>
      <c r="B224" s="4"/>
      <c r="C224" s="4"/>
      <c r="D224" s="4"/>
      <c r="E224" s="4"/>
      <c r="F224" s="4"/>
      <c r="G224" s="4"/>
      <c r="H224" s="4"/>
    </row>
    <row r="225" spans="1:8" x14ac:dyDescent="0.2">
      <c r="A225" s="17"/>
      <c r="B225" s="4"/>
      <c r="C225" s="4"/>
      <c r="D225" s="4"/>
      <c r="E225" s="4"/>
      <c r="F225" s="4"/>
      <c r="G225" s="4"/>
      <c r="H225" s="4"/>
    </row>
    <row r="226" spans="1:8" x14ac:dyDescent="0.2">
      <c r="A226" s="17"/>
      <c r="B226" s="4"/>
      <c r="C226" s="4"/>
      <c r="D226" s="4"/>
      <c r="E226" s="4"/>
      <c r="F226" s="4"/>
      <c r="G226" s="4"/>
      <c r="H226" s="4"/>
    </row>
    <row r="227" spans="1:8" x14ac:dyDescent="0.2">
      <c r="A227" s="17"/>
      <c r="B227" s="4"/>
      <c r="C227" s="4"/>
      <c r="D227" s="4"/>
      <c r="E227" s="4"/>
      <c r="F227" s="4"/>
      <c r="G227" s="4"/>
      <c r="H227" s="4"/>
    </row>
    <row r="228" spans="1:8" x14ac:dyDescent="0.2">
      <c r="A228" s="17"/>
      <c r="B228" s="4"/>
      <c r="C228" s="4"/>
      <c r="D228" s="4"/>
      <c r="E228" s="4"/>
      <c r="F228" s="4"/>
      <c r="G228" s="4"/>
      <c r="H228" s="4"/>
    </row>
    <row r="229" spans="1:8" x14ac:dyDescent="0.2">
      <c r="A229" s="17"/>
      <c r="B229" s="4"/>
      <c r="C229" s="4"/>
      <c r="D229" s="4"/>
      <c r="E229" s="4"/>
      <c r="F229" s="4"/>
      <c r="G229" s="4"/>
      <c r="H229" s="4"/>
    </row>
    <row r="230" spans="1:8" x14ac:dyDescent="0.2">
      <c r="A230" s="17"/>
      <c r="B230" s="4"/>
      <c r="C230" s="4"/>
      <c r="D230" s="4"/>
      <c r="E230" s="4"/>
      <c r="F230" s="4"/>
      <c r="G230" s="4"/>
      <c r="H230" s="4"/>
    </row>
    <row r="231" spans="1:8" x14ac:dyDescent="0.2">
      <c r="A231" s="17"/>
      <c r="B231" s="4"/>
      <c r="C231" s="4"/>
      <c r="D231" s="4"/>
      <c r="E231" s="4"/>
      <c r="F231" s="4"/>
      <c r="G231" s="4"/>
      <c r="H231" s="4"/>
    </row>
    <row r="232" spans="1:8" x14ac:dyDescent="0.2">
      <c r="A232" s="17"/>
      <c r="B232" s="4"/>
      <c r="C232" s="4"/>
      <c r="D232" s="4"/>
      <c r="E232" s="4"/>
      <c r="F232" s="4"/>
      <c r="G232" s="4"/>
      <c r="H232" s="4"/>
    </row>
    <row r="233" spans="1:8" x14ac:dyDescent="0.2">
      <c r="A233" s="17"/>
      <c r="B233" s="4"/>
      <c r="C233" s="4"/>
      <c r="D233" s="4"/>
      <c r="E233" s="4"/>
      <c r="F233" s="4"/>
      <c r="G233" s="4"/>
      <c r="H233" s="4"/>
    </row>
    <row r="234" spans="1:8" x14ac:dyDescent="0.2">
      <c r="A234" s="17"/>
      <c r="B234" s="4"/>
      <c r="C234" s="4"/>
      <c r="D234" s="4"/>
      <c r="E234" s="4"/>
      <c r="F234" s="4"/>
      <c r="G234" s="4"/>
      <c r="H234" s="4"/>
    </row>
    <row r="235" spans="1:8" x14ac:dyDescent="0.2">
      <c r="A235" s="17"/>
      <c r="B235" s="4"/>
      <c r="C235" s="4"/>
      <c r="D235" s="4"/>
      <c r="E235" s="4"/>
      <c r="F235" s="4"/>
      <c r="G235" s="4"/>
      <c r="H235" s="4"/>
    </row>
    <row r="236" spans="1:8" x14ac:dyDescent="0.2">
      <c r="A236" s="17"/>
      <c r="B236" s="4"/>
      <c r="C236" s="4"/>
      <c r="D236" s="4"/>
      <c r="E236" s="4"/>
      <c r="F236" s="4"/>
      <c r="G236" s="4"/>
      <c r="H236" s="4"/>
    </row>
    <row r="237" spans="1:8" x14ac:dyDescent="0.2">
      <c r="A237" s="17"/>
      <c r="B237" s="4"/>
      <c r="C237" s="4"/>
      <c r="D237" s="4"/>
      <c r="E237" s="4"/>
      <c r="F237" s="4"/>
      <c r="G237" s="4"/>
      <c r="H237" s="4"/>
    </row>
    <row r="238" spans="1:8" x14ac:dyDescent="0.2">
      <c r="A238" s="17"/>
      <c r="B238" s="4"/>
      <c r="C238" s="4"/>
      <c r="D238" s="4"/>
      <c r="E238" s="4"/>
      <c r="F238" s="4"/>
      <c r="G238" s="4"/>
      <c r="H238" s="4"/>
    </row>
    <row r="239" spans="1:8" x14ac:dyDescent="0.2">
      <c r="A239" s="17"/>
      <c r="B239" s="4"/>
      <c r="C239" s="4"/>
      <c r="D239" s="4"/>
      <c r="E239" s="4"/>
      <c r="F239" s="4"/>
      <c r="G239" s="4"/>
      <c r="H239" s="4"/>
    </row>
    <row r="240" spans="1:8" x14ac:dyDescent="0.2">
      <c r="A240" s="17"/>
      <c r="B240" s="4"/>
      <c r="C240" s="4"/>
      <c r="D240" s="4"/>
      <c r="E240" s="4"/>
      <c r="F240" s="4"/>
      <c r="G240" s="4"/>
      <c r="H240" s="4"/>
    </row>
    <row r="241" spans="1:8" x14ac:dyDescent="0.2">
      <c r="A241" s="17"/>
      <c r="B241" s="4"/>
      <c r="C241" s="4"/>
      <c r="D241" s="4"/>
      <c r="E241" s="4"/>
      <c r="F241" s="4"/>
      <c r="G241" s="4"/>
      <c r="H241" s="4"/>
    </row>
    <row r="242" spans="1:8" x14ac:dyDescent="0.2">
      <c r="A242" s="17"/>
      <c r="B242" s="4"/>
      <c r="C242" s="4"/>
      <c r="D242" s="4"/>
      <c r="E242" s="4"/>
      <c r="F242" s="4"/>
      <c r="G242" s="4"/>
      <c r="H242" s="4"/>
    </row>
    <row r="243" spans="1:8" x14ac:dyDescent="0.2">
      <c r="A243" s="17"/>
      <c r="B243" s="4"/>
      <c r="C243" s="4"/>
      <c r="D243" s="4"/>
      <c r="E243" s="4"/>
      <c r="F243" s="4"/>
      <c r="G243" s="4"/>
      <c r="H243" s="4"/>
    </row>
    <row r="244" spans="1:8" x14ac:dyDescent="0.2">
      <c r="A244" s="17"/>
      <c r="B244" s="4"/>
      <c r="C244" s="4"/>
      <c r="D244" s="4"/>
      <c r="E244" s="4"/>
      <c r="F244" s="4"/>
      <c r="G244" s="4"/>
      <c r="H244" s="4"/>
    </row>
    <row r="245" spans="1:8" x14ac:dyDescent="0.2">
      <c r="A245" s="17"/>
      <c r="B245" s="4"/>
      <c r="C245" s="4"/>
      <c r="D245" s="4"/>
      <c r="E245" s="4"/>
      <c r="F245" s="4"/>
      <c r="G245" s="4"/>
      <c r="H245" s="4"/>
    </row>
    <row r="246" spans="1:8" x14ac:dyDescent="0.2">
      <c r="A246" s="17"/>
      <c r="B246" s="4"/>
      <c r="C246" s="4"/>
      <c r="D246" s="4"/>
      <c r="E246" s="4"/>
      <c r="F246" s="4"/>
      <c r="G246" s="4"/>
      <c r="H246" s="4"/>
    </row>
    <row r="247" spans="1:8" x14ac:dyDescent="0.2">
      <c r="A247" s="17"/>
      <c r="B247" s="4"/>
      <c r="C247" s="4"/>
      <c r="D247" s="4"/>
      <c r="E247" s="4"/>
      <c r="F247" s="4"/>
      <c r="G247" s="4"/>
      <c r="H247" s="4"/>
    </row>
    <row r="248" spans="1:8" x14ac:dyDescent="0.2">
      <c r="A248" s="17"/>
      <c r="B248" s="4"/>
      <c r="C248" s="4"/>
      <c r="D248" s="4"/>
      <c r="E248" s="4"/>
      <c r="F248" s="4"/>
      <c r="G248" s="4"/>
      <c r="H248" s="4"/>
    </row>
    <row r="249" spans="1:8" x14ac:dyDescent="0.2">
      <c r="A249" s="17"/>
      <c r="B249" s="4"/>
      <c r="C249" s="4"/>
      <c r="D249" s="4"/>
      <c r="E249" s="4"/>
      <c r="F249" s="4"/>
      <c r="G249" s="4"/>
      <c r="H249" s="4"/>
    </row>
    <row r="250" spans="1:8" x14ac:dyDescent="0.2">
      <c r="A250" s="17"/>
      <c r="B250" s="4"/>
      <c r="C250" s="4"/>
      <c r="D250" s="4"/>
      <c r="E250" s="4"/>
      <c r="F250" s="4"/>
      <c r="G250" s="4"/>
      <c r="H250" s="4"/>
    </row>
    <row r="251" spans="1:8" x14ac:dyDescent="0.2">
      <c r="A251" s="17"/>
      <c r="B251" s="4"/>
      <c r="C251" s="4"/>
      <c r="D251" s="4"/>
      <c r="E251" s="4"/>
      <c r="F251" s="4"/>
      <c r="G251" s="4"/>
      <c r="H251" s="4"/>
    </row>
    <row r="252" spans="1:8" x14ac:dyDescent="0.2">
      <c r="A252" s="17"/>
      <c r="B252" s="4"/>
      <c r="C252" s="4"/>
      <c r="D252" s="4"/>
      <c r="E252" s="4"/>
      <c r="F252" s="4"/>
      <c r="G252" s="4"/>
      <c r="H252" s="4"/>
    </row>
    <row r="253" spans="1:8" x14ac:dyDescent="0.2">
      <c r="A253" s="17"/>
      <c r="B253" s="4"/>
      <c r="C253" s="4"/>
      <c r="D253" s="4"/>
      <c r="E253" s="4"/>
      <c r="F253" s="4"/>
      <c r="G253" s="4"/>
      <c r="H253" s="4"/>
    </row>
    <row r="254" spans="1:8" x14ac:dyDescent="0.2">
      <c r="A254" s="17"/>
      <c r="B254" s="4"/>
      <c r="C254" s="4"/>
      <c r="D254" s="4"/>
      <c r="E254" s="4"/>
      <c r="F254" s="4"/>
      <c r="G254" s="4"/>
      <c r="H254" s="4"/>
    </row>
    <row r="255" spans="1:8" x14ac:dyDescent="0.2">
      <c r="A255" s="17"/>
      <c r="B255" s="4"/>
      <c r="C255" s="4"/>
      <c r="D255" s="4"/>
      <c r="E255" s="4"/>
      <c r="F255" s="4"/>
      <c r="G255" s="4"/>
      <c r="H255" s="4"/>
    </row>
    <row r="256" spans="1:8" x14ac:dyDescent="0.2">
      <c r="A256" s="17"/>
      <c r="B256" s="4"/>
      <c r="C256" s="4"/>
      <c r="D256" s="4"/>
      <c r="E256" s="4"/>
      <c r="F256" s="4"/>
      <c r="G256" s="4"/>
      <c r="H256" s="4"/>
    </row>
    <row r="257" spans="1:8" x14ac:dyDescent="0.2">
      <c r="A257" s="17"/>
      <c r="B257" s="4"/>
      <c r="C257" s="4"/>
      <c r="D257" s="4"/>
      <c r="E257" s="4"/>
      <c r="F257" s="4"/>
      <c r="G257" s="4"/>
      <c r="H257" s="4"/>
    </row>
    <row r="258" spans="1:8" x14ac:dyDescent="0.2">
      <c r="A258" s="17"/>
      <c r="B258" s="4"/>
      <c r="C258" s="4"/>
      <c r="D258" s="4"/>
      <c r="E258" s="4"/>
      <c r="F258" s="4"/>
      <c r="G258" s="4"/>
      <c r="H258" s="4"/>
    </row>
    <row r="259" spans="1:8" x14ac:dyDescent="0.2">
      <c r="A259" s="17"/>
      <c r="B259" s="4"/>
      <c r="C259" s="4"/>
      <c r="D259" s="4"/>
      <c r="E259" s="4"/>
      <c r="F259" s="4"/>
      <c r="G259" s="4"/>
      <c r="H259" s="4"/>
    </row>
    <row r="260" spans="1:8" x14ac:dyDescent="0.2">
      <c r="A260" s="17"/>
      <c r="B260" s="4"/>
      <c r="C260" s="4"/>
      <c r="D260" s="4"/>
      <c r="E260" s="4"/>
      <c r="F260" s="4"/>
      <c r="G260" s="4"/>
      <c r="H260" s="4"/>
    </row>
    <row r="261" spans="1:8" x14ac:dyDescent="0.2">
      <c r="A261" s="17"/>
      <c r="B261" s="4"/>
      <c r="C261" s="4"/>
      <c r="D261" s="4"/>
      <c r="E261" s="4"/>
      <c r="F261" s="4"/>
      <c r="G261" s="4"/>
      <c r="H261" s="4"/>
    </row>
    <row r="262" spans="1:8" x14ac:dyDescent="0.2">
      <c r="A262" s="17"/>
      <c r="B262" s="4"/>
      <c r="C262" s="4"/>
      <c r="D262" s="4"/>
      <c r="E262" s="4"/>
      <c r="F262" s="4"/>
      <c r="G262" s="4"/>
      <c r="H262" s="4"/>
    </row>
    <row r="263" spans="1:8" x14ac:dyDescent="0.2">
      <c r="A263" s="17"/>
      <c r="B263" s="4"/>
      <c r="C263" s="4"/>
      <c r="D263" s="4"/>
      <c r="E263" s="4"/>
      <c r="F263" s="4"/>
      <c r="G263" s="4"/>
      <c r="H263" s="4"/>
    </row>
    <row r="264" spans="1:8" x14ac:dyDescent="0.2">
      <c r="A264" s="17"/>
      <c r="B264" s="4"/>
      <c r="C264" s="4"/>
      <c r="D264" s="4"/>
      <c r="E264" s="4"/>
      <c r="F264" s="4"/>
      <c r="G264" s="4"/>
      <c r="H264" s="4"/>
    </row>
    <row r="265" spans="1:8" x14ac:dyDescent="0.2">
      <c r="A265" s="17"/>
      <c r="B265" s="4"/>
      <c r="C265" s="4"/>
      <c r="D265" s="4"/>
      <c r="E265" s="4"/>
      <c r="F265" s="4"/>
      <c r="G265" s="4"/>
      <c r="H265" s="4"/>
    </row>
    <row r="266" spans="1:8" x14ac:dyDescent="0.2">
      <c r="A266" s="17"/>
      <c r="B266" s="4"/>
      <c r="C266" s="4"/>
      <c r="D266" s="4"/>
      <c r="E266" s="4"/>
      <c r="F266" s="4"/>
      <c r="G266" s="4"/>
      <c r="H266" s="4"/>
    </row>
    <row r="267" spans="1:8" x14ac:dyDescent="0.2">
      <c r="A267" s="17"/>
      <c r="B267" s="4"/>
      <c r="C267" s="4"/>
      <c r="D267" s="4"/>
      <c r="E267" s="4"/>
      <c r="F267" s="4"/>
      <c r="G267" s="4"/>
      <c r="H267" s="4"/>
    </row>
    <row r="268" spans="1:8" x14ac:dyDescent="0.2">
      <c r="A268" s="17"/>
      <c r="B268" s="4"/>
      <c r="C268" s="4"/>
      <c r="D268" s="4"/>
      <c r="E268" s="4"/>
      <c r="F268" s="4"/>
      <c r="G268" s="4"/>
      <c r="H268" s="4"/>
    </row>
    <row r="269" spans="1:8" x14ac:dyDescent="0.2">
      <c r="A269" s="17"/>
      <c r="B269" s="4"/>
      <c r="C269" s="4"/>
      <c r="D269" s="4"/>
      <c r="E269" s="4"/>
      <c r="F269" s="4"/>
      <c r="G269" s="4"/>
      <c r="H269" s="4"/>
    </row>
    <row r="270" spans="1:8" x14ac:dyDescent="0.2">
      <c r="A270" s="17"/>
      <c r="B270" s="4"/>
      <c r="C270" s="4"/>
      <c r="D270" s="4"/>
      <c r="E270" s="4"/>
      <c r="F270" s="4"/>
      <c r="G270" s="4"/>
      <c r="H270" s="4"/>
    </row>
    <row r="271" spans="1:8" x14ac:dyDescent="0.2">
      <c r="A271" s="17"/>
      <c r="B271" s="4"/>
      <c r="C271" s="4"/>
      <c r="D271" s="4"/>
      <c r="E271" s="4"/>
      <c r="F271" s="4"/>
      <c r="G271" s="4"/>
      <c r="H271" s="4"/>
    </row>
    <row r="272" spans="1:8" x14ac:dyDescent="0.2">
      <c r="A272" s="17"/>
      <c r="B272" s="4"/>
      <c r="C272" s="4"/>
      <c r="D272" s="4"/>
      <c r="E272" s="4"/>
      <c r="F272" s="4"/>
      <c r="G272" s="4"/>
      <c r="H272" s="4"/>
    </row>
    <row r="273" spans="1:8" x14ac:dyDescent="0.2">
      <c r="A273" s="17"/>
      <c r="B273" s="4"/>
      <c r="C273" s="4"/>
      <c r="D273" s="4"/>
      <c r="E273" s="4"/>
      <c r="F273" s="4"/>
      <c r="G273" s="4"/>
      <c r="H273" s="4"/>
    </row>
    <row r="274" spans="1:8" x14ac:dyDescent="0.2">
      <c r="A274" s="17"/>
      <c r="B274" s="4"/>
      <c r="C274" s="4"/>
      <c r="D274" s="4"/>
      <c r="E274" s="4"/>
      <c r="F274" s="4"/>
      <c r="G274" s="4"/>
      <c r="H274" s="4"/>
    </row>
    <row r="275" spans="1:8" x14ac:dyDescent="0.2">
      <c r="A275" s="17"/>
      <c r="B275" s="4"/>
      <c r="C275" s="4"/>
      <c r="D275" s="4"/>
      <c r="E275" s="4"/>
      <c r="F275" s="4"/>
      <c r="G275" s="4"/>
      <c r="H275" s="4"/>
    </row>
    <row r="276" spans="1:8" x14ac:dyDescent="0.2">
      <c r="A276" s="17"/>
      <c r="B276" s="4"/>
      <c r="C276" s="4"/>
      <c r="D276" s="4"/>
      <c r="E276" s="4"/>
      <c r="F276" s="4"/>
      <c r="G276" s="4"/>
      <c r="H276" s="4"/>
    </row>
    <row r="277" spans="1:8" x14ac:dyDescent="0.2">
      <c r="A277" s="17"/>
      <c r="B277" s="4"/>
      <c r="C277" s="4"/>
      <c r="D277" s="4"/>
      <c r="E277" s="4"/>
      <c r="F277" s="4"/>
      <c r="G277" s="4"/>
      <c r="H277" s="4"/>
    </row>
    <row r="278" spans="1:8" x14ac:dyDescent="0.2">
      <c r="A278" s="17"/>
      <c r="B278" s="4"/>
      <c r="C278" s="4"/>
      <c r="D278" s="4"/>
      <c r="E278" s="4"/>
      <c r="F278" s="4"/>
      <c r="G278" s="4"/>
      <c r="H278" s="4"/>
    </row>
    <row r="279" spans="1:8" x14ac:dyDescent="0.2">
      <c r="A279" s="17"/>
      <c r="B279" s="4"/>
      <c r="C279" s="4"/>
      <c r="D279" s="4"/>
      <c r="E279" s="4"/>
      <c r="F279" s="4"/>
      <c r="G279" s="4"/>
      <c r="H279" s="4"/>
    </row>
    <row r="280" spans="1:8" x14ac:dyDescent="0.2">
      <c r="A280" s="17"/>
      <c r="B280" s="4"/>
      <c r="C280" s="4"/>
      <c r="D280" s="4"/>
      <c r="E280" s="4"/>
      <c r="F280" s="4"/>
      <c r="G280" s="4"/>
      <c r="H280" s="4"/>
    </row>
    <row r="281" spans="1:8" x14ac:dyDescent="0.2">
      <c r="A281" s="17"/>
      <c r="B281" s="4"/>
      <c r="C281" s="4"/>
      <c r="D281" s="4"/>
      <c r="E281" s="4"/>
      <c r="F281" s="4"/>
      <c r="G281" s="4"/>
      <c r="H281" s="4"/>
    </row>
    <row r="282" spans="1:8" x14ac:dyDescent="0.2">
      <c r="A282" s="17"/>
      <c r="B282" s="4"/>
      <c r="C282" s="4"/>
      <c r="D282" s="4"/>
      <c r="E282" s="4"/>
      <c r="F282" s="4"/>
      <c r="G282" s="4"/>
      <c r="H282" s="4"/>
    </row>
    <row r="283" spans="1:8" x14ac:dyDescent="0.2">
      <c r="A283" s="17"/>
      <c r="B283" s="4"/>
      <c r="C283" s="4"/>
      <c r="D283" s="4"/>
      <c r="E283" s="4"/>
      <c r="F283" s="4"/>
      <c r="G283" s="4"/>
      <c r="H283" s="4"/>
    </row>
    <row r="284" spans="1:8" x14ac:dyDescent="0.2">
      <c r="A284" s="17"/>
      <c r="B284" s="4"/>
      <c r="C284" s="4"/>
      <c r="D284" s="4"/>
      <c r="E284" s="4"/>
      <c r="F284" s="4"/>
      <c r="G284" s="4"/>
      <c r="H284" s="4"/>
    </row>
    <row r="285" spans="1:8" x14ac:dyDescent="0.2">
      <c r="A285" s="17"/>
      <c r="B285" s="4"/>
      <c r="C285" s="4"/>
      <c r="D285" s="4"/>
      <c r="E285" s="4"/>
      <c r="F285" s="4"/>
      <c r="G285" s="4"/>
      <c r="H285" s="4"/>
    </row>
    <row r="286" spans="1:8" x14ac:dyDescent="0.2">
      <c r="A286" s="17"/>
      <c r="B286" s="4"/>
      <c r="C286" s="4"/>
      <c r="D286" s="4"/>
      <c r="E286" s="4"/>
      <c r="F286" s="4"/>
      <c r="G286" s="4"/>
      <c r="H286" s="4"/>
    </row>
    <row r="287" spans="1:8" x14ac:dyDescent="0.2">
      <c r="A287" s="17"/>
      <c r="B287" s="4"/>
      <c r="C287" s="4"/>
      <c r="D287" s="4"/>
      <c r="E287" s="4"/>
      <c r="F287" s="4"/>
      <c r="G287" s="4"/>
      <c r="H287" s="4"/>
    </row>
    <row r="288" spans="1:8" x14ac:dyDescent="0.2">
      <c r="A288" s="17"/>
      <c r="B288" s="4"/>
      <c r="C288" s="4"/>
      <c r="D288" s="4"/>
      <c r="E288" s="4"/>
      <c r="F288" s="4"/>
      <c r="G288" s="4"/>
      <c r="H288" s="4"/>
    </row>
    <row r="289" spans="1:8" x14ac:dyDescent="0.2">
      <c r="A289" s="17"/>
      <c r="B289" s="4"/>
      <c r="C289" s="4"/>
      <c r="D289" s="4"/>
      <c r="E289" s="4"/>
      <c r="F289" s="4"/>
      <c r="G289" s="4"/>
      <c r="H289" s="4"/>
    </row>
    <row r="290" spans="1:8" x14ac:dyDescent="0.2">
      <c r="A290" s="17"/>
      <c r="B290" s="4"/>
      <c r="C290" s="4"/>
      <c r="D290" s="4"/>
      <c r="E290" s="4"/>
      <c r="F290" s="4"/>
      <c r="G290" s="4"/>
      <c r="H290" s="4"/>
    </row>
    <row r="291" spans="1:8" x14ac:dyDescent="0.2">
      <c r="A291" s="17"/>
      <c r="B291" s="4"/>
      <c r="C291" s="4"/>
      <c r="D291" s="4"/>
      <c r="E291" s="4"/>
      <c r="F291" s="4"/>
      <c r="G291" s="4"/>
      <c r="H291" s="4"/>
    </row>
    <row r="292" spans="1:8" x14ac:dyDescent="0.2">
      <c r="A292" s="17"/>
      <c r="B292" s="4"/>
      <c r="C292" s="4"/>
      <c r="D292" s="4"/>
      <c r="E292" s="4"/>
      <c r="F292" s="4"/>
      <c r="G292" s="4"/>
      <c r="H292" s="4"/>
    </row>
    <row r="293" spans="1:8" x14ac:dyDescent="0.2">
      <c r="A293" s="17"/>
      <c r="B293" s="4"/>
      <c r="C293" s="4"/>
      <c r="D293" s="4"/>
      <c r="E293" s="4"/>
      <c r="F293" s="4"/>
      <c r="G293" s="4"/>
      <c r="H293" s="4"/>
    </row>
    <row r="294" spans="1:8" x14ac:dyDescent="0.2">
      <c r="A294" s="17"/>
      <c r="B294" s="4"/>
      <c r="C294" s="4"/>
      <c r="D294" s="4"/>
      <c r="E294" s="4"/>
      <c r="F294" s="4"/>
      <c r="G294" s="4"/>
      <c r="H294" s="4"/>
    </row>
    <row r="295" spans="1:8" x14ac:dyDescent="0.2">
      <c r="A295" s="17"/>
      <c r="B295" s="4"/>
      <c r="C295" s="4"/>
      <c r="D295" s="4"/>
      <c r="E295" s="4"/>
      <c r="F295" s="4"/>
      <c r="G295" s="4"/>
      <c r="H295" s="4"/>
    </row>
    <row r="296" spans="1:8" x14ac:dyDescent="0.2">
      <c r="A296" s="17"/>
      <c r="B296" s="4"/>
      <c r="C296" s="4"/>
      <c r="D296" s="4"/>
      <c r="E296" s="4"/>
      <c r="F296" s="4"/>
      <c r="G296" s="4"/>
      <c r="H296" s="4"/>
    </row>
    <row r="297" spans="1:8" x14ac:dyDescent="0.2">
      <c r="A297" s="17"/>
      <c r="B297" s="4"/>
      <c r="C297" s="4"/>
      <c r="D297" s="4"/>
      <c r="E297" s="4"/>
      <c r="F297" s="4"/>
      <c r="G297" s="4"/>
      <c r="H297" s="4"/>
    </row>
    <row r="298" spans="1:8" x14ac:dyDescent="0.2">
      <c r="A298" s="17"/>
      <c r="B298" s="4"/>
      <c r="C298" s="4"/>
      <c r="D298" s="4"/>
      <c r="E298" s="4"/>
      <c r="F298" s="4"/>
      <c r="G298" s="4"/>
      <c r="H298" s="4"/>
    </row>
    <row r="299" spans="1:8" x14ac:dyDescent="0.2">
      <c r="A299" s="17"/>
      <c r="B299" s="4"/>
      <c r="C299" s="4"/>
      <c r="D299" s="4"/>
      <c r="E299" s="4"/>
      <c r="F299" s="4"/>
      <c r="G299" s="4"/>
      <c r="H299" s="4"/>
    </row>
    <row r="300" spans="1:8" x14ac:dyDescent="0.2">
      <c r="A300" s="17"/>
      <c r="B300" s="4"/>
      <c r="C300" s="4"/>
      <c r="D300" s="4"/>
      <c r="E300" s="4"/>
      <c r="F300" s="4"/>
      <c r="G300" s="4"/>
      <c r="H300" s="4"/>
    </row>
    <row r="301" spans="1:8" x14ac:dyDescent="0.2">
      <c r="A301" s="17"/>
      <c r="B301" s="4"/>
      <c r="C301" s="4"/>
      <c r="D301" s="4"/>
      <c r="E301" s="4"/>
      <c r="F301" s="4"/>
      <c r="G301" s="4"/>
      <c r="H301" s="4"/>
    </row>
    <row r="302" spans="1:8" x14ac:dyDescent="0.2">
      <c r="A302" s="17"/>
      <c r="B302" s="4"/>
      <c r="C302" s="4"/>
      <c r="D302" s="4"/>
      <c r="E302" s="4"/>
      <c r="F302" s="4"/>
      <c r="G302" s="4"/>
      <c r="H302" s="4"/>
    </row>
    <row r="303" spans="1:8" x14ac:dyDescent="0.2">
      <c r="A303" s="17"/>
      <c r="B303" s="4"/>
      <c r="C303" s="4"/>
      <c r="D303" s="4"/>
      <c r="E303" s="4"/>
      <c r="F303" s="4"/>
      <c r="G303" s="4"/>
      <c r="H303" s="4"/>
    </row>
    <row r="304" spans="1:8" x14ac:dyDescent="0.2">
      <c r="A304" s="17"/>
      <c r="B304" s="4"/>
      <c r="C304" s="4"/>
      <c r="D304" s="4"/>
      <c r="E304" s="4"/>
      <c r="F304" s="4"/>
      <c r="G304" s="4"/>
      <c r="H304" s="4"/>
    </row>
    <row r="305" spans="1:8" x14ac:dyDescent="0.2">
      <c r="A305" s="17"/>
      <c r="B305" s="4"/>
      <c r="C305" s="4"/>
      <c r="D305" s="4"/>
      <c r="E305" s="4"/>
      <c r="F305" s="4"/>
      <c r="G305" s="4"/>
      <c r="H305" s="4"/>
    </row>
    <row r="306" spans="1:8" x14ac:dyDescent="0.2">
      <c r="A306" s="17"/>
      <c r="B306" s="4"/>
      <c r="C306" s="4"/>
      <c r="D306" s="4"/>
      <c r="E306" s="4"/>
      <c r="F306" s="4"/>
      <c r="G306" s="4"/>
      <c r="H306" s="4"/>
    </row>
    <row r="307" spans="1:8" x14ac:dyDescent="0.2">
      <c r="A307" s="17"/>
      <c r="B307" s="4"/>
      <c r="C307" s="4"/>
      <c r="D307" s="4"/>
      <c r="E307" s="4"/>
      <c r="F307" s="4"/>
      <c r="G307" s="4"/>
      <c r="H307" s="4"/>
    </row>
    <row r="308" spans="1:8" x14ac:dyDescent="0.2">
      <c r="A308" s="17"/>
      <c r="B308" s="4"/>
      <c r="C308" s="4"/>
      <c r="D308" s="4"/>
      <c r="E308" s="4"/>
      <c r="F308" s="4"/>
      <c r="G308" s="4"/>
      <c r="H308" s="4"/>
    </row>
    <row r="309" spans="1:8" x14ac:dyDescent="0.2">
      <c r="A309" s="17"/>
      <c r="B309" s="4"/>
      <c r="C309" s="4"/>
      <c r="D309" s="4"/>
      <c r="E309" s="4"/>
      <c r="F309" s="4"/>
      <c r="G309" s="4"/>
      <c r="H309" s="4"/>
    </row>
    <row r="310" spans="1:8" x14ac:dyDescent="0.2">
      <c r="A310" s="17"/>
      <c r="B310" s="4"/>
      <c r="C310" s="4"/>
      <c r="D310" s="4"/>
      <c r="E310" s="4"/>
      <c r="F310" s="4"/>
      <c r="G310" s="4"/>
      <c r="H310" s="4"/>
    </row>
    <row r="311" spans="1:8" x14ac:dyDescent="0.2">
      <c r="A311" s="17"/>
      <c r="B311" s="4"/>
      <c r="C311" s="4"/>
      <c r="D311" s="4"/>
      <c r="E311" s="4"/>
      <c r="F311" s="4"/>
      <c r="G311" s="4"/>
      <c r="H311" s="4"/>
    </row>
    <row r="312" spans="1:8" x14ac:dyDescent="0.2">
      <c r="A312" s="17"/>
      <c r="B312" s="4"/>
      <c r="C312" s="4"/>
      <c r="D312" s="4"/>
      <c r="E312" s="4"/>
      <c r="F312" s="4"/>
      <c r="G312" s="4"/>
      <c r="H312" s="4"/>
    </row>
    <row r="313" spans="1:8" x14ac:dyDescent="0.2">
      <c r="A313" s="17"/>
      <c r="B313" s="4"/>
      <c r="C313" s="4"/>
      <c r="D313" s="4"/>
      <c r="E313" s="4"/>
      <c r="F313" s="4"/>
      <c r="G313" s="4"/>
      <c r="H313" s="4"/>
    </row>
    <row r="314" spans="1:8" x14ac:dyDescent="0.2">
      <c r="A314" s="17"/>
      <c r="B314" s="4"/>
      <c r="C314" s="4"/>
      <c r="D314" s="4"/>
      <c r="E314" s="4"/>
      <c r="F314" s="4"/>
      <c r="G314" s="4"/>
      <c r="H314" s="4"/>
    </row>
    <row r="315" spans="1:8" x14ac:dyDescent="0.2">
      <c r="A315" s="17"/>
      <c r="B315" s="4"/>
      <c r="C315" s="4"/>
      <c r="D315" s="4"/>
      <c r="E315" s="4"/>
      <c r="F315" s="4"/>
      <c r="G315" s="4"/>
      <c r="H315" s="4"/>
    </row>
    <row r="316" spans="1:8" x14ac:dyDescent="0.2">
      <c r="A316" s="17"/>
      <c r="B316" s="4"/>
      <c r="C316" s="4"/>
      <c r="D316" s="4"/>
      <c r="E316" s="4"/>
      <c r="F316" s="4"/>
      <c r="G316" s="4"/>
      <c r="H316" s="4"/>
    </row>
    <row r="317" spans="1:8" x14ac:dyDescent="0.2">
      <c r="A317" s="17"/>
      <c r="B317" s="4"/>
      <c r="C317" s="4"/>
      <c r="D317" s="4"/>
      <c r="E317" s="4"/>
      <c r="F317" s="4"/>
      <c r="G317" s="4"/>
      <c r="H317" s="4"/>
    </row>
    <row r="318" spans="1:8" x14ac:dyDescent="0.2">
      <c r="A318" s="17"/>
      <c r="B318" s="4"/>
      <c r="C318" s="4"/>
      <c r="D318" s="4"/>
      <c r="E318" s="4"/>
      <c r="F318" s="4"/>
      <c r="G318" s="4"/>
      <c r="H318" s="4"/>
    </row>
    <row r="319" spans="1:8" x14ac:dyDescent="0.2">
      <c r="A319" s="17"/>
      <c r="B319" s="4"/>
      <c r="C319" s="4"/>
      <c r="D319" s="4"/>
      <c r="E319" s="4"/>
      <c r="F319" s="4"/>
      <c r="G319" s="4"/>
      <c r="H319" s="4"/>
    </row>
    <row r="320" spans="1:8" x14ac:dyDescent="0.2">
      <c r="A320" s="17"/>
      <c r="B320" s="4"/>
      <c r="C320" s="4"/>
      <c r="D320" s="4"/>
      <c r="E320" s="4"/>
      <c r="F320" s="4"/>
      <c r="G320" s="4"/>
      <c r="H320" s="4"/>
    </row>
    <row r="321" spans="1:8" x14ac:dyDescent="0.2">
      <c r="A321" s="17"/>
      <c r="B321" s="4"/>
      <c r="C321" s="4"/>
      <c r="D321" s="4"/>
      <c r="E321" s="4"/>
      <c r="F321" s="4"/>
      <c r="G321" s="4"/>
      <c r="H321" s="4"/>
    </row>
    <row r="322" spans="1:8" x14ac:dyDescent="0.2">
      <c r="A322" s="17"/>
      <c r="B322" s="4"/>
      <c r="C322" s="4"/>
      <c r="D322" s="4"/>
      <c r="E322" s="4"/>
      <c r="F322" s="4"/>
      <c r="G322" s="4"/>
      <c r="H322" s="4"/>
    </row>
    <row r="323" spans="1:8" x14ac:dyDescent="0.2">
      <c r="A323" s="17"/>
      <c r="B323" s="4"/>
      <c r="C323" s="4"/>
      <c r="D323" s="4"/>
      <c r="E323" s="4"/>
      <c r="F323" s="4"/>
      <c r="G323" s="4"/>
      <c r="H323" s="4"/>
    </row>
    <row r="324" spans="1:8" x14ac:dyDescent="0.2">
      <c r="A324" s="17"/>
      <c r="B324" s="4"/>
      <c r="C324" s="4"/>
      <c r="D324" s="4"/>
      <c r="E324" s="4"/>
      <c r="F324" s="4"/>
      <c r="G324" s="4"/>
      <c r="H324" s="4"/>
    </row>
    <row r="325" spans="1:8" x14ac:dyDescent="0.2">
      <c r="A325" s="17"/>
      <c r="B325" s="4"/>
      <c r="C325" s="4"/>
      <c r="D325" s="4"/>
      <c r="E325" s="4"/>
      <c r="F325" s="4"/>
      <c r="G325" s="4"/>
      <c r="H325" s="4"/>
    </row>
    <row r="326" spans="1:8" x14ac:dyDescent="0.2">
      <c r="A326" s="17"/>
      <c r="B326" s="4"/>
      <c r="C326" s="4"/>
      <c r="D326" s="4"/>
      <c r="E326" s="4"/>
      <c r="F326" s="4"/>
      <c r="G326" s="4"/>
      <c r="H326" s="4"/>
    </row>
    <row r="327" spans="1:8" x14ac:dyDescent="0.2">
      <c r="A327" s="17"/>
      <c r="B327" s="4"/>
      <c r="C327" s="4"/>
      <c r="D327" s="4"/>
      <c r="E327" s="4"/>
      <c r="F327" s="4"/>
      <c r="G327" s="4"/>
      <c r="H327" s="4"/>
    </row>
    <row r="328" spans="1:8" x14ac:dyDescent="0.2">
      <c r="A328" s="17"/>
      <c r="B328" s="4"/>
      <c r="C328" s="4"/>
      <c r="D328" s="4"/>
      <c r="E328" s="4"/>
      <c r="F328" s="4"/>
      <c r="G328" s="4"/>
      <c r="H328" s="4"/>
    </row>
    <row r="329" spans="1:8" x14ac:dyDescent="0.2">
      <c r="A329" s="17"/>
      <c r="B329" s="4"/>
      <c r="C329" s="4"/>
      <c r="D329" s="4"/>
      <c r="E329" s="4"/>
      <c r="F329" s="4"/>
      <c r="G329" s="4"/>
      <c r="H329" s="4"/>
    </row>
    <row r="330" spans="1:8" x14ac:dyDescent="0.2">
      <c r="A330" s="17"/>
      <c r="B330" s="4"/>
      <c r="C330" s="4"/>
      <c r="D330" s="4"/>
      <c r="E330" s="4"/>
      <c r="F330" s="4"/>
      <c r="G330" s="4"/>
      <c r="H330" s="4"/>
    </row>
    <row r="331" spans="1:8" x14ac:dyDescent="0.2">
      <c r="A331" s="17"/>
      <c r="B331" s="4"/>
      <c r="C331" s="4"/>
      <c r="D331" s="4"/>
      <c r="E331" s="4"/>
      <c r="F331" s="4"/>
      <c r="G331" s="4"/>
      <c r="H331" s="4"/>
    </row>
    <row r="332" spans="1:8" x14ac:dyDescent="0.2">
      <c r="A332" s="17"/>
      <c r="B332" s="4"/>
      <c r="C332" s="4"/>
      <c r="D332" s="4"/>
      <c r="E332" s="4"/>
      <c r="F332" s="4"/>
      <c r="G332" s="4"/>
      <c r="H332" s="4"/>
    </row>
    <row r="333" spans="1:8" x14ac:dyDescent="0.2">
      <c r="A333" s="17"/>
      <c r="B333" s="4"/>
      <c r="C333" s="4"/>
      <c r="D333" s="4"/>
      <c r="E333" s="4"/>
      <c r="F333" s="4"/>
      <c r="G333" s="4"/>
      <c r="H333" s="4"/>
    </row>
    <row r="334" spans="1:8" x14ac:dyDescent="0.2">
      <c r="A334" s="17"/>
      <c r="B334" s="4"/>
      <c r="C334" s="4"/>
      <c r="D334" s="4"/>
      <c r="E334" s="4"/>
      <c r="F334" s="4"/>
      <c r="G334" s="4"/>
      <c r="H334" s="4"/>
    </row>
    <row r="335" spans="1:8" x14ac:dyDescent="0.2">
      <c r="A335" s="17"/>
      <c r="B335" s="4"/>
      <c r="C335" s="4"/>
      <c r="D335" s="4"/>
      <c r="E335" s="4"/>
      <c r="F335" s="4"/>
      <c r="G335" s="4"/>
      <c r="H335" s="4"/>
    </row>
    <row r="336" spans="1:8" x14ac:dyDescent="0.2">
      <c r="A336" s="17"/>
      <c r="B336" s="4"/>
      <c r="C336" s="4"/>
      <c r="D336" s="4"/>
      <c r="E336" s="4"/>
      <c r="F336" s="4"/>
      <c r="G336" s="4"/>
      <c r="H336" s="4"/>
    </row>
    <row r="337" spans="1:8" x14ac:dyDescent="0.2">
      <c r="A337" s="17"/>
      <c r="B337" s="4"/>
      <c r="C337" s="4"/>
      <c r="D337" s="4"/>
      <c r="E337" s="4"/>
      <c r="F337" s="4"/>
      <c r="G337" s="4"/>
      <c r="H337" s="4"/>
    </row>
    <row r="338" spans="1:8" x14ac:dyDescent="0.2">
      <c r="A338" s="17"/>
      <c r="B338" s="4"/>
      <c r="C338" s="4"/>
      <c r="D338" s="4"/>
      <c r="E338" s="4"/>
      <c r="F338" s="4"/>
      <c r="G338" s="4"/>
      <c r="H338" s="4"/>
    </row>
    <row r="339" spans="1:8" x14ac:dyDescent="0.2">
      <c r="A339" s="17"/>
      <c r="B339" s="4"/>
      <c r="C339" s="4"/>
      <c r="D339" s="4"/>
      <c r="E339" s="4"/>
      <c r="F339" s="4"/>
      <c r="G339" s="4"/>
      <c r="H339" s="4"/>
    </row>
    <row r="340" spans="1:8" x14ac:dyDescent="0.2">
      <c r="A340" s="17"/>
      <c r="B340" s="4"/>
      <c r="C340" s="4"/>
      <c r="D340" s="4"/>
      <c r="E340" s="4"/>
      <c r="F340" s="4"/>
      <c r="G340" s="4"/>
      <c r="H340" s="4"/>
    </row>
    <row r="341" spans="1:8" x14ac:dyDescent="0.2">
      <c r="A341" s="17"/>
      <c r="B341" s="4"/>
      <c r="C341" s="4"/>
      <c r="D341" s="4"/>
      <c r="E341" s="4"/>
      <c r="F341" s="4"/>
      <c r="G341" s="4"/>
      <c r="H341" s="4"/>
    </row>
    <row r="342" spans="1:8" x14ac:dyDescent="0.2">
      <c r="A342" s="17"/>
      <c r="B342" s="4"/>
      <c r="C342" s="4"/>
      <c r="D342" s="4"/>
      <c r="E342" s="4"/>
      <c r="F342" s="4"/>
      <c r="G342" s="4"/>
      <c r="H342" s="4"/>
    </row>
    <row r="343" spans="1:8" x14ac:dyDescent="0.2">
      <c r="A343" s="17"/>
      <c r="B343" s="4"/>
      <c r="C343" s="4"/>
      <c r="D343" s="4"/>
      <c r="E343" s="4"/>
      <c r="F343" s="4"/>
      <c r="G343" s="4"/>
      <c r="H343" s="4"/>
    </row>
    <row r="344" spans="1:8" x14ac:dyDescent="0.2">
      <c r="A344" s="17"/>
      <c r="B344" s="4"/>
      <c r="C344" s="4"/>
      <c r="D344" s="4"/>
      <c r="E344" s="4"/>
      <c r="F344" s="4"/>
      <c r="G344" s="4"/>
      <c r="H344" s="4"/>
    </row>
    <row r="345" spans="1:8" x14ac:dyDescent="0.2">
      <c r="A345" s="17"/>
      <c r="B345" s="4"/>
      <c r="C345" s="4"/>
      <c r="D345" s="4"/>
      <c r="E345" s="4"/>
      <c r="F345" s="4"/>
      <c r="G345" s="4"/>
      <c r="H345" s="4"/>
    </row>
    <row r="346" spans="1:8" x14ac:dyDescent="0.2">
      <c r="A346" s="17"/>
      <c r="B346" s="4"/>
      <c r="C346" s="4"/>
      <c r="D346" s="4"/>
      <c r="E346" s="4"/>
      <c r="F346" s="4"/>
      <c r="G346" s="4"/>
      <c r="H346" s="4"/>
    </row>
    <row r="347" spans="1:8" x14ac:dyDescent="0.2">
      <c r="A347" s="17"/>
      <c r="B347" s="4"/>
      <c r="C347" s="4"/>
      <c r="D347" s="4"/>
      <c r="E347" s="4"/>
      <c r="F347" s="4"/>
      <c r="G347" s="4"/>
      <c r="H347" s="4"/>
    </row>
    <row r="348" spans="1:8" x14ac:dyDescent="0.2">
      <c r="A348" s="17"/>
      <c r="B348" s="4"/>
      <c r="C348" s="4"/>
      <c r="D348" s="4"/>
      <c r="E348" s="4"/>
      <c r="F348" s="4"/>
      <c r="G348" s="4"/>
      <c r="H348" s="4"/>
    </row>
    <row r="349" spans="1:8" x14ac:dyDescent="0.2">
      <c r="A349" s="17"/>
      <c r="B349" s="4"/>
      <c r="C349" s="4"/>
      <c r="D349" s="4"/>
      <c r="E349" s="4"/>
      <c r="F349" s="4"/>
      <c r="G349" s="4"/>
      <c r="H349" s="4"/>
    </row>
    <row r="350" spans="1:8" x14ac:dyDescent="0.2">
      <c r="A350" s="17"/>
      <c r="B350" s="4"/>
      <c r="C350" s="4"/>
      <c r="D350" s="4"/>
      <c r="E350" s="4"/>
      <c r="F350" s="4"/>
      <c r="G350" s="4"/>
      <c r="H350" s="4"/>
    </row>
    <row r="351" spans="1:8" x14ac:dyDescent="0.2">
      <c r="A351" s="17"/>
      <c r="B351" s="4"/>
      <c r="C351" s="4"/>
      <c r="D351" s="4"/>
      <c r="E351" s="4"/>
      <c r="F351" s="4"/>
      <c r="G351" s="4"/>
      <c r="H351" s="4"/>
    </row>
    <row r="352" spans="1:8" x14ac:dyDescent="0.2">
      <c r="A352" s="17"/>
      <c r="B352" s="4"/>
      <c r="C352" s="4"/>
      <c r="D352" s="4"/>
      <c r="E352" s="4"/>
      <c r="F352" s="4"/>
      <c r="G352" s="4"/>
      <c r="H352" s="4"/>
    </row>
    <row r="353" spans="1:8" x14ac:dyDescent="0.2">
      <c r="A353" s="17"/>
      <c r="B353" s="4"/>
      <c r="C353" s="4"/>
      <c r="D353" s="4"/>
      <c r="E353" s="4"/>
      <c r="F353" s="4"/>
      <c r="G353" s="4"/>
      <c r="H353" s="4"/>
    </row>
    <row r="354" spans="1:8" x14ac:dyDescent="0.2">
      <c r="A354" s="17"/>
      <c r="B354" s="4"/>
      <c r="C354" s="4"/>
      <c r="D354" s="4"/>
      <c r="E354" s="4"/>
      <c r="F354" s="4"/>
      <c r="G354" s="4"/>
      <c r="H354" s="4"/>
    </row>
    <row r="355" spans="1:8" x14ac:dyDescent="0.2">
      <c r="A355" s="17"/>
      <c r="B355" s="4"/>
      <c r="C355" s="4"/>
      <c r="D355" s="4"/>
      <c r="E355" s="4"/>
      <c r="F355" s="4"/>
      <c r="G355" s="4"/>
      <c r="H355" s="4"/>
    </row>
    <row r="356" spans="1:8" x14ac:dyDescent="0.2">
      <c r="A356" s="17"/>
      <c r="B356" s="4"/>
      <c r="C356" s="4"/>
      <c r="D356" s="4"/>
      <c r="E356" s="4"/>
      <c r="F356" s="4"/>
      <c r="G356" s="4"/>
      <c r="H356" s="4"/>
    </row>
    <row r="357" spans="1:8" x14ac:dyDescent="0.2">
      <c r="A357" s="17"/>
      <c r="B357" s="4"/>
      <c r="C357" s="4"/>
      <c r="D357" s="4"/>
      <c r="E357" s="4"/>
      <c r="F357" s="4"/>
      <c r="G357" s="4"/>
      <c r="H357" s="4"/>
    </row>
    <row r="358" spans="1:8" x14ac:dyDescent="0.2">
      <c r="A358" s="17"/>
      <c r="B358" s="4"/>
      <c r="C358" s="4"/>
      <c r="D358" s="4"/>
      <c r="E358" s="4"/>
      <c r="F358" s="4"/>
      <c r="G358" s="4"/>
      <c r="H358" s="4"/>
    </row>
    <row r="359" spans="1:8" x14ac:dyDescent="0.2">
      <c r="A359" s="17"/>
      <c r="B359" s="4"/>
      <c r="C359" s="4"/>
      <c r="D359" s="4"/>
      <c r="E359" s="4"/>
      <c r="F359" s="4"/>
      <c r="G359" s="4"/>
      <c r="H359" s="4"/>
    </row>
    <row r="360" spans="1:8" x14ac:dyDescent="0.2">
      <c r="A360" s="17"/>
      <c r="B360" s="4"/>
      <c r="C360" s="4"/>
      <c r="D360" s="4"/>
      <c r="E360" s="4"/>
      <c r="F360" s="4"/>
      <c r="G360" s="4"/>
      <c r="H360" s="4"/>
    </row>
    <row r="361" spans="1:8" x14ac:dyDescent="0.2">
      <c r="A361" s="17"/>
      <c r="B361" s="4"/>
      <c r="C361" s="4"/>
      <c r="D361" s="4"/>
      <c r="E361" s="4"/>
      <c r="F361" s="4"/>
      <c r="G361" s="4"/>
      <c r="H361" s="4"/>
    </row>
    <row r="362" spans="1:8" x14ac:dyDescent="0.2">
      <c r="A362" s="17"/>
      <c r="B362" s="4"/>
      <c r="C362" s="4"/>
      <c r="D362" s="4"/>
      <c r="E362" s="4"/>
      <c r="F362" s="4"/>
      <c r="G362" s="4"/>
      <c r="H362" s="4"/>
    </row>
    <row r="363" spans="1:8" x14ac:dyDescent="0.2">
      <c r="A363" s="17"/>
      <c r="B363" s="4"/>
      <c r="C363" s="4"/>
      <c r="D363" s="4"/>
      <c r="E363" s="4"/>
      <c r="F363" s="4"/>
      <c r="G363" s="4"/>
      <c r="H363" s="4"/>
    </row>
    <row r="364" spans="1:8" x14ac:dyDescent="0.2">
      <c r="A364" s="17"/>
      <c r="B364" s="4"/>
      <c r="C364" s="4"/>
      <c r="D364" s="4"/>
      <c r="E364" s="4"/>
      <c r="F364" s="4"/>
      <c r="G364" s="4"/>
      <c r="H364" s="4"/>
    </row>
    <row r="365" spans="1:8" x14ac:dyDescent="0.2">
      <c r="A365" s="17"/>
      <c r="B365" s="4"/>
      <c r="C365" s="4"/>
      <c r="D365" s="4"/>
      <c r="E365" s="4"/>
      <c r="F365" s="4"/>
      <c r="G365" s="4"/>
      <c r="H365" s="4"/>
    </row>
    <row r="366" spans="1:8" x14ac:dyDescent="0.2">
      <c r="A366" s="17"/>
      <c r="B366" s="4"/>
      <c r="C366" s="4"/>
      <c r="D366" s="4"/>
      <c r="E366" s="4"/>
      <c r="F366" s="4"/>
      <c r="G366" s="4"/>
      <c r="H366" s="4"/>
    </row>
    <row r="367" spans="1:8" x14ac:dyDescent="0.2">
      <c r="A367" s="17"/>
      <c r="B367" s="4"/>
      <c r="C367" s="4"/>
      <c r="D367" s="4"/>
      <c r="E367" s="4"/>
      <c r="F367" s="4"/>
      <c r="G367" s="4"/>
      <c r="H367" s="4"/>
    </row>
    <row r="368" spans="1:8" x14ac:dyDescent="0.2">
      <c r="A368" s="17"/>
      <c r="B368" s="4"/>
      <c r="C368" s="4"/>
      <c r="D368" s="4"/>
      <c r="E368" s="4"/>
      <c r="F368" s="4"/>
      <c r="G368" s="4"/>
      <c r="H368" s="4"/>
    </row>
    <row r="369" spans="1:8" x14ac:dyDescent="0.2">
      <c r="A369" s="17"/>
      <c r="B369" s="4"/>
      <c r="C369" s="4"/>
      <c r="D369" s="4"/>
      <c r="E369" s="4"/>
      <c r="F369" s="4"/>
      <c r="G369" s="4"/>
      <c r="H369" s="4"/>
    </row>
    <row r="370" spans="1:8" x14ac:dyDescent="0.2">
      <c r="A370" s="17"/>
      <c r="B370" s="4"/>
      <c r="C370" s="4"/>
      <c r="D370" s="4"/>
      <c r="E370" s="4"/>
      <c r="F370" s="4"/>
      <c r="G370" s="4"/>
      <c r="H370" s="4"/>
    </row>
    <row r="371" spans="1:8" x14ac:dyDescent="0.2">
      <c r="A371" s="17"/>
      <c r="B371" s="4"/>
      <c r="C371" s="4"/>
      <c r="D371" s="4"/>
      <c r="E371" s="4"/>
      <c r="F371" s="4"/>
      <c r="G371" s="4"/>
      <c r="H371" s="4"/>
    </row>
    <row r="372" spans="1:8" x14ac:dyDescent="0.2">
      <c r="A372" s="17"/>
      <c r="B372" s="4"/>
      <c r="C372" s="4"/>
      <c r="D372" s="4"/>
      <c r="E372" s="4"/>
      <c r="F372" s="4"/>
      <c r="G372" s="4"/>
      <c r="H372" s="4"/>
    </row>
    <row r="373" spans="1:8" x14ac:dyDescent="0.2">
      <c r="A373" s="17"/>
      <c r="B373" s="4"/>
      <c r="C373" s="4"/>
      <c r="D373" s="4"/>
      <c r="E373" s="4"/>
      <c r="F373" s="4"/>
      <c r="G373" s="4"/>
      <c r="H373" s="4"/>
    </row>
    <row r="374" spans="1:8" x14ac:dyDescent="0.2">
      <c r="A374" s="17"/>
      <c r="B374" s="4"/>
      <c r="C374" s="4"/>
      <c r="D374" s="4"/>
      <c r="E374" s="4"/>
      <c r="F374" s="4"/>
      <c r="G374" s="4"/>
      <c r="H374" s="4"/>
    </row>
    <row r="375" spans="1:8" x14ac:dyDescent="0.2">
      <c r="A375" s="17"/>
      <c r="B375" s="4"/>
      <c r="C375" s="4"/>
      <c r="D375" s="4"/>
      <c r="E375" s="4"/>
      <c r="F375" s="4"/>
      <c r="G375" s="4"/>
      <c r="H375" s="4"/>
    </row>
    <row r="376" spans="1:8" x14ac:dyDescent="0.2">
      <c r="A376" s="17"/>
      <c r="B376" s="4"/>
      <c r="C376" s="4"/>
      <c r="D376" s="4"/>
      <c r="E376" s="4"/>
      <c r="F376" s="4"/>
      <c r="G376" s="4"/>
      <c r="H376" s="4"/>
    </row>
    <row r="377" spans="1:8" x14ac:dyDescent="0.2">
      <c r="A377" s="17"/>
      <c r="B377" s="4"/>
      <c r="C377" s="4"/>
      <c r="D377" s="4"/>
      <c r="E377" s="4"/>
      <c r="F377" s="4"/>
      <c r="G377" s="4"/>
      <c r="H377" s="4"/>
    </row>
    <row r="378" spans="1:8" x14ac:dyDescent="0.2">
      <c r="A378" s="17"/>
      <c r="B378" s="4"/>
      <c r="C378" s="4"/>
      <c r="D378" s="4"/>
      <c r="E378" s="4"/>
      <c r="F378" s="4"/>
      <c r="G378" s="4"/>
      <c r="H378" s="4"/>
    </row>
    <row r="379" spans="1:8" x14ac:dyDescent="0.2">
      <c r="A379" s="17"/>
      <c r="B379" s="4"/>
      <c r="C379" s="4"/>
      <c r="D379" s="4"/>
      <c r="E379" s="4"/>
      <c r="F379" s="4"/>
      <c r="G379" s="4"/>
      <c r="H379" s="4"/>
    </row>
    <row r="380" spans="1:8" x14ac:dyDescent="0.2">
      <c r="A380" s="17"/>
      <c r="B380" s="4"/>
      <c r="C380" s="4"/>
      <c r="D380" s="4"/>
      <c r="E380" s="4"/>
      <c r="F380" s="4"/>
      <c r="G380" s="4"/>
      <c r="H380" s="4"/>
    </row>
    <row r="381" spans="1:8" x14ac:dyDescent="0.2">
      <c r="A381" s="17"/>
      <c r="B381" s="4"/>
      <c r="C381" s="4"/>
      <c r="D381" s="4"/>
      <c r="E381" s="4"/>
      <c r="F381" s="4"/>
      <c r="G381" s="4"/>
      <c r="H381" s="4"/>
    </row>
    <row r="382" spans="1:8" x14ac:dyDescent="0.2">
      <c r="A382" s="17"/>
      <c r="B382" s="4"/>
      <c r="C382" s="4"/>
      <c r="D382" s="4"/>
      <c r="E382" s="4"/>
      <c r="F382" s="4"/>
      <c r="G382" s="4"/>
      <c r="H382" s="4"/>
    </row>
    <row r="383" spans="1:8" x14ac:dyDescent="0.2">
      <c r="A383" s="17"/>
      <c r="B383" s="4"/>
      <c r="C383" s="4"/>
      <c r="D383" s="4"/>
      <c r="E383" s="4"/>
      <c r="F383" s="4"/>
      <c r="G383" s="4"/>
      <c r="H383" s="4"/>
    </row>
    <row r="384" spans="1:8" x14ac:dyDescent="0.2">
      <c r="A384" s="17"/>
      <c r="B384" s="4"/>
      <c r="C384" s="4"/>
      <c r="D384" s="4"/>
      <c r="E384" s="4"/>
      <c r="F384" s="4"/>
      <c r="G384" s="4"/>
      <c r="H384" s="4"/>
    </row>
    <row r="385" spans="1:8" x14ac:dyDescent="0.2">
      <c r="A385" s="17"/>
      <c r="B385" s="4"/>
      <c r="C385" s="4"/>
      <c r="D385" s="4"/>
      <c r="E385" s="4"/>
      <c r="F385" s="4"/>
      <c r="G385" s="4"/>
      <c r="H385" s="4"/>
    </row>
    <row r="386" spans="1:8" x14ac:dyDescent="0.2">
      <c r="A386" s="17"/>
      <c r="B386" s="4"/>
      <c r="C386" s="4"/>
      <c r="D386" s="4"/>
      <c r="E386" s="4"/>
      <c r="F386" s="4"/>
      <c r="G386" s="4"/>
      <c r="H386" s="4"/>
    </row>
    <row r="387" spans="1:8" x14ac:dyDescent="0.2">
      <c r="A387" s="17"/>
      <c r="B387" s="4"/>
      <c r="C387" s="4"/>
      <c r="D387" s="4"/>
      <c r="E387" s="4"/>
      <c r="F387" s="4"/>
      <c r="G387" s="4"/>
      <c r="H387" s="4"/>
    </row>
    <row r="388" spans="1:8" x14ac:dyDescent="0.2">
      <c r="A388" s="17"/>
      <c r="B388" s="4"/>
      <c r="C388" s="4"/>
      <c r="D388" s="4"/>
      <c r="E388" s="4"/>
      <c r="F388" s="4"/>
      <c r="G388" s="4"/>
      <c r="H388" s="4"/>
    </row>
    <row r="389" spans="1:8" x14ac:dyDescent="0.2">
      <c r="A389" s="17"/>
      <c r="B389" s="4"/>
      <c r="C389" s="4"/>
      <c r="D389" s="4"/>
      <c r="E389" s="4"/>
      <c r="F389" s="4"/>
      <c r="G389" s="4"/>
      <c r="H389" s="4"/>
    </row>
    <row r="390" spans="1:8" x14ac:dyDescent="0.2">
      <c r="A390" s="17"/>
      <c r="B390" s="4"/>
      <c r="C390" s="4"/>
      <c r="D390" s="4"/>
      <c r="E390" s="4"/>
      <c r="F390" s="4"/>
      <c r="G390" s="4"/>
      <c r="H390" s="4"/>
    </row>
    <row r="391" spans="1:8" x14ac:dyDescent="0.2">
      <c r="A391" s="17"/>
      <c r="B391" s="4"/>
      <c r="C391" s="4"/>
      <c r="D391" s="4"/>
      <c r="E391" s="4"/>
      <c r="F391" s="4"/>
      <c r="G391" s="4"/>
      <c r="H391" s="4"/>
    </row>
    <row r="392" spans="1:8" x14ac:dyDescent="0.2">
      <c r="A392" s="17"/>
      <c r="B392" s="4"/>
      <c r="C392" s="4"/>
      <c r="D392" s="4"/>
      <c r="E392" s="4"/>
      <c r="F392" s="4"/>
      <c r="G392" s="4"/>
      <c r="H392" s="4"/>
    </row>
    <row r="393" spans="1:8" x14ac:dyDescent="0.2">
      <c r="A393" s="17"/>
      <c r="B393" s="4"/>
      <c r="C393" s="4"/>
      <c r="D393" s="4"/>
      <c r="E393" s="4"/>
      <c r="F393" s="4"/>
      <c r="G393" s="4"/>
      <c r="H393" s="4"/>
    </row>
    <row r="394" spans="1:8" x14ac:dyDescent="0.2">
      <c r="A394" s="17"/>
      <c r="B394" s="4"/>
      <c r="C394" s="4"/>
      <c r="D394" s="4"/>
      <c r="E394" s="4"/>
      <c r="F394" s="4"/>
      <c r="G394" s="4"/>
      <c r="H394" s="4"/>
    </row>
    <row r="395" spans="1:8" x14ac:dyDescent="0.2">
      <c r="A395" s="17"/>
      <c r="B395" s="4"/>
      <c r="C395" s="4"/>
      <c r="D395" s="4"/>
      <c r="E395" s="4"/>
      <c r="F395" s="4"/>
    </row>
  </sheetData>
  <printOptions gridLines="1"/>
  <pageMargins left="0.75" right="0.75" top="1.1200000000000001" bottom="0.39" header="0.28000000000000003" footer="0.25"/>
  <pageSetup orientation="portrait" horizontalDpi="300" r:id="rId1"/>
  <headerFooter alignWithMargins="0">
    <oddHeader>&amp;C&amp;"Arial,Bold"&amp;12Department of Defense&amp;16
ACTIVE DUTY MILITARY PERSONNEL BY RANK/GRADE
&amp;12September 30, 1998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95"/>
  <sheetViews>
    <sheetView zoomScaleNormal="100" workbookViewId="0"/>
  </sheetViews>
  <sheetFormatPr defaultRowHeight="12.75" x14ac:dyDescent="0.2"/>
  <cols>
    <col min="1" max="1" width="35" customWidth="1"/>
    <col min="2" max="6" width="15.7109375" style="1" customWidth="1"/>
    <col min="7" max="8" width="9.140625" style="1"/>
    <col min="9" max="9" width="35.7109375" customWidth="1"/>
    <col min="10" max="10" width="31.85546875" customWidth="1"/>
    <col min="11" max="11" width="27.28515625" customWidth="1"/>
    <col min="12" max="12" width="22.5703125" customWidth="1"/>
    <col min="13" max="13" width="31.42578125" customWidth="1"/>
    <col min="14" max="14" width="21.42578125" customWidth="1"/>
    <col min="15" max="15" width="29.85546875" customWidth="1"/>
    <col min="16" max="16" width="23.140625" customWidth="1"/>
    <col min="17" max="17" width="31.140625" customWidth="1"/>
    <col min="18" max="18" width="30.140625" customWidth="1"/>
    <col min="19" max="19" width="29.85546875" customWidth="1"/>
    <col min="20" max="20" width="42" customWidth="1"/>
    <col min="21" max="21" width="37.140625" customWidth="1"/>
    <col min="22" max="22" width="34.85546875" customWidth="1"/>
    <col min="23" max="23" width="26.7109375" customWidth="1"/>
    <col min="24" max="24" width="21.140625" customWidth="1"/>
    <col min="25" max="25" width="29.5703125" customWidth="1"/>
    <col min="69" max="69" width="47.7109375" customWidth="1"/>
    <col min="70" max="70" width="13" customWidth="1"/>
    <col min="71" max="71" width="13.28515625" customWidth="1"/>
    <col min="72" max="72" width="11.28515625" customWidth="1"/>
    <col min="73" max="73" width="13.7109375" customWidth="1"/>
  </cols>
  <sheetData>
    <row r="1" spans="1:74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74" ht="18.75" customHeight="1" thickTop="1" x14ac:dyDescent="0.25">
      <c r="A2" s="5" t="s">
        <v>0</v>
      </c>
      <c r="B2" s="4">
        <v>11</v>
      </c>
      <c r="C2" s="4">
        <v>8</v>
      </c>
      <c r="D2" s="4">
        <v>3</v>
      </c>
      <c r="E2" s="4">
        <v>11</v>
      </c>
      <c r="F2" s="6">
        <v>33</v>
      </c>
    </row>
    <row r="3" spans="1:74" s="1" customFormat="1" ht="18.75" customHeight="1" x14ac:dyDescent="0.25">
      <c r="A3" s="5" t="s">
        <v>1</v>
      </c>
      <c r="B3" s="4">
        <v>43</v>
      </c>
      <c r="C3" s="4">
        <v>27</v>
      </c>
      <c r="D3" s="4">
        <v>12</v>
      </c>
      <c r="E3" s="4">
        <v>36</v>
      </c>
      <c r="F3" s="6">
        <v>118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</row>
    <row r="4" spans="1:74" s="1" customFormat="1" ht="18.75" customHeight="1" x14ac:dyDescent="0.25">
      <c r="A4" s="5" t="s">
        <v>2</v>
      </c>
      <c r="B4" s="4">
        <v>101</v>
      </c>
      <c r="C4" s="4">
        <v>75</v>
      </c>
      <c r="D4" s="4">
        <v>26</v>
      </c>
      <c r="E4" s="4">
        <v>81</v>
      </c>
      <c r="F4" s="6">
        <v>283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s="1" customFormat="1" ht="18.75" customHeight="1" x14ac:dyDescent="0.25">
      <c r="A5" s="5" t="s">
        <v>3</v>
      </c>
      <c r="B5" s="4">
        <v>146</v>
      </c>
      <c r="C5" s="4">
        <v>109</v>
      </c>
      <c r="D5" s="4">
        <v>40</v>
      </c>
      <c r="E5" s="4">
        <v>145</v>
      </c>
      <c r="F5" s="6">
        <v>440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s="1" customFormat="1" ht="18.75" customHeight="1" x14ac:dyDescent="0.25">
      <c r="A6" s="5" t="s">
        <v>4</v>
      </c>
      <c r="B6" s="4">
        <v>3599</v>
      </c>
      <c r="C6" s="4">
        <v>3334</v>
      </c>
      <c r="D6" s="4">
        <v>618</v>
      </c>
      <c r="E6" s="4">
        <v>3818</v>
      </c>
      <c r="F6" s="6">
        <v>11369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s="1" customFormat="1" ht="18.75" customHeight="1" x14ac:dyDescent="0.25">
      <c r="A7" s="5" t="s">
        <v>5</v>
      </c>
      <c r="B7" s="4">
        <v>9065</v>
      </c>
      <c r="C7" s="4">
        <v>7152</v>
      </c>
      <c r="D7" s="4">
        <v>1707</v>
      </c>
      <c r="E7" s="4">
        <v>10055</v>
      </c>
      <c r="F7" s="6">
        <v>27979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s="1" customFormat="1" ht="18.75" customHeight="1" x14ac:dyDescent="0.25">
      <c r="A8" s="5" t="s">
        <v>6</v>
      </c>
      <c r="B8" s="4">
        <v>13196</v>
      </c>
      <c r="C8" s="4">
        <v>10883</v>
      </c>
      <c r="D8" s="4">
        <v>3292</v>
      </c>
      <c r="E8" s="4">
        <v>15738</v>
      </c>
      <c r="F8" s="6">
        <v>43109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s="1" customFormat="1" ht="18.75" customHeight="1" x14ac:dyDescent="0.25">
      <c r="A9" s="5" t="s">
        <v>7</v>
      </c>
      <c r="B9" s="4">
        <v>23390</v>
      </c>
      <c r="C9" s="4">
        <v>19987</v>
      </c>
      <c r="D9" s="4">
        <v>5237</v>
      </c>
      <c r="E9" s="4">
        <v>29702</v>
      </c>
      <c r="F9" s="6">
        <v>78316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s="1" customFormat="1" ht="18.75" customHeight="1" x14ac:dyDescent="0.25">
      <c r="A10" s="5" t="s">
        <v>8</v>
      </c>
      <c r="B10" s="4">
        <v>8783</v>
      </c>
      <c r="C10" s="4">
        <v>6429</v>
      </c>
      <c r="D10" s="4">
        <v>2564</v>
      </c>
      <c r="E10" s="4">
        <v>7688</v>
      </c>
      <c r="F10" s="6">
        <v>25464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4" s="1" customFormat="1" ht="18.75" customHeight="1" x14ac:dyDescent="0.25">
      <c r="A11" s="5" t="s">
        <v>9</v>
      </c>
      <c r="B11" s="4">
        <v>9221</v>
      </c>
      <c r="C11" s="4">
        <v>6373</v>
      </c>
      <c r="D11" s="4">
        <v>2515</v>
      </c>
      <c r="E11" s="4">
        <v>6709</v>
      </c>
      <c r="F11" s="6">
        <v>24818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4" s="1" customFormat="1" ht="18.75" customHeight="1" x14ac:dyDescent="0.25">
      <c r="A12" s="5" t="s">
        <v>10</v>
      </c>
      <c r="B12" s="4">
        <v>349</v>
      </c>
      <c r="C12" s="4" t="s">
        <v>29</v>
      </c>
      <c r="D12" s="4">
        <v>85</v>
      </c>
      <c r="E12" s="4" t="s">
        <v>29</v>
      </c>
      <c r="F12" s="6">
        <v>434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s="1" customFormat="1" ht="18.75" customHeight="1" x14ac:dyDescent="0.25">
      <c r="A13" s="5" t="s">
        <v>11</v>
      </c>
      <c r="B13" s="4">
        <v>1311</v>
      </c>
      <c r="C13" s="4">
        <v>332</v>
      </c>
      <c r="D13" s="4">
        <v>232</v>
      </c>
      <c r="E13" s="4" t="s">
        <v>29</v>
      </c>
      <c r="F13" s="6">
        <v>1875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s="1" customFormat="1" ht="18.75" customHeight="1" x14ac:dyDescent="0.25">
      <c r="A14" s="5" t="s">
        <v>12</v>
      </c>
      <c r="B14" s="4">
        <v>3072</v>
      </c>
      <c r="C14" s="4">
        <v>706</v>
      </c>
      <c r="D14" s="4">
        <v>522</v>
      </c>
      <c r="E14" s="4" t="s">
        <v>29</v>
      </c>
      <c r="F14" s="6">
        <v>4300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s="1" customFormat="1" ht="18.75" customHeight="1" x14ac:dyDescent="0.25">
      <c r="A15" s="5" t="s">
        <v>13</v>
      </c>
      <c r="B15" s="4">
        <v>5244</v>
      </c>
      <c r="C15" s="4">
        <v>786</v>
      </c>
      <c r="D15" s="4">
        <v>776</v>
      </c>
      <c r="E15" s="4" t="s">
        <v>29</v>
      </c>
      <c r="F15" s="6">
        <v>6806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s="1" customFormat="1" ht="18.75" customHeight="1" x14ac:dyDescent="0.25">
      <c r="A16" s="5" t="s">
        <v>14</v>
      </c>
      <c r="B16" s="4">
        <v>1774</v>
      </c>
      <c r="C16" s="4" t="s">
        <v>29</v>
      </c>
      <c r="D16" s="4">
        <v>196</v>
      </c>
      <c r="E16" s="4" t="s">
        <v>29</v>
      </c>
      <c r="F16" s="6">
        <v>1970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s="1" customFormat="1" ht="18.75" customHeight="1" thickBot="1" x14ac:dyDescent="0.25">
      <c r="A17" s="7"/>
      <c r="B17" s="4"/>
      <c r="C17" s="4"/>
      <c r="D17" s="4"/>
      <c r="E17" s="4"/>
      <c r="F17" s="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s="1" customFormat="1" ht="18.75" customHeight="1" thickBot="1" x14ac:dyDescent="0.25">
      <c r="A18" s="8" t="s">
        <v>15</v>
      </c>
      <c r="B18" s="9">
        <f>SUM(B2:B16)</f>
        <v>79305</v>
      </c>
      <c r="C18" s="9">
        <f>SUM(C2:C16)</f>
        <v>56201</v>
      </c>
      <c r="D18" s="9">
        <f>SUM(D2:D16)</f>
        <v>17825</v>
      </c>
      <c r="E18" s="9">
        <f>SUM(E2:E16)</f>
        <v>73983</v>
      </c>
      <c r="F18" s="10">
        <f>SUM(F2:F16)</f>
        <v>227314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ht="18.75" customHeight="1" x14ac:dyDescent="0.25">
      <c r="A19" s="5" t="s">
        <v>16</v>
      </c>
      <c r="B19" s="4">
        <v>3180</v>
      </c>
      <c r="C19" s="4">
        <v>3284</v>
      </c>
      <c r="D19" s="4">
        <v>1337</v>
      </c>
      <c r="E19" s="4">
        <v>3022</v>
      </c>
      <c r="F19" s="6">
        <v>10823</v>
      </c>
    </row>
    <row r="20" spans="1:74" ht="18.75" customHeight="1" x14ac:dyDescent="0.25">
      <c r="A20" s="5" t="s">
        <v>17</v>
      </c>
      <c r="B20" s="4">
        <v>10810</v>
      </c>
      <c r="C20" s="4">
        <v>7426</v>
      </c>
      <c r="D20" s="4">
        <v>3297</v>
      </c>
      <c r="E20" s="4">
        <v>6056</v>
      </c>
      <c r="F20" s="6">
        <v>27589</v>
      </c>
    </row>
    <row r="21" spans="1:74" ht="18.75" customHeight="1" x14ac:dyDescent="0.25">
      <c r="A21" s="5" t="s">
        <v>18</v>
      </c>
      <c r="B21" s="4">
        <v>38571</v>
      </c>
      <c r="C21" s="4">
        <v>26820</v>
      </c>
      <c r="D21" s="4">
        <v>8524</v>
      </c>
      <c r="E21" s="4">
        <v>30794</v>
      </c>
      <c r="F21" s="6">
        <v>104709</v>
      </c>
    </row>
    <row r="22" spans="1:74" ht="18.75" customHeight="1" x14ac:dyDescent="0.25">
      <c r="A22" s="5" t="s">
        <v>19</v>
      </c>
      <c r="B22" s="4">
        <v>59085</v>
      </c>
      <c r="C22" s="4">
        <v>60099</v>
      </c>
      <c r="D22" s="4">
        <v>13658</v>
      </c>
      <c r="E22" s="4">
        <v>36776</v>
      </c>
      <c r="F22" s="6">
        <v>169618</v>
      </c>
    </row>
    <row r="23" spans="1:74" ht="18.75" customHeight="1" x14ac:dyDescent="0.25">
      <c r="A23" s="5" t="s">
        <v>20</v>
      </c>
      <c r="B23" s="4">
        <v>77000</v>
      </c>
      <c r="C23" s="4">
        <v>73355</v>
      </c>
      <c r="D23" s="4">
        <v>22290</v>
      </c>
      <c r="E23" s="4">
        <v>77911</v>
      </c>
      <c r="F23" s="6">
        <v>250556</v>
      </c>
    </row>
    <row r="24" spans="1:74" ht="18.75" customHeight="1" x14ac:dyDescent="0.25">
      <c r="A24" s="5" t="s">
        <v>21</v>
      </c>
      <c r="B24" s="4">
        <v>100390</v>
      </c>
      <c r="C24" s="4">
        <v>63922</v>
      </c>
      <c r="D24" s="4">
        <v>28093</v>
      </c>
      <c r="E24" s="4">
        <v>72415</v>
      </c>
      <c r="F24" s="6">
        <v>264820</v>
      </c>
    </row>
    <row r="25" spans="1:74" ht="18.75" customHeight="1" x14ac:dyDescent="0.25">
      <c r="A25" s="5" t="s">
        <v>22</v>
      </c>
      <c r="B25" s="4">
        <v>56416</v>
      </c>
      <c r="C25" s="4">
        <v>52504</v>
      </c>
      <c r="D25" s="4">
        <v>43770</v>
      </c>
      <c r="E25" s="4">
        <v>43277</v>
      </c>
      <c r="F25" s="6">
        <v>195967</v>
      </c>
    </row>
    <row r="26" spans="1:74" ht="18.75" customHeight="1" x14ac:dyDescent="0.25">
      <c r="A26" s="5" t="s">
        <v>23</v>
      </c>
      <c r="B26" s="4">
        <v>34888</v>
      </c>
      <c r="C26" s="4">
        <v>27341</v>
      </c>
      <c r="D26" s="4">
        <v>20739</v>
      </c>
      <c r="E26" s="4">
        <v>17867</v>
      </c>
      <c r="F26" s="6">
        <v>100835</v>
      </c>
    </row>
    <row r="27" spans="1:74" ht="18.75" customHeight="1" thickBot="1" x14ac:dyDescent="0.3">
      <c r="A27" s="5" t="s">
        <v>24</v>
      </c>
      <c r="B27" s="4">
        <v>27997</v>
      </c>
      <c r="C27" s="4">
        <v>20516</v>
      </c>
      <c r="D27" s="4">
        <v>14373</v>
      </c>
      <c r="E27" s="4">
        <v>11255</v>
      </c>
      <c r="F27" s="6">
        <v>74141</v>
      </c>
    </row>
    <row r="28" spans="1:74" ht="18.75" customHeight="1" thickBot="1" x14ac:dyDescent="0.25">
      <c r="A28" s="8" t="s">
        <v>25</v>
      </c>
      <c r="B28" s="9">
        <f>SUM(B19:B27)</f>
        <v>408337</v>
      </c>
      <c r="C28" s="9">
        <f>SUM(C19:C27)</f>
        <v>335267</v>
      </c>
      <c r="D28" s="9">
        <f>SUM(D19:D27)</f>
        <v>156081</v>
      </c>
      <c r="E28" s="9">
        <f>SUM(E19:E27)</f>
        <v>299373</v>
      </c>
      <c r="F28" s="10">
        <f>SUM(F19:F27)</f>
        <v>1199058</v>
      </c>
    </row>
    <row r="29" spans="1:74" ht="18.75" customHeight="1" thickBot="1" x14ac:dyDescent="0.25">
      <c r="A29" s="11" t="s">
        <v>26</v>
      </c>
      <c r="B29" s="12">
        <v>4065</v>
      </c>
      <c r="C29" s="9">
        <v>4096</v>
      </c>
      <c r="D29" s="9">
        <v>0</v>
      </c>
      <c r="E29" s="9">
        <v>4029</v>
      </c>
      <c r="F29" s="10">
        <f>SUM(B29:E29)</f>
        <v>12190</v>
      </c>
    </row>
    <row r="30" spans="1:74" ht="18.75" customHeight="1" thickBot="1" x14ac:dyDescent="0.25">
      <c r="A30" s="13" t="s">
        <v>27</v>
      </c>
      <c r="B30" s="14">
        <f>B18+B28+B29</f>
        <v>491707</v>
      </c>
      <c r="C30" s="14">
        <f>C18+C28+C29</f>
        <v>395564</v>
      </c>
      <c r="D30" s="14">
        <f>D18+D28+D29</f>
        <v>173906</v>
      </c>
      <c r="E30" s="14">
        <f>E18+E28+E29</f>
        <v>377385</v>
      </c>
      <c r="F30" s="15">
        <f>F18+F28+F29</f>
        <v>1438562</v>
      </c>
    </row>
    <row r="31" spans="1:74" ht="13.5" thickTop="1" x14ac:dyDescent="0.2">
      <c r="A31" s="3"/>
    </row>
    <row r="32" spans="1:74" x14ac:dyDescent="0.2">
      <c r="A32" s="3"/>
    </row>
    <row r="33" spans="1:8" x14ac:dyDescent="0.2">
      <c r="A33" s="3"/>
    </row>
    <row r="34" spans="1:8" x14ac:dyDescent="0.2">
      <c r="A34" s="3"/>
      <c r="G34" s="4"/>
      <c r="H34" s="4"/>
    </row>
    <row r="35" spans="1:8" ht="18.95" customHeight="1" x14ac:dyDescent="0.2">
      <c r="A35" s="16"/>
      <c r="B35" s="4"/>
      <c r="C35" s="4"/>
      <c r="D35" s="4"/>
      <c r="E35" s="4"/>
      <c r="F35" s="4"/>
      <c r="G35" s="4"/>
      <c r="H35" s="4"/>
    </row>
    <row r="36" spans="1:8" ht="18.95" customHeight="1" x14ac:dyDescent="0.2">
      <c r="A36" s="16"/>
      <c r="B36" s="18"/>
      <c r="C36" s="4"/>
      <c r="D36" s="4"/>
      <c r="E36" s="4"/>
      <c r="F36" s="4"/>
      <c r="G36" s="4"/>
      <c r="H36" s="4"/>
    </row>
    <row r="37" spans="1:8" ht="18.95" customHeight="1" x14ac:dyDescent="0.2">
      <c r="A37" s="16"/>
      <c r="B37" s="4"/>
      <c r="C37" s="4"/>
      <c r="D37" s="4"/>
      <c r="E37" s="4"/>
      <c r="F37" s="18"/>
      <c r="G37" s="4"/>
      <c r="H37" s="4"/>
    </row>
    <row r="38" spans="1:8" ht="18.95" customHeight="1" x14ac:dyDescent="0.2">
      <c r="A38" s="16"/>
      <c r="B38" s="4"/>
      <c r="C38" s="4"/>
      <c r="D38" s="4"/>
      <c r="E38" s="4"/>
      <c r="F38" s="18"/>
      <c r="G38" s="4"/>
      <c r="H38" s="4"/>
    </row>
    <row r="39" spans="1:8" ht="18.95" customHeight="1" x14ac:dyDescent="0.2">
      <c r="A39" s="16"/>
      <c r="B39" s="4"/>
      <c r="C39" s="4"/>
      <c r="D39" s="4"/>
      <c r="E39" s="4"/>
      <c r="F39" s="18"/>
      <c r="G39" s="4"/>
      <c r="H39" s="4"/>
    </row>
    <row r="40" spans="1:8" ht="18.95" customHeight="1" x14ac:dyDescent="0.2">
      <c r="A40" s="16"/>
      <c r="B40" s="4"/>
      <c r="C40" s="4"/>
      <c r="D40" s="4"/>
      <c r="E40" s="4"/>
      <c r="F40" s="18"/>
      <c r="G40" s="4"/>
      <c r="H40" s="4"/>
    </row>
    <row r="41" spans="1:8" ht="18.95" customHeight="1" x14ac:dyDescent="0.2">
      <c r="A41" s="16"/>
      <c r="B41" s="4"/>
      <c r="C41" s="4"/>
      <c r="D41" s="4"/>
      <c r="E41" s="4"/>
      <c r="F41" s="18"/>
      <c r="G41" s="4"/>
      <c r="H41" s="4"/>
    </row>
    <row r="42" spans="1:8" ht="18.95" customHeight="1" x14ac:dyDescent="0.2">
      <c r="A42" s="16"/>
      <c r="B42" s="4"/>
      <c r="C42" s="4"/>
      <c r="D42" s="4"/>
      <c r="E42" s="4"/>
      <c r="F42" s="18"/>
      <c r="G42" s="4"/>
      <c r="H42" s="4"/>
    </row>
    <row r="43" spans="1:8" ht="18.95" customHeight="1" x14ac:dyDescent="0.2">
      <c r="A43" s="16"/>
      <c r="B43" s="4"/>
      <c r="C43" s="4"/>
      <c r="D43" s="4"/>
      <c r="E43" s="4"/>
      <c r="F43" s="18"/>
      <c r="G43" s="4"/>
      <c r="H43" s="4"/>
    </row>
    <row r="44" spans="1:8" ht="18.95" customHeight="1" x14ac:dyDescent="0.2">
      <c r="A44" s="16"/>
      <c r="B44" s="4"/>
      <c r="C44" s="4"/>
      <c r="D44" s="4"/>
      <c r="E44" s="4"/>
      <c r="F44" s="18"/>
      <c r="G44" s="4"/>
      <c r="H44" s="4"/>
    </row>
    <row r="45" spans="1:8" ht="18.95" customHeight="1" x14ac:dyDescent="0.2">
      <c r="A45" s="16"/>
      <c r="B45" s="4"/>
      <c r="C45" s="4"/>
      <c r="D45" s="4"/>
      <c r="E45" s="4"/>
      <c r="F45" s="18"/>
      <c r="G45" s="4"/>
      <c r="H45" s="4"/>
    </row>
    <row r="46" spans="1:8" ht="18.95" customHeight="1" x14ac:dyDescent="0.2">
      <c r="A46" s="16"/>
      <c r="B46" s="4"/>
      <c r="C46" s="4"/>
      <c r="D46" s="4"/>
      <c r="E46" s="4"/>
      <c r="F46" s="18"/>
      <c r="G46" s="4"/>
      <c r="H46" s="4"/>
    </row>
    <row r="47" spans="1:8" ht="18.95" customHeight="1" x14ac:dyDescent="0.2">
      <c r="A47" s="16"/>
      <c r="B47" s="4"/>
      <c r="C47" s="4"/>
      <c r="D47" s="4"/>
      <c r="E47" s="4"/>
      <c r="F47" s="18"/>
      <c r="G47" s="4"/>
      <c r="H47" s="4"/>
    </row>
    <row r="48" spans="1:8" ht="18.95" customHeight="1" x14ac:dyDescent="0.2">
      <c r="A48" s="16"/>
      <c r="B48" s="4"/>
      <c r="C48" s="4"/>
      <c r="D48" s="4"/>
      <c r="E48" s="4"/>
      <c r="F48" s="18"/>
      <c r="G48" s="4"/>
      <c r="H48" s="4"/>
    </row>
    <row r="49" spans="1:8" ht="18.95" customHeight="1" x14ac:dyDescent="0.2">
      <c r="A49" s="16"/>
      <c r="B49" s="4"/>
      <c r="C49" s="4"/>
      <c r="D49" s="4"/>
      <c r="E49" s="4"/>
      <c r="F49" s="18"/>
      <c r="G49" s="4"/>
      <c r="H49" s="4"/>
    </row>
    <row r="50" spans="1:8" ht="18.95" customHeight="1" x14ac:dyDescent="0.2">
      <c r="A50" s="16"/>
      <c r="B50" s="4"/>
      <c r="C50" s="4"/>
      <c r="D50" s="4"/>
      <c r="E50" s="4"/>
      <c r="F50" s="18"/>
      <c r="G50" s="4"/>
      <c r="H50" s="4"/>
    </row>
    <row r="51" spans="1:8" ht="18.95" customHeight="1" x14ac:dyDescent="0.2">
      <c r="A51" s="16"/>
      <c r="B51" s="4"/>
      <c r="C51" s="4"/>
      <c r="D51" s="4"/>
      <c r="E51" s="4"/>
      <c r="F51" s="18"/>
      <c r="G51" s="4"/>
      <c r="H51" s="4"/>
    </row>
    <row r="52" spans="1:8" ht="18.95" customHeight="1" x14ac:dyDescent="0.2">
      <c r="A52" s="16"/>
      <c r="B52" s="4"/>
      <c r="C52" s="4"/>
      <c r="D52" s="4"/>
      <c r="E52" s="4"/>
      <c r="F52" s="18"/>
      <c r="G52" s="4"/>
      <c r="H52" s="4"/>
    </row>
    <row r="53" spans="1:8" ht="18.95" customHeight="1" x14ac:dyDescent="0.2">
      <c r="A53" s="16"/>
      <c r="B53" s="18"/>
      <c r="C53" s="18"/>
      <c r="D53" s="18"/>
      <c r="E53" s="18"/>
      <c r="F53" s="18"/>
      <c r="G53" s="4"/>
      <c r="H53" s="4"/>
    </row>
    <row r="54" spans="1:8" ht="18.95" customHeight="1" x14ac:dyDescent="0.2">
      <c r="A54" s="16"/>
      <c r="B54" s="4"/>
      <c r="C54" s="4"/>
      <c r="D54" s="4"/>
      <c r="E54" s="4"/>
      <c r="F54" s="18"/>
      <c r="G54" s="4"/>
      <c r="H54" s="4"/>
    </row>
    <row r="55" spans="1:8" ht="18.95" customHeight="1" x14ac:dyDescent="0.2">
      <c r="A55" s="16"/>
      <c r="B55" s="4"/>
      <c r="C55" s="4"/>
      <c r="D55" s="4"/>
      <c r="E55" s="4"/>
      <c r="F55" s="18"/>
      <c r="G55" s="4"/>
      <c r="H55" s="4"/>
    </row>
    <row r="56" spans="1:8" ht="18.95" customHeight="1" x14ac:dyDescent="0.2">
      <c r="A56" s="16"/>
      <c r="B56" s="4"/>
      <c r="C56" s="4"/>
      <c r="D56" s="4"/>
      <c r="E56" s="4"/>
      <c r="F56" s="18"/>
      <c r="G56" s="4"/>
      <c r="H56" s="4"/>
    </row>
    <row r="57" spans="1:8" ht="18.95" customHeight="1" x14ac:dyDescent="0.2">
      <c r="A57" s="16"/>
      <c r="B57" s="4"/>
      <c r="C57" s="4"/>
      <c r="D57" s="4"/>
      <c r="E57" s="4"/>
      <c r="F57" s="18"/>
      <c r="G57" s="4"/>
      <c r="H57" s="4"/>
    </row>
    <row r="58" spans="1:8" ht="18.95" customHeight="1" x14ac:dyDescent="0.2">
      <c r="A58" s="16"/>
      <c r="B58" s="4"/>
      <c r="C58" s="4"/>
      <c r="D58" s="4"/>
      <c r="E58" s="4"/>
      <c r="F58" s="18"/>
      <c r="G58" s="4"/>
      <c r="H58" s="4"/>
    </row>
    <row r="59" spans="1:8" ht="18.95" customHeight="1" x14ac:dyDescent="0.2">
      <c r="A59" s="16"/>
      <c r="B59" s="4"/>
      <c r="C59" s="4"/>
      <c r="D59" s="4"/>
      <c r="E59" s="4"/>
      <c r="F59" s="18"/>
      <c r="G59" s="4"/>
      <c r="H59" s="4"/>
    </row>
    <row r="60" spans="1:8" ht="18.95" customHeight="1" x14ac:dyDescent="0.2">
      <c r="A60" s="16"/>
      <c r="B60" s="4"/>
      <c r="C60" s="4"/>
      <c r="D60" s="4"/>
      <c r="E60" s="4"/>
      <c r="F60" s="18"/>
      <c r="G60" s="4"/>
      <c r="H60" s="4"/>
    </row>
    <row r="61" spans="1:8" ht="18.95" customHeight="1" x14ac:dyDescent="0.2">
      <c r="A61" s="16"/>
      <c r="B61" s="4"/>
      <c r="C61" s="4"/>
      <c r="D61" s="4"/>
      <c r="E61" s="4"/>
      <c r="F61" s="18"/>
      <c r="G61" s="4"/>
      <c r="H61" s="4"/>
    </row>
    <row r="62" spans="1:8" ht="18.95" customHeight="1" x14ac:dyDescent="0.2">
      <c r="A62" s="16"/>
      <c r="B62" s="4"/>
      <c r="C62" s="4"/>
      <c r="D62" s="4"/>
      <c r="E62" s="4"/>
      <c r="F62" s="18"/>
      <c r="G62" s="4"/>
      <c r="H62" s="4"/>
    </row>
    <row r="63" spans="1:8" ht="18.95" customHeight="1" x14ac:dyDescent="0.2">
      <c r="A63" s="16"/>
      <c r="B63" s="4"/>
      <c r="C63" s="4"/>
      <c r="D63" s="4"/>
      <c r="E63" s="4"/>
      <c r="F63" s="18"/>
      <c r="G63" s="4"/>
      <c r="H63" s="4"/>
    </row>
    <row r="64" spans="1:8" ht="18.95" customHeight="1" x14ac:dyDescent="0.2">
      <c r="A64" s="16"/>
      <c r="B64" s="4"/>
      <c r="C64" s="4"/>
      <c r="D64" s="4"/>
      <c r="E64" s="4"/>
      <c r="F64" s="18"/>
      <c r="G64" s="4"/>
      <c r="H64" s="4"/>
    </row>
    <row r="65" spans="1:8" ht="18.95" customHeight="1" x14ac:dyDescent="0.2">
      <c r="A65" s="16"/>
      <c r="B65" s="18"/>
      <c r="C65" s="18"/>
      <c r="D65" s="18"/>
      <c r="E65" s="18"/>
      <c r="F65" s="18"/>
      <c r="G65" s="4"/>
      <c r="H65" s="4"/>
    </row>
    <row r="66" spans="1:8" ht="18.95" customHeight="1" x14ac:dyDescent="0.2">
      <c r="A66" s="16"/>
      <c r="B66" s="18"/>
      <c r="C66" s="18"/>
      <c r="D66" s="18"/>
      <c r="E66" s="18"/>
      <c r="F66" s="18"/>
      <c r="G66" s="4"/>
      <c r="H66" s="4"/>
    </row>
    <row r="67" spans="1:8" ht="18.95" customHeight="1" x14ac:dyDescent="0.2">
      <c r="A67" s="16"/>
      <c r="B67" s="18"/>
      <c r="C67" s="18"/>
      <c r="D67" s="18"/>
      <c r="E67" s="18"/>
      <c r="F67" s="18"/>
      <c r="G67" s="4"/>
      <c r="H67" s="4"/>
    </row>
    <row r="68" spans="1:8" ht="18.95" customHeight="1" x14ac:dyDescent="0.2">
      <c r="A68" s="16"/>
      <c r="B68" s="4"/>
      <c r="C68" s="4"/>
      <c r="D68" s="4"/>
      <c r="E68" s="4"/>
      <c r="F68" s="4"/>
      <c r="G68" s="4"/>
      <c r="H68" s="4"/>
    </row>
    <row r="69" spans="1:8" ht="18.95" customHeight="1" x14ac:dyDescent="0.2">
      <c r="A69" s="16"/>
      <c r="B69" s="4"/>
      <c r="C69" s="4"/>
      <c r="D69" s="4"/>
      <c r="E69" s="4"/>
      <c r="F69" s="4"/>
      <c r="G69" s="4"/>
      <c r="H69" s="4"/>
    </row>
    <row r="70" spans="1:8" ht="18.95" customHeight="1" x14ac:dyDescent="0.2">
      <c r="A70" s="16"/>
      <c r="B70" s="4"/>
      <c r="C70" s="4"/>
      <c r="D70" s="4"/>
      <c r="E70" s="4"/>
      <c r="F70" s="4"/>
      <c r="G70" s="4"/>
      <c r="H70" s="4"/>
    </row>
    <row r="71" spans="1:8" ht="18.95" customHeight="1" x14ac:dyDescent="0.2">
      <c r="A71" s="16"/>
      <c r="B71" s="4"/>
      <c r="C71" s="4"/>
      <c r="D71" s="4"/>
      <c r="E71" s="4"/>
      <c r="F71" s="4"/>
      <c r="G71" s="4"/>
      <c r="H71" s="4"/>
    </row>
    <row r="72" spans="1:8" ht="18.95" customHeight="1" x14ac:dyDescent="0.2">
      <c r="A72" s="16"/>
      <c r="B72" s="4"/>
      <c r="C72" s="4"/>
      <c r="D72" s="4"/>
      <c r="E72" s="4"/>
      <c r="F72" s="4"/>
      <c r="G72" s="4"/>
      <c r="H72" s="4"/>
    </row>
    <row r="73" spans="1:8" ht="18.95" customHeight="1" x14ac:dyDescent="0.2">
      <c r="A73" s="16"/>
      <c r="B73" s="4"/>
      <c r="C73" s="4"/>
      <c r="D73" s="4"/>
      <c r="E73" s="4"/>
      <c r="F73" s="4"/>
      <c r="G73" s="4"/>
      <c r="H73" s="4"/>
    </row>
    <row r="74" spans="1:8" ht="18.95" customHeight="1" x14ac:dyDescent="0.2">
      <c r="A74" s="16"/>
      <c r="B74" s="4"/>
      <c r="C74" s="4"/>
      <c r="D74" s="4"/>
      <c r="E74" s="4"/>
      <c r="F74" s="4"/>
      <c r="G74" s="4"/>
      <c r="H74" s="4"/>
    </row>
    <row r="75" spans="1:8" ht="18.95" customHeight="1" x14ac:dyDescent="0.2">
      <c r="A75" s="16"/>
      <c r="B75" s="4"/>
      <c r="C75" s="4"/>
      <c r="D75" s="4"/>
      <c r="E75" s="4"/>
      <c r="F75" s="4"/>
      <c r="G75" s="4"/>
      <c r="H75" s="4"/>
    </row>
    <row r="76" spans="1:8" ht="18.95" customHeight="1" x14ac:dyDescent="0.2">
      <c r="A76" s="16"/>
      <c r="B76" s="18"/>
      <c r="C76" s="4"/>
      <c r="D76" s="4"/>
      <c r="E76" s="4"/>
      <c r="F76" s="4"/>
      <c r="G76" s="4"/>
      <c r="H76" s="4"/>
    </row>
    <row r="77" spans="1:8" ht="18.95" customHeight="1" x14ac:dyDescent="0.2">
      <c r="A77" s="16"/>
      <c r="B77" s="4"/>
      <c r="C77" s="4"/>
      <c r="D77" s="4"/>
      <c r="E77" s="4"/>
      <c r="F77" s="18"/>
      <c r="G77" s="4"/>
      <c r="H77" s="4"/>
    </row>
    <row r="78" spans="1:8" ht="18.95" customHeight="1" x14ac:dyDescent="0.2">
      <c r="A78" s="16"/>
      <c r="B78" s="4"/>
      <c r="C78" s="4"/>
      <c r="D78" s="4"/>
      <c r="E78" s="4"/>
      <c r="F78" s="18"/>
      <c r="G78" s="4"/>
      <c r="H78" s="4"/>
    </row>
    <row r="79" spans="1:8" ht="18.95" customHeight="1" x14ac:dyDescent="0.2">
      <c r="A79" s="16"/>
      <c r="B79" s="4"/>
      <c r="C79" s="4"/>
      <c r="D79" s="4"/>
      <c r="E79" s="4"/>
      <c r="F79" s="18"/>
      <c r="G79" s="4"/>
      <c r="H79" s="4"/>
    </row>
    <row r="80" spans="1:8" ht="18.95" customHeight="1" x14ac:dyDescent="0.2">
      <c r="A80" s="16"/>
      <c r="B80" s="4"/>
      <c r="C80" s="4"/>
      <c r="D80" s="4"/>
      <c r="E80" s="4"/>
      <c r="F80" s="18"/>
      <c r="G80" s="4"/>
      <c r="H80" s="4"/>
    </row>
    <row r="81" spans="1:72" ht="18.95" customHeight="1" x14ac:dyDescent="0.2">
      <c r="A81" s="16"/>
      <c r="B81" s="4"/>
      <c r="C81" s="4"/>
      <c r="D81" s="4"/>
      <c r="E81" s="4"/>
      <c r="F81" s="18"/>
      <c r="G81" s="4"/>
      <c r="H81" s="4"/>
    </row>
    <row r="82" spans="1:72" ht="18.95" customHeight="1" x14ac:dyDescent="0.2">
      <c r="A82" s="16"/>
      <c r="B82" s="4"/>
      <c r="C82" s="4"/>
      <c r="D82" s="4"/>
      <c r="E82" s="4"/>
      <c r="F82" s="18"/>
      <c r="G82" s="4"/>
      <c r="H82" s="4"/>
    </row>
    <row r="83" spans="1:72" ht="18.95" customHeight="1" x14ac:dyDescent="0.2">
      <c r="A83" s="16"/>
      <c r="B83" s="4"/>
      <c r="C83" s="4"/>
      <c r="D83" s="4"/>
      <c r="E83" s="4"/>
      <c r="F83" s="18"/>
      <c r="G83" s="4"/>
      <c r="H83" s="4"/>
    </row>
    <row r="84" spans="1:72" ht="18.95" customHeight="1" x14ac:dyDescent="0.2">
      <c r="A84" s="16"/>
      <c r="B84" s="4"/>
      <c r="C84" s="4"/>
      <c r="D84" s="4"/>
      <c r="E84" s="4"/>
      <c r="F84" s="18"/>
      <c r="G84" s="4"/>
      <c r="H84" s="4"/>
    </row>
    <row r="85" spans="1:72" ht="18.95" customHeight="1" x14ac:dyDescent="0.2">
      <c r="A85" s="16"/>
      <c r="B85" s="4"/>
      <c r="C85" s="4"/>
      <c r="D85" s="4"/>
      <c r="E85" s="4"/>
      <c r="F85" s="18"/>
      <c r="G85" s="4"/>
      <c r="H85" s="4"/>
    </row>
    <row r="86" spans="1:72" ht="18.95" customHeight="1" x14ac:dyDescent="0.2">
      <c r="A86" s="16"/>
      <c r="B86" s="4"/>
      <c r="C86" s="4"/>
      <c r="D86" s="4"/>
      <c r="E86" s="4"/>
      <c r="F86" s="18"/>
      <c r="G86" s="4"/>
      <c r="H86" s="4"/>
    </row>
    <row r="87" spans="1:72" ht="18.95" customHeight="1" x14ac:dyDescent="0.2">
      <c r="A87" s="16"/>
      <c r="B87" s="4"/>
      <c r="C87" s="4"/>
      <c r="D87" s="4"/>
      <c r="E87" s="4"/>
      <c r="F87" s="18"/>
      <c r="G87" s="4"/>
      <c r="H87" s="4"/>
    </row>
    <row r="88" spans="1:72" ht="18.95" customHeight="1" x14ac:dyDescent="0.2">
      <c r="A88" s="16"/>
      <c r="B88" s="4"/>
      <c r="C88" s="4"/>
      <c r="D88" s="4"/>
      <c r="E88" s="4"/>
      <c r="F88" s="18"/>
      <c r="G88" s="4"/>
      <c r="H88" s="4"/>
    </row>
    <row r="89" spans="1:72" ht="18.95" customHeight="1" x14ac:dyDescent="0.2">
      <c r="A89" s="16"/>
      <c r="B89" s="4"/>
      <c r="C89" s="4"/>
      <c r="D89" s="4"/>
      <c r="E89" s="4"/>
      <c r="F89" s="18"/>
      <c r="G89" s="4"/>
      <c r="H89" s="4"/>
    </row>
    <row r="90" spans="1:72" ht="18.95" customHeight="1" x14ac:dyDescent="0.2">
      <c r="A90" s="16"/>
      <c r="B90" s="4"/>
      <c r="C90" s="4"/>
      <c r="D90" s="4"/>
      <c r="E90" s="4"/>
      <c r="F90" s="18"/>
      <c r="G90" s="4"/>
      <c r="H90" s="4"/>
    </row>
    <row r="91" spans="1:72" ht="18.95" customHeight="1" x14ac:dyDescent="0.2">
      <c r="A91" s="16"/>
      <c r="B91" s="4"/>
      <c r="C91" s="4"/>
      <c r="D91" s="4"/>
      <c r="E91" s="4"/>
      <c r="F91" s="18"/>
      <c r="G91" s="4"/>
      <c r="H91" s="4"/>
    </row>
    <row r="92" spans="1:72" ht="18.95" customHeight="1" x14ac:dyDescent="0.2">
      <c r="A92" s="16"/>
      <c r="B92" s="4"/>
      <c r="C92" s="4"/>
      <c r="D92" s="4"/>
      <c r="E92" s="4"/>
      <c r="F92" s="18"/>
      <c r="G92" s="4"/>
      <c r="H92" s="4"/>
    </row>
    <row r="93" spans="1:72" ht="18.95" customHeight="1" x14ac:dyDescent="0.2">
      <c r="A93" s="16"/>
      <c r="B93" s="18"/>
      <c r="C93" s="18"/>
      <c r="D93" s="18"/>
      <c r="E93" s="18"/>
      <c r="F93" s="18"/>
      <c r="G93" s="4"/>
      <c r="H93" s="4"/>
      <c r="BT93" s="19"/>
    </row>
    <row r="94" spans="1:72" ht="18.95" customHeight="1" x14ac:dyDescent="0.2">
      <c r="A94" s="16"/>
      <c r="B94" s="4"/>
      <c r="C94" s="4"/>
      <c r="D94" s="4"/>
      <c r="E94" s="4"/>
      <c r="F94" s="18"/>
      <c r="G94" s="4"/>
      <c r="H94" s="4"/>
    </row>
    <row r="95" spans="1:72" ht="18.95" customHeight="1" x14ac:dyDescent="0.2">
      <c r="A95" s="16"/>
      <c r="B95" s="4"/>
      <c r="C95" s="4"/>
      <c r="D95" s="4"/>
      <c r="E95" s="4"/>
      <c r="F95" s="18"/>
      <c r="G95" s="4"/>
      <c r="H95" s="4"/>
    </row>
    <row r="96" spans="1:72" ht="18.95" customHeight="1" x14ac:dyDescent="0.2">
      <c r="A96" s="16"/>
      <c r="B96" s="4"/>
      <c r="C96" s="4"/>
      <c r="D96" s="4"/>
      <c r="E96" s="4"/>
      <c r="F96" s="18"/>
      <c r="G96" s="4"/>
      <c r="H96" s="4"/>
      <c r="BQ96" s="20" t="s">
        <v>28</v>
      </c>
    </row>
    <row r="97" spans="1:74" ht="18.95" customHeight="1" thickBot="1" x14ac:dyDescent="0.35">
      <c r="A97" s="16"/>
      <c r="B97" s="4"/>
      <c r="C97" s="4"/>
      <c r="D97" s="4"/>
      <c r="E97" s="4"/>
      <c r="F97" s="18"/>
      <c r="G97" s="4"/>
      <c r="H97" s="4"/>
      <c r="BQ97" s="21" t="s">
        <v>29</v>
      </c>
      <c r="BR97" s="22" t="s">
        <v>30</v>
      </c>
      <c r="BS97" s="23">
        <v>35826</v>
      </c>
      <c r="BT97" s="24" t="s">
        <v>31</v>
      </c>
    </row>
    <row r="98" spans="1:74" ht="18.95" customHeight="1" thickBot="1" x14ac:dyDescent="0.25">
      <c r="A98" s="16"/>
      <c r="B98" s="4"/>
      <c r="C98" s="4"/>
      <c r="D98" s="4"/>
      <c r="E98" s="4"/>
      <c r="F98" s="18"/>
      <c r="G98" s="4"/>
      <c r="H98" s="4"/>
      <c r="BQ98" s="25" t="s">
        <v>32</v>
      </c>
      <c r="BR98" s="26" t="s">
        <v>33</v>
      </c>
      <c r="BS98" s="26" t="s">
        <v>34</v>
      </c>
      <c r="BT98" s="26" t="s">
        <v>35</v>
      </c>
      <c r="BU98" s="27" t="s">
        <v>36</v>
      </c>
      <c r="BV98" s="26" t="s">
        <v>37</v>
      </c>
    </row>
    <row r="99" spans="1:74" ht="18.95" customHeight="1" x14ac:dyDescent="0.2">
      <c r="A99" s="16"/>
      <c r="B99" s="4"/>
      <c r="C99" s="4"/>
      <c r="D99" s="4"/>
      <c r="E99" s="4"/>
      <c r="F99" s="18"/>
      <c r="G99" s="4"/>
      <c r="H99" s="4"/>
      <c r="BQ99" s="28"/>
      <c r="BR99" s="17"/>
      <c r="BS99" s="17"/>
      <c r="BT99" s="17"/>
      <c r="BU99" s="17"/>
      <c r="BV99" s="29"/>
    </row>
    <row r="100" spans="1:74" ht="18.95" customHeight="1" x14ac:dyDescent="0.2">
      <c r="A100" s="16"/>
      <c r="B100" s="4"/>
      <c r="C100" s="4"/>
      <c r="D100" s="4"/>
      <c r="E100" s="4"/>
      <c r="F100" s="18"/>
      <c r="G100" s="4"/>
      <c r="H100" s="4"/>
      <c r="BQ100" s="30" t="s">
        <v>38</v>
      </c>
      <c r="BR100" s="17"/>
      <c r="BS100" s="17"/>
      <c r="BT100" s="17"/>
      <c r="BU100" s="17"/>
      <c r="BV100" s="29"/>
    </row>
    <row r="101" spans="1:74" ht="18.95" customHeight="1" x14ac:dyDescent="0.2">
      <c r="A101" s="16"/>
      <c r="B101" s="4"/>
      <c r="C101" s="4"/>
      <c r="D101" s="4"/>
      <c r="E101" s="4"/>
      <c r="F101" s="18"/>
      <c r="G101" s="4"/>
      <c r="H101" s="4"/>
      <c r="BQ101" s="28" t="s">
        <v>39</v>
      </c>
      <c r="BR101" s="4" t="e">
        <f t="shared" ref="BR101:BR106" si="0">BU101+BV101</f>
        <v>#REF!</v>
      </c>
      <c r="BS101" s="4" t="e">
        <f>#REF!</f>
        <v>#REF!</v>
      </c>
      <c r="BT101" s="17" t="e">
        <f>#REF!</f>
        <v>#REF!</v>
      </c>
      <c r="BU101" s="4" t="e">
        <f t="shared" ref="BU101:BU106" si="1">BS101+BT101</f>
        <v>#REF!</v>
      </c>
      <c r="BV101" s="29" t="e">
        <f>#REF!</f>
        <v>#REF!</v>
      </c>
    </row>
    <row r="102" spans="1:74" ht="18.95" customHeight="1" x14ac:dyDescent="0.2">
      <c r="A102" s="16"/>
      <c r="B102" s="4"/>
      <c r="C102" s="4"/>
      <c r="D102" s="4"/>
      <c r="E102" s="4"/>
      <c r="F102" s="18"/>
      <c r="G102" s="4"/>
      <c r="H102" s="4"/>
      <c r="BQ102" s="28" t="s">
        <v>40</v>
      </c>
      <c r="BR102" s="4" t="e">
        <f t="shared" si="0"/>
        <v>#REF!</v>
      </c>
      <c r="BS102" s="17" t="e">
        <f>#REF!</f>
        <v>#REF!</v>
      </c>
      <c r="BT102" s="17" t="e">
        <f>#REF!</f>
        <v>#REF!</v>
      </c>
      <c r="BU102" s="4" t="e">
        <f t="shared" si="1"/>
        <v>#REF!</v>
      </c>
      <c r="BV102" s="29" t="e">
        <f>#REF!</f>
        <v>#REF!</v>
      </c>
    </row>
    <row r="103" spans="1:74" ht="18.95" customHeight="1" x14ac:dyDescent="0.2">
      <c r="A103" s="16"/>
      <c r="B103" s="4"/>
      <c r="C103" s="4"/>
      <c r="D103" s="4"/>
      <c r="E103" s="4"/>
      <c r="F103" s="18"/>
      <c r="G103" s="4"/>
      <c r="H103" s="4"/>
      <c r="BQ103" s="28" t="s">
        <v>41</v>
      </c>
      <c r="BR103" s="4" t="e">
        <f t="shared" si="0"/>
        <v>#REF!</v>
      </c>
      <c r="BS103" s="4" t="e">
        <f>#REF!</f>
        <v>#REF!</v>
      </c>
      <c r="BT103" s="17" t="e">
        <f>#REF!</f>
        <v>#REF!</v>
      </c>
      <c r="BU103" s="4" t="e">
        <f t="shared" si="1"/>
        <v>#REF!</v>
      </c>
      <c r="BV103" s="29" t="e">
        <f>#REF!</f>
        <v>#REF!</v>
      </c>
    </row>
    <row r="104" spans="1:74" ht="18.95" customHeight="1" x14ac:dyDescent="0.2">
      <c r="A104" s="16"/>
      <c r="B104" s="4"/>
      <c r="C104" s="4"/>
      <c r="D104" s="4"/>
      <c r="E104" s="4"/>
      <c r="F104" s="18"/>
      <c r="G104" s="4"/>
      <c r="H104" s="4"/>
      <c r="BQ104" s="28" t="s">
        <v>42</v>
      </c>
      <c r="BR104" s="4" t="e">
        <f t="shared" si="0"/>
        <v>#REF!</v>
      </c>
      <c r="BS104" s="17" t="e">
        <f>#REF!</f>
        <v>#REF!</v>
      </c>
      <c r="BT104" s="17" t="e">
        <f>#REF!</f>
        <v>#REF!</v>
      </c>
      <c r="BU104" s="4" t="e">
        <f t="shared" si="1"/>
        <v>#REF!</v>
      </c>
      <c r="BV104" s="29" t="e">
        <f>#REF!</f>
        <v>#REF!</v>
      </c>
    </row>
    <row r="105" spans="1:74" ht="18.95" customHeight="1" x14ac:dyDescent="0.2">
      <c r="A105" s="16"/>
      <c r="B105" s="18"/>
      <c r="C105" s="18"/>
      <c r="D105" s="18"/>
      <c r="E105" s="18"/>
      <c r="F105" s="18"/>
      <c r="G105" s="4"/>
      <c r="H105" s="4"/>
      <c r="BQ105" s="28" t="s">
        <v>43</v>
      </c>
      <c r="BR105" s="4" t="e">
        <f t="shared" si="0"/>
        <v>#REF!</v>
      </c>
      <c r="BS105" s="17" t="e">
        <f>#REF!</f>
        <v>#REF!</v>
      </c>
      <c r="BT105" s="17" t="e">
        <f>#REF!</f>
        <v>#REF!</v>
      </c>
      <c r="BU105" s="4" t="e">
        <f t="shared" si="1"/>
        <v>#REF!</v>
      </c>
      <c r="BV105" s="29" t="e">
        <f>#REF!</f>
        <v>#REF!</v>
      </c>
    </row>
    <row r="106" spans="1:74" ht="18.95" customHeight="1" x14ac:dyDescent="0.2">
      <c r="A106" s="16"/>
      <c r="B106" s="18"/>
      <c r="C106" s="18"/>
      <c r="D106" s="18"/>
      <c r="E106" s="18"/>
      <c r="F106" s="18"/>
      <c r="G106" s="4"/>
      <c r="H106" s="4"/>
      <c r="BQ106" s="28" t="s">
        <v>44</v>
      </c>
      <c r="BR106" s="4" t="e">
        <f t="shared" si="0"/>
        <v>#REF!</v>
      </c>
      <c r="BS106" s="17" t="e">
        <f>#REF!</f>
        <v>#REF!</v>
      </c>
      <c r="BT106" s="17" t="e">
        <f>#REF!</f>
        <v>#REF!</v>
      </c>
      <c r="BU106" s="4" t="e">
        <f t="shared" si="1"/>
        <v>#REF!</v>
      </c>
      <c r="BV106" s="29" t="e">
        <f>#REF!</f>
        <v>#REF!</v>
      </c>
    </row>
    <row r="107" spans="1:74" ht="18.95" customHeight="1" x14ac:dyDescent="0.2">
      <c r="A107" s="16"/>
      <c r="B107" s="18"/>
      <c r="C107" s="18"/>
      <c r="D107" s="18"/>
      <c r="E107" s="18"/>
      <c r="F107" s="18"/>
      <c r="G107" s="4"/>
      <c r="H107" s="4"/>
      <c r="BQ107" s="28"/>
      <c r="BR107" s="17"/>
      <c r="BS107" s="17"/>
      <c r="BT107" s="17"/>
      <c r="BU107" s="17"/>
      <c r="BV107" s="29"/>
    </row>
    <row r="108" spans="1:74" ht="15.95" customHeight="1" x14ac:dyDescent="0.2">
      <c r="A108" s="17"/>
      <c r="B108" s="4"/>
      <c r="C108" s="4"/>
      <c r="D108" s="4"/>
      <c r="E108" s="4"/>
      <c r="F108" s="4"/>
      <c r="G108" s="4"/>
      <c r="H108" s="4"/>
      <c r="BQ108" s="30" t="s">
        <v>45</v>
      </c>
      <c r="BR108" s="17"/>
      <c r="BS108" s="17"/>
      <c r="BT108" s="17"/>
      <c r="BU108" s="17"/>
      <c r="BV108" s="29"/>
    </row>
    <row r="109" spans="1:74" ht="15.95" customHeight="1" x14ac:dyDescent="0.2">
      <c r="A109" s="17"/>
      <c r="B109" s="4"/>
      <c r="C109" s="4"/>
      <c r="D109" s="4"/>
      <c r="E109" s="4"/>
      <c r="F109" s="4"/>
      <c r="G109" s="4"/>
      <c r="H109" s="4"/>
      <c r="BQ109" s="28" t="s">
        <v>46</v>
      </c>
      <c r="BR109" s="4" t="e">
        <f t="shared" ref="BR109:BR120" si="2">BU109+BV109</f>
        <v>#REF!</v>
      </c>
      <c r="BS109" s="17" t="e">
        <f>#REF!</f>
        <v>#REF!</v>
      </c>
      <c r="BT109" s="17" t="e">
        <f>#REF!</f>
        <v>#REF!</v>
      </c>
      <c r="BU109" s="4" t="e">
        <f t="shared" ref="BU109:BU120" si="3">BS109+BT109</f>
        <v>#REF!</v>
      </c>
      <c r="BV109" s="29" t="e">
        <f>#REF!</f>
        <v>#REF!</v>
      </c>
    </row>
    <row r="110" spans="1:74" ht="15.95" customHeight="1" x14ac:dyDescent="0.2">
      <c r="A110" s="17"/>
      <c r="B110" s="4"/>
      <c r="C110" s="4"/>
      <c r="D110" s="4"/>
      <c r="E110" s="4"/>
      <c r="F110" s="4"/>
      <c r="G110" s="4"/>
      <c r="H110" s="4"/>
      <c r="BQ110" s="28" t="s">
        <v>47</v>
      </c>
      <c r="BR110" s="4" t="e">
        <f t="shared" si="2"/>
        <v>#REF!</v>
      </c>
      <c r="BS110" s="17" t="e">
        <f>#REF!</f>
        <v>#REF!</v>
      </c>
      <c r="BT110" s="17" t="e">
        <f>#REF!</f>
        <v>#REF!</v>
      </c>
      <c r="BU110" s="4" t="e">
        <f t="shared" si="3"/>
        <v>#REF!</v>
      </c>
      <c r="BV110" s="29" t="e">
        <f>#REF!</f>
        <v>#REF!</v>
      </c>
    </row>
    <row r="111" spans="1:74" ht="15.95" customHeight="1" x14ac:dyDescent="0.2">
      <c r="A111" s="17"/>
      <c r="B111" s="4"/>
      <c r="C111" s="4"/>
      <c r="D111" s="4"/>
      <c r="E111" s="4"/>
      <c r="F111" s="4"/>
      <c r="G111" s="4"/>
      <c r="H111" s="4"/>
      <c r="BQ111" s="28" t="s">
        <v>48</v>
      </c>
      <c r="BR111" s="4" t="e">
        <f t="shared" si="2"/>
        <v>#REF!</v>
      </c>
      <c r="BS111" s="4" t="e">
        <f>#REF!</f>
        <v>#REF!</v>
      </c>
      <c r="BT111" s="4" t="e">
        <f>#REF!</f>
        <v>#REF!</v>
      </c>
      <c r="BU111" s="4" t="e">
        <f t="shared" si="3"/>
        <v>#REF!</v>
      </c>
      <c r="BV111" s="29" t="e">
        <f>#REF!</f>
        <v>#REF!</v>
      </c>
    </row>
    <row r="112" spans="1:74" ht="15.95" customHeight="1" x14ac:dyDescent="0.2">
      <c r="A112" s="17"/>
      <c r="B112" s="4"/>
      <c r="C112" s="4"/>
      <c r="D112" s="4"/>
      <c r="E112" s="4"/>
      <c r="F112" s="4"/>
      <c r="G112" s="4"/>
      <c r="H112" s="4"/>
      <c r="BQ112" s="28" t="s">
        <v>49</v>
      </c>
      <c r="BR112" s="4" t="e">
        <f t="shared" si="2"/>
        <v>#REF!</v>
      </c>
      <c r="BS112" s="4" t="e">
        <f>#REF!</f>
        <v>#REF!</v>
      </c>
      <c r="BT112" s="17" t="e">
        <f>#REF!</f>
        <v>#REF!</v>
      </c>
      <c r="BU112" s="4" t="e">
        <f t="shared" si="3"/>
        <v>#REF!</v>
      </c>
      <c r="BV112" s="29" t="e">
        <f>#REF!</f>
        <v>#REF!</v>
      </c>
    </row>
    <row r="113" spans="1:74" ht="15.95" customHeight="1" x14ac:dyDescent="0.2">
      <c r="A113" s="17"/>
      <c r="B113" s="4"/>
      <c r="C113" s="4"/>
      <c r="D113" s="4"/>
      <c r="E113" s="4"/>
      <c r="F113" s="4"/>
      <c r="G113" s="4"/>
      <c r="H113" s="4"/>
      <c r="BQ113" s="28" t="s">
        <v>50</v>
      </c>
      <c r="BR113" s="4" t="e">
        <f t="shared" si="2"/>
        <v>#REF!</v>
      </c>
      <c r="BS113" s="4" t="e">
        <f>#REF!</f>
        <v>#REF!</v>
      </c>
      <c r="BT113" s="17" t="e">
        <f>#REF!</f>
        <v>#REF!</v>
      </c>
      <c r="BU113" s="4" t="e">
        <f t="shared" si="3"/>
        <v>#REF!</v>
      </c>
      <c r="BV113" s="29" t="e">
        <f>#REF!</f>
        <v>#REF!</v>
      </c>
    </row>
    <row r="114" spans="1:74" ht="15.95" customHeight="1" x14ac:dyDescent="0.2">
      <c r="A114" s="17"/>
      <c r="B114" s="4"/>
      <c r="C114" s="4"/>
      <c r="D114" s="4"/>
      <c r="E114" s="4"/>
      <c r="F114" s="4"/>
      <c r="G114" s="4"/>
      <c r="H114" s="4"/>
      <c r="BQ114" s="28" t="s">
        <v>51</v>
      </c>
      <c r="BR114" s="4" t="e">
        <f t="shared" si="2"/>
        <v>#REF!</v>
      </c>
      <c r="BS114" s="4" t="e">
        <f>#REF!</f>
        <v>#REF!</v>
      </c>
      <c r="BT114" s="17" t="e">
        <f>#REF!</f>
        <v>#REF!</v>
      </c>
      <c r="BU114" s="4" t="e">
        <f t="shared" si="3"/>
        <v>#REF!</v>
      </c>
      <c r="BV114" s="29" t="e">
        <f>#REF!</f>
        <v>#REF!</v>
      </c>
    </row>
    <row r="115" spans="1:74" ht="15.95" customHeight="1" x14ac:dyDescent="0.2">
      <c r="A115" s="17"/>
      <c r="B115" s="4"/>
      <c r="C115" s="4"/>
      <c r="D115" s="4"/>
      <c r="E115" s="4"/>
      <c r="F115" s="4"/>
      <c r="G115" s="4"/>
      <c r="H115" s="4"/>
      <c r="BQ115" s="28" t="s">
        <v>52</v>
      </c>
      <c r="BR115" s="4" t="e">
        <f t="shared" si="2"/>
        <v>#REF!</v>
      </c>
      <c r="BS115" s="17" t="e">
        <f>#REF!</f>
        <v>#REF!</v>
      </c>
      <c r="BT115" s="17" t="e">
        <f>#REF!</f>
        <v>#REF!</v>
      </c>
      <c r="BU115" s="4" t="e">
        <f t="shared" si="3"/>
        <v>#REF!</v>
      </c>
      <c r="BV115" s="29" t="e">
        <f>#REF!</f>
        <v>#REF!</v>
      </c>
    </row>
    <row r="116" spans="1:74" ht="15.95" customHeight="1" x14ac:dyDescent="0.2">
      <c r="A116" s="17"/>
      <c r="B116" s="4"/>
      <c r="C116" s="4"/>
      <c r="D116" s="4"/>
      <c r="E116" s="4"/>
      <c r="F116" s="4"/>
      <c r="G116" s="4"/>
      <c r="H116" s="4"/>
      <c r="BQ116" s="28" t="s">
        <v>53</v>
      </c>
      <c r="BR116" s="4" t="e">
        <f t="shared" si="2"/>
        <v>#REF!</v>
      </c>
      <c r="BS116" s="4" t="e">
        <f>#REF!</f>
        <v>#REF!</v>
      </c>
      <c r="BT116" s="17" t="e">
        <f>#REF!</f>
        <v>#REF!</v>
      </c>
      <c r="BU116" s="4" t="e">
        <f t="shared" si="3"/>
        <v>#REF!</v>
      </c>
      <c r="BV116" s="29" t="e">
        <f>#REF!</f>
        <v>#REF!</v>
      </c>
    </row>
    <row r="117" spans="1:74" ht="15.95" customHeight="1" x14ac:dyDescent="0.2">
      <c r="A117" s="17"/>
      <c r="B117" s="4"/>
      <c r="C117" s="4"/>
      <c r="D117" s="4"/>
      <c r="E117" s="4"/>
      <c r="F117" s="4"/>
      <c r="G117" s="4"/>
      <c r="H117" s="4"/>
      <c r="BQ117" s="28" t="s">
        <v>54</v>
      </c>
      <c r="BR117" s="4" t="e">
        <f t="shared" si="2"/>
        <v>#REF!</v>
      </c>
      <c r="BS117" s="17" t="e">
        <f>#REF!</f>
        <v>#REF!</v>
      </c>
      <c r="BT117" s="17" t="e">
        <f>#REF!</f>
        <v>#REF!</v>
      </c>
      <c r="BU117" s="4" t="e">
        <f t="shared" si="3"/>
        <v>#REF!</v>
      </c>
      <c r="BV117" s="29" t="e">
        <f>#REF!</f>
        <v>#REF!</v>
      </c>
    </row>
    <row r="118" spans="1:74" ht="15.95" customHeight="1" x14ac:dyDescent="0.2">
      <c r="A118" s="17"/>
      <c r="B118" s="4"/>
      <c r="C118" s="4"/>
      <c r="D118" s="4"/>
      <c r="E118" s="4"/>
      <c r="F118" s="4"/>
      <c r="G118" s="4"/>
      <c r="H118" s="4"/>
      <c r="BQ118" s="28" t="s">
        <v>55</v>
      </c>
      <c r="BR118" s="4" t="e">
        <f t="shared" si="2"/>
        <v>#REF!</v>
      </c>
      <c r="BS118" s="4" t="e">
        <f>#REF!</f>
        <v>#REF!</v>
      </c>
      <c r="BT118" s="17" t="e">
        <f>#REF!</f>
        <v>#REF!</v>
      </c>
      <c r="BU118" s="4" t="e">
        <f t="shared" si="3"/>
        <v>#REF!</v>
      </c>
      <c r="BV118" s="29" t="e">
        <f>#REF!</f>
        <v>#REF!</v>
      </c>
    </row>
    <row r="119" spans="1:74" ht="15.95" customHeight="1" x14ac:dyDescent="0.2">
      <c r="A119" s="17"/>
      <c r="B119" s="4"/>
      <c r="C119" s="4"/>
      <c r="D119" s="4"/>
      <c r="E119" s="4"/>
      <c r="F119" s="4"/>
      <c r="G119" s="4"/>
      <c r="H119" s="4"/>
      <c r="BQ119" s="28" t="s">
        <v>56</v>
      </c>
      <c r="BR119" s="4" t="e">
        <f t="shared" si="2"/>
        <v>#REF!</v>
      </c>
      <c r="BS119" s="17" t="e">
        <f>#REF!</f>
        <v>#REF!</v>
      </c>
      <c r="BT119" s="17" t="e">
        <f>#REF!</f>
        <v>#REF!</v>
      </c>
      <c r="BU119" s="4" t="e">
        <f t="shared" si="3"/>
        <v>#REF!</v>
      </c>
      <c r="BV119" s="29" t="e">
        <f>#REF!</f>
        <v>#REF!</v>
      </c>
    </row>
    <row r="120" spans="1:74" ht="15.95" customHeight="1" x14ac:dyDescent="0.2">
      <c r="A120" s="17"/>
      <c r="B120" s="4"/>
      <c r="C120" s="4"/>
      <c r="D120" s="4"/>
      <c r="E120" s="4"/>
      <c r="F120" s="4"/>
      <c r="G120" s="4"/>
      <c r="H120" s="4"/>
      <c r="BQ120" s="28" t="s">
        <v>57</v>
      </c>
      <c r="BR120" s="4" t="e">
        <f t="shared" si="2"/>
        <v>#REF!</v>
      </c>
      <c r="BS120" s="17" t="e">
        <f>#REF!</f>
        <v>#REF!</v>
      </c>
      <c r="BT120" s="17" t="e">
        <f>#REF!</f>
        <v>#REF!</v>
      </c>
      <c r="BU120" s="4" t="e">
        <f t="shared" si="3"/>
        <v>#REF!</v>
      </c>
      <c r="BV120" s="29" t="e">
        <f>#REF!</f>
        <v>#REF!</v>
      </c>
    </row>
    <row r="121" spans="1:74" ht="15.95" customHeight="1" x14ac:dyDescent="0.2">
      <c r="A121" s="17"/>
      <c r="B121" s="4"/>
      <c r="C121" s="4"/>
      <c r="D121" s="4"/>
      <c r="E121" s="4"/>
      <c r="F121" s="4"/>
      <c r="G121" s="4"/>
      <c r="H121" s="4"/>
      <c r="BQ121" s="28" t="s">
        <v>29</v>
      </c>
      <c r="BR121" s="17"/>
      <c r="BS121" s="17"/>
      <c r="BT121" s="17"/>
      <c r="BU121" s="17"/>
      <c r="BV121" s="29"/>
    </row>
    <row r="122" spans="1:74" ht="15.95" customHeight="1" x14ac:dyDescent="0.2">
      <c r="A122" s="17"/>
      <c r="B122" s="4"/>
      <c r="C122" s="4"/>
      <c r="D122" s="4"/>
      <c r="E122" s="4"/>
      <c r="F122" s="4"/>
      <c r="G122" s="4"/>
      <c r="H122" s="4"/>
      <c r="BQ122" s="30" t="s">
        <v>58</v>
      </c>
      <c r="BR122" s="17"/>
      <c r="BS122" s="17"/>
      <c r="BT122" s="17"/>
      <c r="BU122" s="17"/>
      <c r="BV122" s="29"/>
    </row>
    <row r="123" spans="1:74" ht="15.95" customHeight="1" x14ac:dyDescent="0.2">
      <c r="A123" s="17"/>
      <c r="B123" s="4"/>
      <c r="C123" s="4"/>
      <c r="D123" s="4"/>
      <c r="E123" s="4"/>
      <c r="F123" s="4"/>
      <c r="G123" s="4"/>
      <c r="H123" s="4"/>
      <c r="BQ123" s="28" t="s">
        <v>59</v>
      </c>
      <c r="BR123" s="4" t="e">
        <f t="shared" ref="BR123:BR131" si="4">BU123+BV123</f>
        <v>#REF!</v>
      </c>
      <c r="BS123" s="17" t="e">
        <f>#REF!</f>
        <v>#REF!</v>
      </c>
      <c r="BT123" s="17" t="e">
        <f>#REF!</f>
        <v>#REF!</v>
      </c>
      <c r="BU123" s="4" t="e">
        <f t="shared" ref="BU123:BU131" si="5">BS123+BT123</f>
        <v>#REF!</v>
      </c>
      <c r="BV123" s="29" t="e">
        <f>#REF!</f>
        <v>#REF!</v>
      </c>
    </row>
    <row r="124" spans="1:74" ht="15.95" customHeight="1" x14ac:dyDescent="0.2">
      <c r="A124" s="17"/>
      <c r="B124" s="4"/>
      <c r="C124" s="4"/>
      <c r="D124" s="4"/>
      <c r="E124" s="4"/>
      <c r="F124" s="4"/>
      <c r="G124" s="4"/>
      <c r="H124" s="4"/>
      <c r="BQ124" s="28" t="s">
        <v>60</v>
      </c>
      <c r="BR124" s="4" t="e">
        <f t="shared" si="4"/>
        <v>#REF!</v>
      </c>
      <c r="BS124" s="17" t="e">
        <f>#REF!</f>
        <v>#REF!</v>
      </c>
      <c r="BT124" s="17" t="e">
        <f>#REF!</f>
        <v>#REF!</v>
      </c>
      <c r="BU124" s="4" t="e">
        <f t="shared" si="5"/>
        <v>#REF!</v>
      </c>
      <c r="BV124" s="29" t="e">
        <f>#REF!</f>
        <v>#REF!</v>
      </c>
    </row>
    <row r="125" spans="1:74" ht="15.95" customHeight="1" x14ac:dyDescent="0.2">
      <c r="A125" s="17"/>
      <c r="B125" s="4"/>
      <c r="C125" s="4"/>
      <c r="D125" s="4"/>
      <c r="E125" s="4"/>
      <c r="F125" s="4"/>
      <c r="G125" s="4"/>
      <c r="H125" s="4"/>
      <c r="BQ125" s="28" t="s">
        <v>61</v>
      </c>
      <c r="BR125" s="4" t="e">
        <f t="shared" si="4"/>
        <v>#REF!</v>
      </c>
      <c r="BS125" s="17" t="e">
        <f>#REF!</f>
        <v>#REF!</v>
      </c>
      <c r="BT125" s="17" t="e">
        <f>#REF!</f>
        <v>#REF!</v>
      </c>
      <c r="BU125" s="4" t="e">
        <f t="shared" si="5"/>
        <v>#REF!</v>
      </c>
      <c r="BV125" s="29" t="e">
        <f>#REF!</f>
        <v>#REF!</v>
      </c>
    </row>
    <row r="126" spans="1:74" ht="15.95" customHeight="1" x14ac:dyDescent="0.2">
      <c r="A126" s="17"/>
      <c r="B126" s="4"/>
      <c r="C126" s="4"/>
      <c r="D126" s="4"/>
      <c r="E126" s="4"/>
      <c r="F126" s="4"/>
      <c r="G126" s="4"/>
      <c r="H126" s="4"/>
      <c r="BQ126" s="28" t="s">
        <v>62</v>
      </c>
      <c r="BR126" s="4" t="e">
        <f t="shared" si="4"/>
        <v>#REF!</v>
      </c>
      <c r="BS126" s="17" t="e">
        <f>#REF!</f>
        <v>#REF!</v>
      </c>
      <c r="BT126" s="17" t="e">
        <f>#REF!</f>
        <v>#REF!</v>
      </c>
      <c r="BU126" s="4" t="e">
        <f t="shared" si="5"/>
        <v>#REF!</v>
      </c>
      <c r="BV126" s="29" t="e">
        <f>#REF!</f>
        <v>#REF!</v>
      </c>
    </row>
    <row r="127" spans="1:74" ht="15.95" customHeight="1" x14ac:dyDescent="0.2">
      <c r="A127" s="17"/>
      <c r="B127" s="4"/>
      <c r="C127" s="4"/>
      <c r="D127" s="4"/>
      <c r="E127" s="4"/>
      <c r="F127" s="4"/>
      <c r="G127" s="4"/>
      <c r="H127" s="4"/>
      <c r="BQ127" s="28" t="s">
        <v>63</v>
      </c>
      <c r="BR127" s="4" t="e">
        <f t="shared" si="4"/>
        <v>#REF!</v>
      </c>
      <c r="BS127" s="17" t="e">
        <f>#REF!</f>
        <v>#REF!</v>
      </c>
      <c r="BT127" s="17" t="e">
        <f>#REF!</f>
        <v>#REF!</v>
      </c>
      <c r="BU127" s="4" t="e">
        <f t="shared" si="5"/>
        <v>#REF!</v>
      </c>
      <c r="BV127" s="29" t="e">
        <f>#REF!</f>
        <v>#REF!</v>
      </c>
    </row>
    <row r="128" spans="1:74" ht="15.95" customHeight="1" x14ac:dyDescent="0.2">
      <c r="A128" s="17"/>
      <c r="B128" s="4"/>
      <c r="C128" s="4"/>
      <c r="D128" s="4"/>
      <c r="E128" s="4"/>
      <c r="F128" s="4"/>
      <c r="G128" s="4"/>
      <c r="H128" s="4"/>
      <c r="BQ128" s="28" t="s">
        <v>64</v>
      </c>
      <c r="BR128" s="4" t="e">
        <f t="shared" si="4"/>
        <v>#REF!</v>
      </c>
      <c r="BS128" s="4" t="e">
        <f>#REF!</f>
        <v>#REF!</v>
      </c>
      <c r="BT128" s="17" t="e">
        <f>#REF!</f>
        <v>#REF!</v>
      </c>
      <c r="BU128" s="4" t="e">
        <f t="shared" si="5"/>
        <v>#REF!</v>
      </c>
      <c r="BV128" s="29" t="e">
        <f>#REF!</f>
        <v>#REF!</v>
      </c>
    </row>
    <row r="129" spans="1:74" ht="15.95" customHeight="1" x14ac:dyDescent="0.2">
      <c r="A129" s="17"/>
      <c r="B129" s="4"/>
      <c r="C129" s="4"/>
      <c r="D129" s="4"/>
      <c r="E129" s="4"/>
      <c r="F129" s="4"/>
      <c r="G129" s="4"/>
      <c r="H129" s="4"/>
      <c r="BQ129" s="2" t="s">
        <v>65</v>
      </c>
      <c r="BR129" s="4" t="e">
        <f t="shared" si="4"/>
        <v>#REF!</v>
      </c>
      <c r="BS129" s="17" t="e">
        <f>#REF!</f>
        <v>#REF!</v>
      </c>
      <c r="BT129" s="17" t="e">
        <f>#REF!</f>
        <v>#REF!</v>
      </c>
      <c r="BU129" s="4" t="e">
        <f t="shared" si="5"/>
        <v>#REF!</v>
      </c>
      <c r="BV129" s="29" t="e">
        <f>#REF!</f>
        <v>#REF!</v>
      </c>
    </row>
    <row r="130" spans="1:74" ht="15.95" customHeight="1" x14ac:dyDescent="0.2">
      <c r="A130" s="17"/>
      <c r="B130" s="4"/>
      <c r="C130" s="4"/>
      <c r="D130" s="4"/>
      <c r="E130" s="4"/>
      <c r="F130" s="4"/>
      <c r="G130" s="4"/>
      <c r="H130" s="4"/>
      <c r="BQ130" s="28" t="s">
        <v>66</v>
      </c>
      <c r="BR130" s="4" t="e">
        <f t="shared" si="4"/>
        <v>#REF!</v>
      </c>
      <c r="BS130" s="17" t="e">
        <f>#REF!</f>
        <v>#REF!</v>
      </c>
      <c r="BT130" s="17" t="e">
        <f>#REF!</f>
        <v>#REF!</v>
      </c>
      <c r="BU130" s="4" t="e">
        <f t="shared" si="5"/>
        <v>#REF!</v>
      </c>
      <c r="BV130" s="29" t="e">
        <f>#REF!</f>
        <v>#REF!</v>
      </c>
    </row>
    <row r="131" spans="1:74" ht="15.95" customHeight="1" x14ac:dyDescent="0.2">
      <c r="A131" s="17"/>
      <c r="B131" s="4"/>
      <c r="C131" s="4"/>
      <c r="D131" s="4"/>
      <c r="E131" s="4"/>
      <c r="F131" s="4"/>
      <c r="G131" s="4"/>
      <c r="H131" s="4"/>
      <c r="BQ131" s="28" t="s">
        <v>67</v>
      </c>
      <c r="BR131" s="4" t="e">
        <f t="shared" si="4"/>
        <v>#REF!</v>
      </c>
      <c r="BS131" s="4" t="e">
        <f>#REF!</f>
        <v>#REF!</v>
      </c>
      <c r="BT131" s="17" t="e">
        <f>#REF!</f>
        <v>#REF!</v>
      </c>
      <c r="BU131" s="4" t="e">
        <f t="shared" si="5"/>
        <v>#REF!</v>
      </c>
      <c r="BV131" s="29" t="e">
        <f>#REF!</f>
        <v>#REF!</v>
      </c>
    </row>
    <row r="132" spans="1:74" ht="15.95" customHeight="1" x14ac:dyDescent="0.2">
      <c r="A132" s="17"/>
      <c r="B132" s="4"/>
      <c r="C132" s="4"/>
      <c r="D132" s="4"/>
      <c r="E132" s="4"/>
      <c r="F132" s="4"/>
      <c r="G132" s="4"/>
      <c r="H132" s="4"/>
      <c r="BQ132" s="28" t="s">
        <v>68</v>
      </c>
      <c r="BR132" s="17"/>
      <c r="BS132" s="17"/>
      <c r="BT132" s="17"/>
      <c r="BU132" s="17"/>
      <c r="BV132" s="29"/>
    </row>
    <row r="133" spans="1:74" ht="15.95" customHeight="1" thickBot="1" x14ac:dyDescent="0.25">
      <c r="A133" s="17"/>
      <c r="B133" s="4"/>
      <c r="C133" s="4"/>
      <c r="D133" s="4"/>
      <c r="E133" s="4"/>
      <c r="F133" s="4"/>
      <c r="G133" s="4"/>
      <c r="H133" s="4"/>
      <c r="BQ133" s="28"/>
      <c r="BR133" s="17"/>
      <c r="BS133" s="17"/>
      <c r="BT133" s="17"/>
      <c r="BU133" s="17"/>
      <c r="BV133" s="29"/>
    </row>
    <row r="134" spans="1:74" ht="22.5" customHeight="1" thickBot="1" x14ac:dyDescent="0.25">
      <c r="A134" s="17"/>
      <c r="B134" s="4"/>
      <c r="C134" s="4"/>
      <c r="D134" s="4"/>
      <c r="E134" s="4"/>
      <c r="F134" s="4"/>
      <c r="G134" s="4"/>
      <c r="H134" s="4"/>
      <c r="BQ134" s="31" t="s">
        <v>33</v>
      </c>
      <c r="BR134" s="32" t="e">
        <f>SUM(BR101:BR131)</f>
        <v>#REF!</v>
      </c>
      <c r="BS134" s="32" t="e">
        <f>SUM(BS101:BS131)</f>
        <v>#REF!</v>
      </c>
      <c r="BT134" s="32" t="e">
        <f>SUM(BT101:BT131)</f>
        <v>#REF!</v>
      </c>
      <c r="BU134" s="32" t="e">
        <f>SUM(BU101:BU131)</f>
        <v>#REF!</v>
      </c>
      <c r="BV134" s="32" t="e">
        <f>SUM(BV101:BV131)</f>
        <v>#REF!</v>
      </c>
    </row>
    <row r="135" spans="1:74" ht="15.95" customHeight="1" thickBot="1" x14ac:dyDescent="0.25">
      <c r="A135" s="17"/>
      <c r="B135" s="4"/>
      <c r="C135" s="4"/>
      <c r="D135" s="4"/>
      <c r="E135" s="4"/>
      <c r="F135" s="4"/>
      <c r="G135" s="4"/>
      <c r="H135" s="4"/>
      <c r="BQ135" s="33"/>
      <c r="BR135" s="34"/>
      <c r="BS135" s="34"/>
      <c r="BT135" s="34"/>
      <c r="BU135" s="34"/>
      <c r="BV135" s="35"/>
    </row>
    <row r="136" spans="1:74" x14ac:dyDescent="0.2">
      <c r="A136" s="17"/>
      <c r="B136" s="4"/>
      <c r="C136" s="4"/>
      <c r="D136" s="4"/>
      <c r="E136" s="4"/>
      <c r="F136" s="4"/>
      <c r="G136" s="4"/>
      <c r="H136" s="4"/>
    </row>
    <row r="137" spans="1:74" x14ac:dyDescent="0.2">
      <c r="A137" s="17"/>
      <c r="B137" s="4"/>
      <c r="C137" s="4"/>
      <c r="D137" s="4"/>
      <c r="E137" s="4"/>
      <c r="F137" s="4"/>
      <c r="G137" s="4"/>
      <c r="H137" s="4"/>
    </row>
    <row r="138" spans="1:74" x14ac:dyDescent="0.2">
      <c r="A138" s="17"/>
      <c r="B138" s="4"/>
      <c r="C138" s="4"/>
      <c r="D138" s="4"/>
      <c r="E138" s="4"/>
      <c r="F138" s="4"/>
      <c r="G138" s="4"/>
      <c r="H138" s="4"/>
      <c r="BR138" t="s">
        <v>29</v>
      </c>
    </row>
    <row r="139" spans="1:74" x14ac:dyDescent="0.2">
      <c r="A139" s="17"/>
      <c r="B139" s="4"/>
      <c r="C139" s="4"/>
      <c r="D139" s="4"/>
      <c r="E139" s="4"/>
      <c r="F139" s="4"/>
      <c r="G139" s="4"/>
      <c r="H139" s="4"/>
    </row>
    <row r="140" spans="1:74" x14ac:dyDescent="0.2">
      <c r="A140" s="17"/>
      <c r="B140" s="4"/>
      <c r="C140" s="4"/>
      <c r="D140" s="4"/>
      <c r="E140" s="4"/>
      <c r="F140" s="4"/>
      <c r="G140" s="4"/>
      <c r="H140" s="4"/>
    </row>
    <row r="141" spans="1:74" x14ac:dyDescent="0.2">
      <c r="A141" s="17"/>
      <c r="B141" s="4"/>
      <c r="C141" s="4"/>
      <c r="D141" s="4"/>
      <c r="E141" s="4"/>
      <c r="F141" s="4"/>
      <c r="G141" s="4"/>
      <c r="H141" s="4"/>
    </row>
    <row r="142" spans="1:74" x14ac:dyDescent="0.2">
      <c r="A142" s="17"/>
      <c r="B142" s="4"/>
      <c r="C142" s="4"/>
      <c r="D142" s="4"/>
      <c r="E142" s="4"/>
      <c r="F142" s="4"/>
      <c r="G142" s="4"/>
      <c r="H142" s="4"/>
    </row>
    <row r="143" spans="1:74" x14ac:dyDescent="0.2">
      <c r="A143" s="17"/>
      <c r="B143" s="4"/>
      <c r="C143" s="4"/>
      <c r="D143" s="4"/>
      <c r="E143" s="4"/>
      <c r="F143" s="4"/>
      <c r="G143" s="4"/>
      <c r="H143" s="4"/>
    </row>
    <row r="144" spans="1:74" x14ac:dyDescent="0.2">
      <c r="A144" s="17"/>
      <c r="B144" s="4"/>
      <c r="C144" s="4"/>
      <c r="D144" s="4"/>
      <c r="E144" s="4"/>
      <c r="F144" s="4"/>
      <c r="G144" s="4"/>
      <c r="H144" s="4"/>
    </row>
    <row r="145" spans="1:8" x14ac:dyDescent="0.2">
      <c r="A145" s="17"/>
      <c r="B145" s="4"/>
      <c r="C145" s="4"/>
      <c r="D145" s="4"/>
      <c r="E145" s="4"/>
      <c r="F145" s="4"/>
      <c r="G145" s="4"/>
      <c r="H145" s="4"/>
    </row>
    <row r="146" spans="1:8" x14ac:dyDescent="0.2">
      <c r="A146" s="17"/>
      <c r="B146" s="4"/>
      <c r="C146" s="4"/>
      <c r="D146" s="4"/>
      <c r="E146" s="4"/>
      <c r="F146" s="4"/>
      <c r="G146" s="4"/>
      <c r="H146" s="4"/>
    </row>
    <row r="147" spans="1:8" x14ac:dyDescent="0.2">
      <c r="A147" s="17"/>
      <c r="B147" s="4"/>
      <c r="C147" s="4"/>
      <c r="D147" s="4"/>
      <c r="E147" s="4"/>
      <c r="F147" s="4"/>
      <c r="G147" s="4"/>
      <c r="H147" s="4"/>
    </row>
    <row r="148" spans="1:8" x14ac:dyDescent="0.2">
      <c r="A148" s="17"/>
      <c r="B148" s="4"/>
      <c r="C148" s="4"/>
      <c r="D148" s="4"/>
      <c r="E148" s="4"/>
      <c r="F148" s="4"/>
      <c r="G148" s="4"/>
      <c r="H148" s="4"/>
    </row>
    <row r="149" spans="1:8" x14ac:dyDescent="0.2">
      <c r="A149" s="17"/>
      <c r="B149" s="4"/>
      <c r="C149" s="4"/>
      <c r="D149" s="4"/>
      <c r="E149" s="4"/>
      <c r="F149" s="4"/>
      <c r="G149" s="4"/>
      <c r="H149" s="4"/>
    </row>
    <row r="150" spans="1:8" x14ac:dyDescent="0.2">
      <c r="A150" s="17"/>
      <c r="B150" s="4"/>
      <c r="C150" s="4"/>
      <c r="D150" s="4"/>
      <c r="E150" s="4"/>
      <c r="F150" s="4"/>
      <c r="G150" s="4"/>
      <c r="H150" s="4"/>
    </row>
    <row r="151" spans="1:8" x14ac:dyDescent="0.2">
      <c r="A151" s="17"/>
      <c r="B151" s="4"/>
      <c r="C151" s="4"/>
      <c r="D151" s="4"/>
      <c r="E151" s="4"/>
      <c r="F151" s="4"/>
      <c r="G151" s="4"/>
      <c r="H151" s="4"/>
    </row>
    <row r="152" spans="1:8" x14ac:dyDescent="0.2">
      <c r="A152" s="17"/>
      <c r="B152" s="4"/>
      <c r="C152" s="4"/>
      <c r="D152" s="4"/>
      <c r="E152" s="4"/>
      <c r="F152" s="4"/>
      <c r="G152" s="4"/>
      <c r="H152" s="4"/>
    </row>
    <row r="153" spans="1:8" x14ac:dyDescent="0.2">
      <c r="A153" s="17"/>
      <c r="B153" s="4"/>
      <c r="C153" s="4"/>
      <c r="D153" s="4"/>
      <c r="E153" s="4"/>
      <c r="F153" s="4"/>
      <c r="G153" s="4"/>
      <c r="H153" s="4"/>
    </row>
    <row r="154" spans="1:8" x14ac:dyDescent="0.2">
      <c r="A154" s="17"/>
      <c r="B154" s="4"/>
      <c r="C154" s="4"/>
      <c r="D154" s="4"/>
      <c r="E154" s="4"/>
      <c r="F154" s="4"/>
      <c r="G154" s="4"/>
      <c r="H154" s="4"/>
    </row>
    <row r="155" spans="1:8" x14ac:dyDescent="0.2">
      <c r="A155" s="17"/>
      <c r="B155" s="4"/>
      <c r="C155" s="4"/>
      <c r="D155" s="4"/>
      <c r="E155" s="4"/>
      <c r="F155" s="4"/>
      <c r="G155" s="4"/>
      <c r="H155" s="4"/>
    </row>
    <row r="156" spans="1:8" x14ac:dyDescent="0.2">
      <c r="A156" s="17"/>
      <c r="B156" s="4"/>
      <c r="C156" s="4"/>
      <c r="D156" s="4"/>
      <c r="E156" s="4"/>
      <c r="F156" s="4"/>
      <c r="G156" s="4"/>
      <c r="H156" s="4"/>
    </row>
    <row r="157" spans="1:8" x14ac:dyDescent="0.2">
      <c r="A157" s="17"/>
      <c r="B157" s="4"/>
      <c r="C157" s="4"/>
      <c r="D157" s="4"/>
      <c r="E157" s="4"/>
      <c r="F157" s="4"/>
      <c r="G157" s="4"/>
      <c r="H157" s="4"/>
    </row>
    <row r="158" spans="1:8" x14ac:dyDescent="0.2">
      <c r="A158" s="17"/>
      <c r="B158" s="4"/>
      <c r="C158" s="4"/>
      <c r="D158" s="4"/>
      <c r="E158" s="4"/>
      <c r="F158" s="4"/>
      <c r="G158" s="4"/>
      <c r="H158" s="4"/>
    </row>
    <row r="159" spans="1:8" x14ac:dyDescent="0.2">
      <c r="A159" s="17"/>
      <c r="B159" s="4"/>
      <c r="C159" s="4"/>
      <c r="D159" s="4"/>
      <c r="E159" s="4"/>
      <c r="F159" s="4"/>
      <c r="G159" s="4"/>
      <c r="H159" s="4"/>
    </row>
    <row r="160" spans="1:8" x14ac:dyDescent="0.2">
      <c r="A160" s="17"/>
      <c r="B160" s="4"/>
      <c r="C160" s="4"/>
      <c r="D160" s="4"/>
      <c r="E160" s="4"/>
      <c r="F160" s="4"/>
      <c r="G160" s="4"/>
      <c r="H160" s="4"/>
    </row>
    <row r="161" spans="1:8" x14ac:dyDescent="0.2">
      <c r="A161" s="17"/>
      <c r="B161" s="4"/>
      <c r="C161" s="4"/>
      <c r="D161" s="4"/>
      <c r="E161" s="4"/>
      <c r="F161" s="4"/>
      <c r="G161" s="4"/>
      <c r="H161" s="4"/>
    </row>
    <row r="162" spans="1:8" x14ac:dyDescent="0.2">
      <c r="A162" s="17"/>
      <c r="B162" s="4"/>
      <c r="C162" s="4"/>
      <c r="D162" s="4"/>
      <c r="E162" s="4"/>
      <c r="F162" s="4"/>
      <c r="G162" s="4"/>
      <c r="H162" s="4"/>
    </row>
    <row r="163" spans="1:8" x14ac:dyDescent="0.2">
      <c r="A163" s="17"/>
      <c r="B163" s="4"/>
      <c r="C163" s="4"/>
      <c r="D163" s="4"/>
      <c r="E163" s="4"/>
      <c r="F163" s="4"/>
      <c r="G163" s="4"/>
      <c r="H163" s="4"/>
    </row>
    <row r="164" spans="1:8" x14ac:dyDescent="0.2">
      <c r="A164" s="17"/>
      <c r="B164" s="4"/>
      <c r="C164" s="4"/>
      <c r="D164" s="4"/>
      <c r="E164" s="4"/>
      <c r="F164" s="4"/>
      <c r="G164" s="4"/>
      <c r="H164" s="4"/>
    </row>
    <row r="165" spans="1:8" x14ac:dyDescent="0.2">
      <c r="A165" s="17"/>
      <c r="B165" s="4"/>
      <c r="C165" s="4"/>
      <c r="D165" s="4"/>
      <c r="E165" s="4"/>
      <c r="F165" s="4"/>
      <c r="G165" s="4"/>
      <c r="H165" s="4"/>
    </row>
    <row r="166" spans="1:8" x14ac:dyDescent="0.2">
      <c r="A166" s="17"/>
      <c r="B166" s="4"/>
      <c r="C166" s="4"/>
      <c r="D166" s="4"/>
      <c r="E166" s="4"/>
      <c r="F166" s="4"/>
      <c r="G166" s="4"/>
      <c r="H166" s="4"/>
    </row>
    <row r="167" spans="1:8" x14ac:dyDescent="0.2">
      <c r="A167" s="17"/>
      <c r="B167" s="4"/>
      <c r="C167" s="4"/>
      <c r="D167" s="4"/>
      <c r="E167" s="4"/>
      <c r="F167" s="4"/>
      <c r="G167" s="4"/>
      <c r="H167" s="4"/>
    </row>
    <row r="168" spans="1:8" x14ac:dyDescent="0.2">
      <c r="A168" s="17"/>
      <c r="B168" s="4"/>
      <c r="C168" s="4"/>
      <c r="D168" s="4"/>
      <c r="E168" s="4"/>
      <c r="F168" s="4"/>
      <c r="G168" s="4"/>
      <c r="H168" s="4"/>
    </row>
    <row r="169" spans="1:8" x14ac:dyDescent="0.2">
      <c r="A169" s="17"/>
      <c r="B169" s="4"/>
      <c r="C169" s="4"/>
      <c r="D169" s="4"/>
      <c r="E169" s="4"/>
      <c r="F169" s="4"/>
      <c r="G169" s="4"/>
      <c r="H169" s="4"/>
    </row>
    <row r="170" spans="1:8" x14ac:dyDescent="0.2">
      <c r="A170" s="17"/>
      <c r="B170" s="4"/>
      <c r="C170" s="4"/>
      <c r="D170" s="4"/>
      <c r="E170" s="4"/>
      <c r="F170" s="4"/>
      <c r="G170" s="4"/>
      <c r="H170" s="4"/>
    </row>
    <row r="171" spans="1:8" x14ac:dyDescent="0.2">
      <c r="A171" s="17"/>
      <c r="B171" s="4"/>
      <c r="C171" s="4"/>
      <c r="D171" s="4"/>
      <c r="E171" s="4"/>
      <c r="F171" s="4"/>
      <c r="G171" s="4"/>
      <c r="H171" s="4"/>
    </row>
    <row r="172" spans="1:8" x14ac:dyDescent="0.2">
      <c r="A172" s="17"/>
      <c r="B172" s="4"/>
      <c r="C172" s="4"/>
      <c r="D172" s="4"/>
      <c r="E172" s="4"/>
      <c r="F172" s="4"/>
      <c r="G172" s="4"/>
      <c r="H172" s="4"/>
    </row>
    <row r="173" spans="1:8" x14ac:dyDescent="0.2">
      <c r="A173" s="17"/>
      <c r="B173" s="4"/>
      <c r="C173" s="4"/>
      <c r="D173" s="4"/>
      <c r="E173" s="4"/>
      <c r="F173" s="4"/>
      <c r="G173" s="4"/>
      <c r="H173" s="4"/>
    </row>
    <row r="174" spans="1:8" x14ac:dyDescent="0.2">
      <c r="A174" s="17"/>
      <c r="B174" s="4"/>
      <c r="C174" s="4"/>
      <c r="D174" s="4"/>
      <c r="E174" s="4"/>
      <c r="F174" s="4"/>
      <c r="G174" s="4"/>
      <c r="H174" s="4"/>
    </row>
    <row r="175" spans="1:8" x14ac:dyDescent="0.2">
      <c r="A175" s="17"/>
      <c r="B175" s="4"/>
      <c r="C175" s="4"/>
      <c r="D175" s="4"/>
      <c r="E175" s="4"/>
      <c r="F175" s="4"/>
      <c r="G175" s="4"/>
      <c r="H175" s="4"/>
    </row>
    <row r="176" spans="1:8" x14ac:dyDescent="0.2">
      <c r="A176" s="17"/>
      <c r="B176" s="4"/>
      <c r="C176" s="4"/>
      <c r="D176" s="4"/>
      <c r="E176" s="4"/>
      <c r="F176" s="4"/>
      <c r="G176" s="4"/>
      <c r="H176" s="4"/>
    </row>
    <row r="177" spans="1:8" x14ac:dyDescent="0.2">
      <c r="A177" s="17"/>
      <c r="B177" s="4"/>
      <c r="C177" s="4"/>
      <c r="D177" s="4"/>
      <c r="E177" s="4"/>
      <c r="F177" s="4"/>
      <c r="G177" s="4"/>
      <c r="H177" s="4"/>
    </row>
    <row r="178" spans="1:8" x14ac:dyDescent="0.2">
      <c r="A178" s="17"/>
      <c r="B178" s="4"/>
      <c r="C178" s="4"/>
      <c r="D178" s="4"/>
      <c r="E178" s="4"/>
      <c r="F178" s="4"/>
      <c r="G178" s="4"/>
      <c r="H178" s="4"/>
    </row>
    <row r="179" spans="1:8" x14ac:dyDescent="0.2">
      <c r="A179" s="17"/>
      <c r="B179" s="4"/>
      <c r="C179" s="4"/>
      <c r="D179" s="4"/>
      <c r="E179" s="4"/>
      <c r="F179" s="4"/>
      <c r="G179" s="4"/>
      <c r="H179" s="4"/>
    </row>
    <row r="180" spans="1:8" x14ac:dyDescent="0.2">
      <c r="A180" s="17"/>
      <c r="B180" s="4"/>
      <c r="C180" s="4"/>
      <c r="D180" s="4"/>
      <c r="E180" s="4"/>
      <c r="F180" s="4"/>
      <c r="G180" s="4"/>
      <c r="H180" s="4"/>
    </row>
    <row r="181" spans="1:8" x14ac:dyDescent="0.2">
      <c r="A181" s="17"/>
      <c r="B181" s="4"/>
      <c r="C181" s="4"/>
      <c r="D181" s="4"/>
      <c r="E181" s="4"/>
      <c r="F181" s="4"/>
      <c r="G181" s="4"/>
      <c r="H181" s="4"/>
    </row>
    <row r="182" spans="1:8" x14ac:dyDescent="0.2">
      <c r="A182" s="17"/>
      <c r="B182" s="4"/>
      <c r="C182" s="4"/>
      <c r="D182" s="4"/>
      <c r="E182" s="4"/>
      <c r="F182" s="4"/>
      <c r="G182" s="4"/>
      <c r="H182" s="4"/>
    </row>
    <row r="183" spans="1:8" x14ac:dyDescent="0.2">
      <c r="A183" s="17"/>
      <c r="B183" s="4"/>
      <c r="C183" s="4"/>
      <c r="D183" s="4"/>
      <c r="E183" s="4"/>
      <c r="F183" s="4"/>
      <c r="G183" s="4"/>
      <c r="H183" s="4"/>
    </row>
    <row r="184" spans="1:8" x14ac:dyDescent="0.2">
      <c r="A184" s="17"/>
      <c r="B184" s="4"/>
      <c r="C184" s="4"/>
      <c r="D184" s="4"/>
      <c r="E184" s="4"/>
      <c r="F184" s="4"/>
      <c r="G184" s="4"/>
      <c r="H184" s="4"/>
    </row>
    <row r="185" spans="1:8" x14ac:dyDescent="0.2">
      <c r="A185" s="17"/>
      <c r="B185" s="4"/>
      <c r="C185" s="4"/>
      <c r="D185" s="4"/>
      <c r="E185" s="4"/>
      <c r="F185" s="4"/>
      <c r="G185" s="4"/>
      <c r="H185" s="4"/>
    </row>
    <row r="186" spans="1:8" x14ac:dyDescent="0.2">
      <c r="A186" s="17"/>
      <c r="B186" s="4"/>
      <c r="C186" s="4"/>
      <c r="D186" s="4"/>
      <c r="E186" s="4"/>
      <c r="F186" s="4"/>
      <c r="G186" s="4"/>
      <c r="H186" s="4"/>
    </row>
    <row r="187" spans="1:8" x14ac:dyDescent="0.2">
      <c r="A187" s="17"/>
      <c r="B187" s="4"/>
      <c r="C187" s="4"/>
      <c r="D187" s="4"/>
      <c r="E187" s="4"/>
      <c r="F187" s="4"/>
      <c r="G187" s="4"/>
      <c r="H187" s="4"/>
    </row>
    <row r="188" spans="1:8" x14ac:dyDescent="0.2">
      <c r="A188" s="17"/>
      <c r="B188" s="4"/>
      <c r="C188" s="4"/>
      <c r="D188" s="4"/>
      <c r="E188" s="4"/>
      <c r="F188" s="4"/>
      <c r="G188" s="4"/>
      <c r="H188" s="4"/>
    </row>
    <row r="189" spans="1:8" x14ac:dyDescent="0.2">
      <c r="A189" s="17"/>
      <c r="B189" s="4"/>
      <c r="C189" s="4"/>
      <c r="D189" s="4"/>
      <c r="E189" s="4"/>
      <c r="F189" s="4"/>
      <c r="G189" s="4"/>
      <c r="H189" s="4"/>
    </row>
    <row r="190" spans="1:8" x14ac:dyDescent="0.2">
      <c r="A190" s="17"/>
      <c r="B190" s="4"/>
      <c r="C190" s="4"/>
      <c r="D190" s="4"/>
      <c r="E190" s="4"/>
      <c r="F190" s="4"/>
      <c r="G190" s="4"/>
      <c r="H190" s="4"/>
    </row>
    <row r="191" spans="1:8" x14ac:dyDescent="0.2">
      <c r="A191" s="17"/>
      <c r="B191" s="4"/>
      <c r="C191" s="4"/>
      <c r="D191" s="4"/>
      <c r="E191" s="4"/>
      <c r="F191" s="4"/>
      <c r="G191" s="4"/>
      <c r="H191" s="4"/>
    </row>
    <row r="192" spans="1:8" x14ac:dyDescent="0.2">
      <c r="A192" s="17"/>
      <c r="B192" s="4"/>
      <c r="C192" s="4"/>
      <c r="D192" s="4"/>
      <c r="E192" s="4"/>
      <c r="F192" s="4"/>
      <c r="G192" s="4"/>
      <c r="H192" s="4"/>
    </row>
    <row r="193" spans="1:8" x14ac:dyDescent="0.2">
      <c r="A193" s="17"/>
      <c r="B193" s="4"/>
      <c r="C193" s="4"/>
      <c r="D193" s="4"/>
      <c r="E193" s="4"/>
      <c r="F193" s="4"/>
      <c r="G193" s="4"/>
      <c r="H193" s="4"/>
    </row>
    <row r="194" spans="1:8" x14ac:dyDescent="0.2">
      <c r="A194" s="17"/>
      <c r="B194" s="4"/>
      <c r="C194" s="4"/>
      <c r="D194" s="4"/>
      <c r="E194" s="4"/>
      <c r="F194" s="4"/>
      <c r="G194" s="4"/>
      <c r="H194" s="4"/>
    </row>
    <row r="195" spans="1:8" x14ac:dyDescent="0.2">
      <c r="A195" s="17"/>
      <c r="B195" s="4"/>
      <c r="C195" s="4"/>
      <c r="D195" s="4"/>
      <c r="E195" s="4"/>
      <c r="F195" s="4"/>
      <c r="G195" s="4"/>
      <c r="H195" s="4"/>
    </row>
    <row r="196" spans="1:8" x14ac:dyDescent="0.2">
      <c r="A196" s="17"/>
      <c r="B196" s="4"/>
      <c r="C196" s="4"/>
      <c r="D196" s="4"/>
      <c r="E196" s="4"/>
      <c r="F196" s="4"/>
      <c r="G196" s="4"/>
      <c r="H196" s="4"/>
    </row>
    <row r="197" spans="1:8" x14ac:dyDescent="0.2">
      <c r="A197" s="17"/>
      <c r="B197" s="4"/>
      <c r="C197" s="4"/>
      <c r="D197" s="4"/>
      <c r="E197" s="4"/>
      <c r="F197" s="4"/>
      <c r="G197" s="4"/>
      <c r="H197" s="4"/>
    </row>
    <row r="198" spans="1:8" x14ac:dyDescent="0.2">
      <c r="A198" s="17"/>
      <c r="B198" s="4"/>
      <c r="C198" s="4"/>
      <c r="D198" s="4"/>
      <c r="E198" s="4"/>
      <c r="F198" s="4"/>
      <c r="G198" s="4"/>
      <c r="H198" s="4"/>
    </row>
    <row r="199" spans="1:8" x14ac:dyDescent="0.2">
      <c r="A199" s="17"/>
      <c r="B199" s="4"/>
      <c r="C199" s="4"/>
      <c r="D199" s="4"/>
      <c r="E199" s="4"/>
      <c r="F199" s="4"/>
      <c r="G199" s="4"/>
      <c r="H199" s="4"/>
    </row>
    <row r="200" spans="1:8" x14ac:dyDescent="0.2">
      <c r="A200" s="17"/>
      <c r="B200" s="4"/>
      <c r="C200" s="4"/>
      <c r="D200" s="4"/>
      <c r="E200" s="4"/>
      <c r="F200" s="4"/>
      <c r="G200" s="4"/>
      <c r="H200" s="4"/>
    </row>
    <row r="201" spans="1:8" x14ac:dyDescent="0.2">
      <c r="A201" s="17"/>
      <c r="B201" s="4"/>
      <c r="C201" s="4"/>
      <c r="D201" s="4"/>
      <c r="E201" s="4"/>
      <c r="F201" s="4"/>
      <c r="G201" s="4"/>
      <c r="H201" s="4"/>
    </row>
    <row r="202" spans="1:8" x14ac:dyDescent="0.2">
      <c r="A202" s="17"/>
      <c r="B202" s="4"/>
      <c r="C202" s="4"/>
      <c r="D202" s="4"/>
      <c r="E202" s="4"/>
      <c r="F202" s="4"/>
      <c r="G202" s="4"/>
      <c r="H202" s="4"/>
    </row>
    <row r="203" spans="1:8" x14ac:dyDescent="0.2">
      <c r="A203" s="17"/>
      <c r="B203" s="4"/>
      <c r="C203" s="4"/>
      <c r="D203" s="4"/>
      <c r="E203" s="4"/>
      <c r="F203" s="4"/>
      <c r="G203" s="4"/>
      <c r="H203" s="4"/>
    </row>
    <row r="204" spans="1:8" x14ac:dyDescent="0.2">
      <c r="A204" s="17"/>
      <c r="B204" s="4"/>
      <c r="C204" s="4"/>
      <c r="D204" s="4"/>
      <c r="E204" s="4"/>
      <c r="F204" s="4"/>
      <c r="G204" s="4"/>
      <c r="H204" s="4"/>
    </row>
    <row r="205" spans="1:8" x14ac:dyDescent="0.2">
      <c r="A205" s="17"/>
      <c r="B205" s="4"/>
      <c r="C205" s="4"/>
      <c r="D205" s="4"/>
      <c r="E205" s="4"/>
      <c r="F205" s="4"/>
      <c r="G205" s="4"/>
      <c r="H205" s="4"/>
    </row>
    <row r="206" spans="1:8" x14ac:dyDescent="0.2">
      <c r="A206" s="17"/>
      <c r="B206" s="4"/>
      <c r="C206" s="4"/>
      <c r="D206" s="4"/>
      <c r="E206" s="4"/>
      <c r="F206" s="4"/>
      <c r="G206" s="4"/>
      <c r="H206" s="4"/>
    </row>
    <row r="207" spans="1:8" x14ac:dyDescent="0.2">
      <c r="A207" s="17"/>
      <c r="B207" s="4"/>
      <c r="C207" s="4"/>
      <c r="D207" s="4"/>
      <c r="E207" s="4"/>
      <c r="F207" s="4"/>
      <c r="G207" s="4"/>
      <c r="H207" s="4"/>
    </row>
    <row r="208" spans="1:8" x14ac:dyDescent="0.2">
      <c r="A208" s="17"/>
      <c r="B208" s="4"/>
      <c r="C208" s="4"/>
      <c r="D208" s="4"/>
      <c r="E208" s="4"/>
      <c r="F208" s="4"/>
      <c r="G208" s="4"/>
      <c r="H208" s="4"/>
    </row>
    <row r="209" spans="1:8" x14ac:dyDescent="0.2">
      <c r="A209" s="17"/>
      <c r="B209" s="4"/>
      <c r="C209" s="4"/>
      <c r="D209" s="4"/>
      <c r="E209" s="4"/>
      <c r="F209" s="4"/>
      <c r="G209" s="4"/>
      <c r="H209" s="4"/>
    </row>
    <row r="210" spans="1:8" x14ac:dyDescent="0.2">
      <c r="A210" s="17"/>
      <c r="B210" s="4"/>
      <c r="C210" s="4"/>
      <c r="D210" s="4"/>
      <c r="E210" s="4"/>
      <c r="F210" s="4"/>
      <c r="G210" s="4"/>
      <c r="H210" s="4"/>
    </row>
    <row r="211" spans="1:8" x14ac:dyDescent="0.2">
      <c r="A211" s="17"/>
      <c r="B211" s="4"/>
      <c r="C211" s="4"/>
      <c r="D211" s="4"/>
      <c r="E211" s="4"/>
      <c r="F211" s="4"/>
      <c r="G211" s="4"/>
      <c r="H211" s="4"/>
    </row>
    <row r="212" spans="1:8" x14ac:dyDescent="0.2">
      <c r="A212" s="17"/>
      <c r="B212" s="4"/>
      <c r="C212" s="4"/>
      <c r="D212" s="4"/>
      <c r="E212" s="4"/>
      <c r="F212" s="4"/>
      <c r="G212" s="4"/>
      <c r="H212" s="4"/>
    </row>
    <row r="213" spans="1:8" x14ac:dyDescent="0.2">
      <c r="A213" s="17"/>
      <c r="B213" s="4"/>
      <c r="C213" s="4"/>
      <c r="D213" s="4"/>
      <c r="E213" s="4"/>
      <c r="F213" s="4"/>
      <c r="G213" s="4"/>
      <c r="H213" s="4"/>
    </row>
    <row r="214" spans="1:8" x14ac:dyDescent="0.2">
      <c r="A214" s="17"/>
      <c r="B214" s="4"/>
      <c r="C214" s="4"/>
      <c r="D214" s="4"/>
      <c r="E214" s="4"/>
      <c r="F214" s="4"/>
      <c r="G214" s="4"/>
      <c r="H214" s="4"/>
    </row>
    <row r="215" spans="1:8" x14ac:dyDescent="0.2">
      <c r="A215" s="17"/>
      <c r="B215" s="4"/>
      <c r="C215" s="4"/>
      <c r="D215" s="4"/>
      <c r="E215" s="4"/>
      <c r="F215" s="4"/>
      <c r="G215" s="4"/>
      <c r="H215" s="4"/>
    </row>
    <row r="216" spans="1:8" x14ac:dyDescent="0.2">
      <c r="A216" s="17"/>
      <c r="B216" s="4"/>
      <c r="C216" s="4"/>
      <c r="D216" s="4"/>
      <c r="E216" s="4"/>
      <c r="F216" s="4"/>
      <c r="G216" s="4"/>
      <c r="H216" s="4"/>
    </row>
    <row r="217" spans="1:8" x14ac:dyDescent="0.2">
      <c r="A217" s="17"/>
      <c r="B217" s="4"/>
      <c r="C217" s="4"/>
      <c r="D217" s="4"/>
      <c r="E217" s="4"/>
      <c r="F217" s="4"/>
      <c r="G217" s="4"/>
      <c r="H217" s="4"/>
    </row>
    <row r="218" spans="1:8" x14ac:dyDescent="0.2">
      <c r="A218" s="17"/>
      <c r="B218" s="4"/>
      <c r="C218" s="4"/>
      <c r="D218" s="4"/>
      <c r="E218" s="4"/>
      <c r="F218" s="4"/>
      <c r="G218" s="4"/>
      <c r="H218" s="4"/>
    </row>
    <row r="219" spans="1:8" x14ac:dyDescent="0.2">
      <c r="A219" s="17"/>
      <c r="B219" s="4"/>
      <c r="C219" s="4"/>
      <c r="D219" s="4"/>
      <c r="E219" s="4"/>
      <c r="F219" s="4"/>
      <c r="G219" s="4"/>
      <c r="H219" s="4"/>
    </row>
    <row r="220" spans="1:8" x14ac:dyDescent="0.2">
      <c r="A220" s="17"/>
      <c r="B220" s="4"/>
      <c r="C220" s="4"/>
      <c r="D220" s="4"/>
      <c r="E220" s="4"/>
      <c r="F220" s="4"/>
      <c r="G220" s="4"/>
      <c r="H220" s="4"/>
    </row>
    <row r="221" spans="1:8" x14ac:dyDescent="0.2">
      <c r="A221" s="17"/>
      <c r="B221" s="4"/>
      <c r="C221" s="4"/>
      <c r="D221" s="4"/>
      <c r="E221" s="4"/>
      <c r="F221" s="4"/>
      <c r="G221" s="4"/>
      <c r="H221" s="4"/>
    </row>
    <row r="222" spans="1:8" x14ac:dyDescent="0.2">
      <c r="A222" s="17"/>
      <c r="B222" s="4"/>
      <c r="C222" s="4"/>
      <c r="D222" s="4"/>
      <c r="E222" s="4"/>
      <c r="F222" s="4"/>
      <c r="G222" s="4"/>
      <c r="H222" s="4"/>
    </row>
    <row r="223" spans="1:8" x14ac:dyDescent="0.2">
      <c r="A223" s="17"/>
      <c r="B223" s="4"/>
      <c r="C223" s="4"/>
      <c r="D223" s="4"/>
      <c r="E223" s="4"/>
      <c r="F223" s="4"/>
      <c r="G223" s="4"/>
      <c r="H223" s="4"/>
    </row>
    <row r="224" spans="1:8" x14ac:dyDescent="0.2">
      <c r="A224" s="17"/>
      <c r="B224" s="4"/>
      <c r="C224" s="4"/>
      <c r="D224" s="4"/>
      <c r="E224" s="4"/>
      <c r="F224" s="4"/>
      <c r="G224" s="4"/>
      <c r="H224" s="4"/>
    </row>
    <row r="225" spans="1:8" x14ac:dyDescent="0.2">
      <c r="A225" s="17"/>
      <c r="B225" s="4"/>
      <c r="C225" s="4"/>
      <c r="D225" s="4"/>
      <c r="E225" s="4"/>
      <c r="F225" s="4"/>
      <c r="G225" s="4"/>
      <c r="H225" s="4"/>
    </row>
    <row r="226" spans="1:8" x14ac:dyDescent="0.2">
      <c r="A226" s="17"/>
      <c r="B226" s="4"/>
      <c r="C226" s="4"/>
      <c r="D226" s="4"/>
      <c r="E226" s="4"/>
      <c r="F226" s="4"/>
      <c r="G226" s="4"/>
      <c r="H226" s="4"/>
    </row>
    <row r="227" spans="1:8" x14ac:dyDescent="0.2">
      <c r="A227" s="17"/>
      <c r="B227" s="4"/>
      <c r="C227" s="4"/>
      <c r="D227" s="4"/>
      <c r="E227" s="4"/>
      <c r="F227" s="4"/>
      <c r="G227" s="4"/>
      <c r="H227" s="4"/>
    </row>
    <row r="228" spans="1:8" x14ac:dyDescent="0.2">
      <c r="A228" s="17"/>
      <c r="B228" s="4"/>
      <c r="C228" s="4"/>
      <c r="D228" s="4"/>
      <c r="E228" s="4"/>
      <c r="F228" s="4"/>
      <c r="G228" s="4"/>
      <c r="H228" s="4"/>
    </row>
    <row r="229" spans="1:8" x14ac:dyDescent="0.2">
      <c r="A229" s="17"/>
      <c r="B229" s="4"/>
      <c r="C229" s="4"/>
      <c r="D229" s="4"/>
      <c r="E229" s="4"/>
      <c r="F229" s="4"/>
      <c r="G229" s="4"/>
      <c r="H229" s="4"/>
    </row>
    <row r="230" spans="1:8" x14ac:dyDescent="0.2">
      <c r="A230" s="17"/>
      <c r="B230" s="4"/>
      <c r="C230" s="4"/>
      <c r="D230" s="4"/>
      <c r="E230" s="4"/>
      <c r="F230" s="4"/>
      <c r="G230" s="4"/>
      <c r="H230" s="4"/>
    </row>
    <row r="231" spans="1:8" x14ac:dyDescent="0.2">
      <c r="A231" s="17"/>
      <c r="B231" s="4"/>
      <c r="C231" s="4"/>
      <c r="D231" s="4"/>
      <c r="E231" s="4"/>
      <c r="F231" s="4"/>
      <c r="G231" s="4"/>
      <c r="H231" s="4"/>
    </row>
    <row r="232" spans="1:8" x14ac:dyDescent="0.2">
      <c r="A232" s="17"/>
      <c r="B232" s="4"/>
      <c r="C232" s="4"/>
      <c r="D232" s="4"/>
      <c r="E232" s="4"/>
      <c r="F232" s="4"/>
      <c r="G232" s="4"/>
      <c r="H232" s="4"/>
    </row>
    <row r="233" spans="1:8" x14ac:dyDescent="0.2">
      <c r="A233" s="17"/>
      <c r="B233" s="4"/>
      <c r="C233" s="4"/>
      <c r="D233" s="4"/>
      <c r="E233" s="4"/>
      <c r="F233" s="4"/>
      <c r="G233" s="4"/>
      <c r="H233" s="4"/>
    </row>
    <row r="234" spans="1:8" x14ac:dyDescent="0.2">
      <c r="A234" s="17"/>
      <c r="B234" s="4"/>
      <c r="C234" s="4"/>
      <c r="D234" s="4"/>
      <c r="E234" s="4"/>
      <c r="F234" s="4"/>
      <c r="G234" s="4"/>
      <c r="H234" s="4"/>
    </row>
    <row r="235" spans="1:8" x14ac:dyDescent="0.2">
      <c r="A235" s="17"/>
      <c r="B235" s="4"/>
      <c r="C235" s="4"/>
      <c r="D235" s="4"/>
      <c r="E235" s="4"/>
      <c r="F235" s="4"/>
      <c r="G235" s="4"/>
      <c r="H235" s="4"/>
    </row>
    <row r="236" spans="1:8" x14ac:dyDescent="0.2">
      <c r="A236" s="17"/>
      <c r="B236" s="4"/>
      <c r="C236" s="4"/>
      <c r="D236" s="4"/>
      <c r="E236" s="4"/>
      <c r="F236" s="4"/>
      <c r="G236" s="4"/>
      <c r="H236" s="4"/>
    </row>
    <row r="237" spans="1:8" x14ac:dyDescent="0.2">
      <c r="A237" s="17"/>
      <c r="B237" s="4"/>
      <c r="C237" s="4"/>
      <c r="D237" s="4"/>
      <c r="E237" s="4"/>
      <c r="F237" s="4"/>
      <c r="G237" s="4"/>
      <c r="H237" s="4"/>
    </row>
    <row r="238" spans="1:8" x14ac:dyDescent="0.2">
      <c r="A238" s="17"/>
      <c r="B238" s="4"/>
      <c r="C238" s="4"/>
      <c r="D238" s="4"/>
      <c r="E238" s="4"/>
      <c r="F238" s="4"/>
      <c r="G238" s="4"/>
      <c r="H238" s="4"/>
    </row>
    <row r="239" spans="1:8" x14ac:dyDescent="0.2">
      <c r="A239" s="17"/>
      <c r="B239" s="4"/>
      <c r="C239" s="4"/>
      <c r="D239" s="4"/>
      <c r="E239" s="4"/>
      <c r="F239" s="4"/>
      <c r="G239" s="4"/>
      <c r="H239" s="4"/>
    </row>
    <row r="240" spans="1:8" x14ac:dyDescent="0.2">
      <c r="A240" s="17"/>
      <c r="B240" s="4"/>
      <c r="C240" s="4"/>
      <c r="D240" s="4"/>
      <c r="E240" s="4"/>
      <c r="F240" s="4"/>
      <c r="G240" s="4"/>
      <c r="H240" s="4"/>
    </row>
    <row r="241" spans="1:8" x14ac:dyDescent="0.2">
      <c r="A241" s="17"/>
      <c r="B241" s="4"/>
      <c r="C241" s="4"/>
      <c r="D241" s="4"/>
      <c r="E241" s="4"/>
      <c r="F241" s="4"/>
      <c r="G241" s="4"/>
      <c r="H241" s="4"/>
    </row>
    <row r="242" spans="1:8" x14ac:dyDescent="0.2">
      <c r="A242" s="17"/>
      <c r="B242" s="4"/>
      <c r="C242" s="4"/>
      <c r="D242" s="4"/>
      <c r="E242" s="4"/>
      <c r="F242" s="4"/>
      <c r="G242" s="4"/>
      <c r="H242" s="4"/>
    </row>
    <row r="243" spans="1:8" x14ac:dyDescent="0.2">
      <c r="A243" s="17"/>
      <c r="B243" s="4"/>
      <c r="C243" s="4"/>
      <c r="D243" s="4"/>
      <c r="E243" s="4"/>
      <c r="F243" s="4"/>
      <c r="G243" s="4"/>
      <c r="H243" s="4"/>
    </row>
    <row r="244" spans="1:8" x14ac:dyDescent="0.2">
      <c r="A244" s="17"/>
      <c r="B244" s="4"/>
      <c r="C244" s="4"/>
      <c r="D244" s="4"/>
      <c r="E244" s="4"/>
      <c r="F244" s="4"/>
      <c r="G244" s="4"/>
      <c r="H244" s="4"/>
    </row>
    <row r="245" spans="1:8" x14ac:dyDescent="0.2">
      <c r="A245" s="17"/>
      <c r="B245" s="4"/>
      <c r="C245" s="4"/>
      <c r="D245" s="4"/>
      <c r="E245" s="4"/>
      <c r="F245" s="4"/>
      <c r="G245" s="4"/>
      <c r="H245" s="4"/>
    </row>
    <row r="246" spans="1:8" x14ac:dyDescent="0.2">
      <c r="A246" s="17"/>
      <c r="B246" s="4"/>
      <c r="C246" s="4"/>
      <c r="D246" s="4"/>
      <c r="E246" s="4"/>
      <c r="F246" s="4"/>
      <c r="G246" s="4"/>
      <c r="H246" s="4"/>
    </row>
    <row r="247" spans="1:8" x14ac:dyDescent="0.2">
      <c r="A247" s="17"/>
      <c r="B247" s="4"/>
      <c r="C247" s="4"/>
      <c r="D247" s="4"/>
      <c r="E247" s="4"/>
      <c r="F247" s="4"/>
      <c r="G247" s="4"/>
      <c r="H247" s="4"/>
    </row>
    <row r="248" spans="1:8" x14ac:dyDescent="0.2">
      <c r="A248" s="17"/>
      <c r="B248" s="4"/>
      <c r="C248" s="4"/>
      <c r="D248" s="4"/>
      <c r="E248" s="4"/>
      <c r="F248" s="4"/>
      <c r="G248" s="4"/>
      <c r="H248" s="4"/>
    </row>
    <row r="249" spans="1:8" x14ac:dyDescent="0.2">
      <c r="A249" s="17"/>
      <c r="B249" s="4"/>
      <c r="C249" s="4"/>
      <c r="D249" s="4"/>
      <c r="E249" s="4"/>
      <c r="F249" s="4"/>
      <c r="G249" s="4"/>
      <c r="H249" s="4"/>
    </row>
    <row r="250" spans="1:8" x14ac:dyDescent="0.2">
      <c r="A250" s="17"/>
      <c r="B250" s="4"/>
      <c r="C250" s="4"/>
      <c r="D250" s="4"/>
      <c r="E250" s="4"/>
      <c r="F250" s="4"/>
      <c r="G250" s="4"/>
      <c r="H250" s="4"/>
    </row>
    <row r="251" spans="1:8" x14ac:dyDescent="0.2">
      <c r="A251" s="17"/>
      <c r="B251" s="4"/>
      <c r="C251" s="4"/>
      <c r="D251" s="4"/>
      <c r="E251" s="4"/>
      <c r="F251" s="4"/>
      <c r="G251" s="4"/>
      <c r="H251" s="4"/>
    </row>
    <row r="252" spans="1:8" x14ac:dyDescent="0.2">
      <c r="A252" s="17"/>
      <c r="B252" s="4"/>
      <c r="C252" s="4"/>
      <c r="D252" s="4"/>
      <c r="E252" s="4"/>
      <c r="F252" s="4"/>
      <c r="G252" s="4"/>
      <c r="H252" s="4"/>
    </row>
    <row r="253" spans="1:8" x14ac:dyDescent="0.2">
      <c r="A253" s="17"/>
      <c r="B253" s="4"/>
      <c r="C253" s="4"/>
      <c r="D253" s="4"/>
      <c r="E253" s="4"/>
      <c r="F253" s="4"/>
      <c r="G253" s="4"/>
      <c r="H253" s="4"/>
    </row>
    <row r="254" spans="1:8" x14ac:dyDescent="0.2">
      <c r="A254" s="17"/>
      <c r="B254" s="4"/>
      <c r="C254" s="4"/>
      <c r="D254" s="4"/>
      <c r="E254" s="4"/>
      <c r="F254" s="4"/>
      <c r="G254" s="4"/>
      <c r="H254" s="4"/>
    </row>
    <row r="255" spans="1:8" x14ac:dyDescent="0.2">
      <c r="A255" s="17"/>
      <c r="B255" s="4"/>
      <c r="C255" s="4"/>
      <c r="D255" s="4"/>
      <c r="E255" s="4"/>
      <c r="F255" s="4"/>
      <c r="G255" s="4"/>
      <c r="H255" s="4"/>
    </row>
    <row r="256" spans="1:8" x14ac:dyDescent="0.2">
      <c r="A256" s="17"/>
      <c r="B256" s="4"/>
      <c r="C256" s="4"/>
      <c r="D256" s="4"/>
      <c r="E256" s="4"/>
      <c r="F256" s="4"/>
      <c r="G256" s="4"/>
      <c r="H256" s="4"/>
    </row>
    <row r="257" spans="1:8" x14ac:dyDescent="0.2">
      <c r="A257" s="17"/>
      <c r="B257" s="4"/>
      <c r="C257" s="4"/>
      <c r="D257" s="4"/>
      <c r="E257" s="4"/>
      <c r="F257" s="4"/>
      <c r="G257" s="4"/>
      <c r="H257" s="4"/>
    </row>
    <row r="258" spans="1:8" x14ac:dyDescent="0.2">
      <c r="A258" s="17"/>
      <c r="B258" s="4"/>
      <c r="C258" s="4"/>
      <c r="D258" s="4"/>
      <c r="E258" s="4"/>
      <c r="F258" s="4"/>
      <c r="G258" s="4"/>
      <c r="H258" s="4"/>
    </row>
    <row r="259" spans="1:8" x14ac:dyDescent="0.2">
      <c r="A259" s="17"/>
      <c r="B259" s="4"/>
      <c r="C259" s="4"/>
      <c r="D259" s="4"/>
      <c r="E259" s="4"/>
      <c r="F259" s="4"/>
      <c r="G259" s="4"/>
      <c r="H259" s="4"/>
    </row>
    <row r="260" spans="1:8" x14ac:dyDescent="0.2">
      <c r="A260" s="17"/>
      <c r="B260" s="4"/>
      <c r="C260" s="4"/>
      <c r="D260" s="4"/>
      <c r="E260" s="4"/>
      <c r="F260" s="4"/>
      <c r="G260" s="4"/>
      <c r="H260" s="4"/>
    </row>
    <row r="261" spans="1:8" x14ac:dyDescent="0.2">
      <c r="A261" s="17"/>
      <c r="B261" s="4"/>
      <c r="C261" s="4"/>
      <c r="D261" s="4"/>
      <c r="E261" s="4"/>
      <c r="F261" s="4"/>
      <c r="G261" s="4"/>
      <c r="H261" s="4"/>
    </row>
    <row r="262" spans="1:8" x14ac:dyDescent="0.2">
      <c r="A262" s="17"/>
      <c r="B262" s="4"/>
      <c r="C262" s="4"/>
      <c r="D262" s="4"/>
      <c r="E262" s="4"/>
      <c r="F262" s="4"/>
      <c r="G262" s="4"/>
      <c r="H262" s="4"/>
    </row>
    <row r="263" spans="1:8" x14ac:dyDescent="0.2">
      <c r="A263" s="17"/>
      <c r="B263" s="4"/>
      <c r="C263" s="4"/>
      <c r="D263" s="4"/>
      <c r="E263" s="4"/>
      <c r="F263" s="4"/>
      <c r="G263" s="4"/>
      <c r="H263" s="4"/>
    </row>
    <row r="264" spans="1:8" x14ac:dyDescent="0.2">
      <c r="A264" s="17"/>
      <c r="B264" s="4"/>
      <c r="C264" s="4"/>
      <c r="D264" s="4"/>
      <c r="E264" s="4"/>
      <c r="F264" s="4"/>
      <c r="G264" s="4"/>
      <c r="H264" s="4"/>
    </row>
    <row r="265" spans="1:8" x14ac:dyDescent="0.2">
      <c r="A265" s="17"/>
      <c r="B265" s="4"/>
      <c r="C265" s="4"/>
      <c r="D265" s="4"/>
      <c r="E265" s="4"/>
      <c r="F265" s="4"/>
      <c r="G265" s="4"/>
      <c r="H265" s="4"/>
    </row>
    <row r="266" spans="1:8" x14ac:dyDescent="0.2">
      <c r="A266" s="17"/>
      <c r="B266" s="4"/>
      <c r="C266" s="4"/>
      <c r="D266" s="4"/>
      <c r="E266" s="4"/>
      <c r="F266" s="4"/>
      <c r="G266" s="4"/>
      <c r="H266" s="4"/>
    </row>
    <row r="267" spans="1:8" x14ac:dyDescent="0.2">
      <c r="A267" s="17"/>
      <c r="B267" s="4"/>
      <c r="C267" s="4"/>
      <c r="D267" s="4"/>
      <c r="E267" s="4"/>
      <c r="F267" s="4"/>
      <c r="G267" s="4"/>
      <c r="H267" s="4"/>
    </row>
    <row r="268" spans="1:8" x14ac:dyDescent="0.2">
      <c r="A268" s="17"/>
      <c r="B268" s="4"/>
      <c r="C268" s="4"/>
      <c r="D268" s="4"/>
      <c r="E268" s="4"/>
      <c r="F268" s="4"/>
      <c r="G268" s="4"/>
      <c r="H268" s="4"/>
    </row>
    <row r="269" spans="1:8" x14ac:dyDescent="0.2">
      <c r="A269" s="17"/>
      <c r="B269" s="4"/>
      <c r="C269" s="4"/>
      <c r="D269" s="4"/>
      <c r="E269" s="4"/>
      <c r="F269" s="4"/>
      <c r="G269" s="4"/>
      <c r="H269" s="4"/>
    </row>
    <row r="270" spans="1:8" x14ac:dyDescent="0.2">
      <c r="A270" s="17"/>
      <c r="B270" s="4"/>
      <c r="C270" s="4"/>
      <c r="D270" s="4"/>
      <c r="E270" s="4"/>
      <c r="F270" s="4"/>
      <c r="G270" s="4"/>
      <c r="H270" s="4"/>
    </row>
    <row r="271" spans="1:8" x14ac:dyDescent="0.2">
      <c r="A271" s="17"/>
      <c r="B271" s="4"/>
      <c r="C271" s="4"/>
      <c r="D271" s="4"/>
      <c r="E271" s="4"/>
      <c r="F271" s="4"/>
      <c r="G271" s="4"/>
      <c r="H271" s="4"/>
    </row>
    <row r="272" spans="1:8" x14ac:dyDescent="0.2">
      <c r="A272" s="17"/>
      <c r="B272" s="4"/>
      <c r="C272" s="4"/>
      <c r="D272" s="4"/>
      <c r="E272" s="4"/>
      <c r="F272" s="4"/>
      <c r="G272" s="4"/>
      <c r="H272" s="4"/>
    </row>
    <row r="273" spans="1:8" x14ac:dyDescent="0.2">
      <c r="A273" s="17"/>
      <c r="B273" s="4"/>
      <c r="C273" s="4"/>
      <c r="D273" s="4"/>
      <c r="E273" s="4"/>
      <c r="F273" s="4"/>
      <c r="G273" s="4"/>
      <c r="H273" s="4"/>
    </row>
    <row r="274" spans="1:8" x14ac:dyDescent="0.2">
      <c r="A274" s="17"/>
      <c r="B274" s="4"/>
      <c r="C274" s="4"/>
      <c r="D274" s="4"/>
      <c r="E274" s="4"/>
      <c r="F274" s="4"/>
      <c r="G274" s="4"/>
      <c r="H274" s="4"/>
    </row>
    <row r="275" spans="1:8" x14ac:dyDescent="0.2">
      <c r="A275" s="17"/>
      <c r="B275" s="4"/>
      <c r="C275" s="4"/>
      <c r="D275" s="4"/>
      <c r="E275" s="4"/>
      <c r="F275" s="4"/>
      <c r="G275" s="4"/>
      <c r="H275" s="4"/>
    </row>
    <row r="276" spans="1:8" x14ac:dyDescent="0.2">
      <c r="A276" s="17"/>
      <c r="B276" s="4"/>
      <c r="C276" s="4"/>
      <c r="D276" s="4"/>
      <c r="E276" s="4"/>
      <c r="F276" s="4"/>
      <c r="G276" s="4"/>
      <c r="H276" s="4"/>
    </row>
    <row r="277" spans="1:8" x14ac:dyDescent="0.2">
      <c r="A277" s="17"/>
      <c r="B277" s="4"/>
      <c r="C277" s="4"/>
      <c r="D277" s="4"/>
      <c r="E277" s="4"/>
      <c r="F277" s="4"/>
      <c r="G277" s="4"/>
      <c r="H277" s="4"/>
    </row>
    <row r="278" spans="1:8" x14ac:dyDescent="0.2">
      <c r="A278" s="17"/>
      <c r="B278" s="4"/>
      <c r="C278" s="4"/>
      <c r="D278" s="4"/>
      <c r="E278" s="4"/>
      <c r="F278" s="4"/>
      <c r="G278" s="4"/>
      <c r="H278" s="4"/>
    </row>
    <row r="279" spans="1:8" x14ac:dyDescent="0.2">
      <c r="A279" s="17"/>
      <c r="B279" s="4"/>
      <c r="C279" s="4"/>
      <c r="D279" s="4"/>
      <c r="E279" s="4"/>
      <c r="F279" s="4"/>
      <c r="G279" s="4"/>
      <c r="H279" s="4"/>
    </row>
    <row r="280" spans="1:8" x14ac:dyDescent="0.2">
      <c r="A280" s="17"/>
      <c r="B280" s="4"/>
      <c r="C280" s="4"/>
      <c r="D280" s="4"/>
      <c r="E280" s="4"/>
      <c r="F280" s="4"/>
      <c r="G280" s="4"/>
      <c r="H280" s="4"/>
    </row>
    <row r="281" spans="1:8" x14ac:dyDescent="0.2">
      <c r="A281" s="17"/>
      <c r="B281" s="4"/>
      <c r="C281" s="4"/>
      <c r="D281" s="4"/>
      <c r="E281" s="4"/>
      <c r="F281" s="4"/>
      <c r="G281" s="4"/>
      <c r="H281" s="4"/>
    </row>
    <row r="282" spans="1:8" x14ac:dyDescent="0.2">
      <c r="A282" s="17"/>
      <c r="B282" s="4"/>
      <c r="C282" s="4"/>
      <c r="D282" s="4"/>
      <c r="E282" s="4"/>
      <c r="F282" s="4"/>
      <c r="G282" s="4"/>
      <c r="H282" s="4"/>
    </row>
    <row r="283" spans="1:8" x14ac:dyDescent="0.2">
      <c r="A283" s="17"/>
      <c r="B283" s="4"/>
      <c r="C283" s="4"/>
      <c r="D283" s="4"/>
      <c r="E283" s="4"/>
      <c r="F283" s="4"/>
      <c r="G283" s="4"/>
      <c r="H283" s="4"/>
    </row>
    <row r="284" spans="1:8" x14ac:dyDescent="0.2">
      <c r="A284" s="17"/>
      <c r="B284" s="4"/>
      <c r="C284" s="4"/>
      <c r="D284" s="4"/>
      <c r="E284" s="4"/>
      <c r="F284" s="4"/>
      <c r="G284" s="4"/>
      <c r="H284" s="4"/>
    </row>
    <row r="285" spans="1:8" x14ac:dyDescent="0.2">
      <c r="A285" s="17"/>
      <c r="B285" s="4"/>
      <c r="C285" s="4"/>
      <c r="D285" s="4"/>
      <c r="E285" s="4"/>
      <c r="F285" s="4"/>
      <c r="G285" s="4"/>
      <c r="H285" s="4"/>
    </row>
    <row r="286" spans="1:8" x14ac:dyDescent="0.2">
      <c r="A286" s="17"/>
      <c r="B286" s="4"/>
      <c r="C286" s="4"/>
      <c r="D286" s="4"/>
      <c r="E286" s="4"/>
      <c r="F286" s="4"/>
      <c r="G286" s="4"/>
      <c r="H286" s="4"/>
    </row>
    <row r="287" spans="1:8" x14ac:dyDescent="0.2">
      <c r="A287" s="17"/>
      <c r="B287" s="4"/>
      <c r="C287" s="4"/>
      <c r="D287" s="4"/>
      <c r="E287" s="4"/>
      <c r="F287" s="4"/>
      <c r="G287" s="4"/>
      <c r="H287" s="4"/>
    </row>
    <row r="288" spans="1:8" x14ac:dyDescent="0.2">
      <c r="A288" s="17"/>
      <c r="B288" s="4"/>
      <c r="C288" s="4"/>
      <c r="D288" s="4"/>
      <c r="E288" s="4"/>
      <c r="F288" s="4"/>
      <c r="G288" s="4"/>
      <c r="H288" s="4"/>
    </row>
    <row r="289" spans="1:8" x14ac:dyDescent="0.2">
      <c r="A289" s="17"/>
      <c r="B289" s="4"/>
      <c r="C289" s="4"/>
      <c r="D289" s="4"/>
      <c r="E289" s="4"/>
      <c r="F289" s="4"/>
      <c r="G289" s="4"/>
      <c r="H289" s="4"/>
    </row>
    <row r="290" spans="1:8" x14ac:dyDescent="0.2">
      <c r="A290" s="17"/>
      <c r="B290" s="4"/>
      <c r="C290" s="4"/>
      <c r="D290" s="4"/>
      <c r="E290" s="4"/>
      <c r="F290" s="4"/>
      <c r="G290" s="4"/>
      <c r="H290" s="4"/>
    </row>
    <row r="291" spans="1:8" x14ac:dyDescent="0.2">
      <c r="A291" s="17"/>
      <c r="B291" s="4"/>
      <c r="C291" s="4"/>
      <c r="D291" s="4"/>
      <c r="E291" s="4"/>
      <c r="F291" s="4"/>
      <c r="G291" s="4"/>
      <c r="H291" s="4"/>
    </row>
    <row r="292" spans="1:8" x14ac:dyDescent="0.2">
      <c r="A292" s="17"/>
      <c r="B292" s="4"/>
      <c r="C292" s="4"/>
      <c r="D292" s="4"/>
      <c r="E292" s="4"/>
      <c r="F292" s="4"/>
      <c r="G292" s="4"/>
      <c r="H292" s="4"/>
    </row>
    <row r="293" spans="1:8" x14ac:dyDescent="0.2">
      <c r="A293" s="17"/>
      <c r="B293" s="4"/>
      <c r="C293" s="4"/>
      <c r="D293" s="4"/>
      <c r="E293" s="4"/>
      <c r="F293" s="4"/>
      <c r="G293" s="4"/>
      <c r="H293" s="4"/>
    </row>
    <row r="294" spans="1:8" x14ac:dyDescent="0.2">
      <c r="A294" s="17"/>
      <c r="B294" s="4"/>
      <c r="C294" s="4"/>
      <c r="D294" s="4"/>
      <c r="E294" s="4"/>
      <c r="F294" s="4"/>
      <c r="G294" s="4"/>
      <c r="H294" s="4"/>
    </row>
    <row r="295" spans="1:8" x14ac:dyDescent="0.2">
      <c r="A295" s="17"/>
      <c r="B295" s="4"/>
      <c r="C295" s="4"/>
      <c r="D295" s="4"/>
      <c r="E295" s="4"/>
      <c r="F295" s="4"/>
      <c r="G295" s="4"/>
      <c r="H295" s="4"/>
    </row>
    <row r="296" spans="1:8" x14ac:dyDescent="0.2">
      <c r="A296" s="17"/>
      <c r="B296" s="4"/>
      <c r="C296" s="4"/>
      <c r="D296" s="4"/>
      <c r="E296" s="4"/>
      <c r="F296" s="4"/>
      <c r="G296" s="4"/>
      <c r="H296" s="4"/>
    </row>
    <row r="297" spans="1:8" x14ac:dyDescent="0.2">
      <c r="A297" s="17"/>
      <c r="B297" s="4"/>
      <c r="C297" s="4"/>
      <c r="D297" s="4"/>
      <c r="E297" s="4"/>
      <c r="F297" s="4"/>
      <c r="G297" s="4"/>
      <c r="H297" s="4"/>
    </row>
    <row r="298" spans="1:8" x14ac:dyDescent="0.2">
      <c r="A298" s="17"/>
      <c r="B298" s="4"/>
      <c r="C298" s="4"/>
      <c r="D298" s="4"/>
      <c r="E298" s="4"/>
      <c r="F298" s="4"/>
      <c r="G298" s="4"/>
      <c r="H298" s="4"/>
    </row>
    <row r="299" spans="1:8" x14ac:dyDescent="0.2">
      <c r="A299" s="17"/>
      <c r="B299" s="4"/>
      <c r="C299" s="4"/>
      <c r="D299" s="4"/>
      <c r="E299" s="4"/>
      <c r="F299" s="4"/>
      <c r="G299" s="4"/>
      <c r="H299" s="4"/>
    </row>
    <row r="300" spans="1:8" x14ac:dyDescent="0.2">
      <c r="A300" s="17"/>
      <c r="B300" s="4"/>
      <c r="C300" s="4"/>
      <c r="D300" s="4"/>
      <c r="E300" s="4"/>
      <c r="F300" s="4"/>
      <c r="G300" s="4"/>
      <c r="H300" s="4"/>
    </row>
    <row r="301" spans="1:8" x14ac:dyDescent="0.2">
      <c r="A301" s="17"/>
      <c r="B301" s="4"/>
      <c r="C301" s="4"/>
      <c r="D301" s="4"/>
      <c r="E301" s="4"/>
      <c r="F301" s="4"/>
      <c r="G301" s="4"/>
      <c r="H301" s="4"/>
    </row>
    <row r="302" spans="1:8" x14ac:dyDescent="0.2">
      <c r="A302" s="17"/>
      <c r="B302" s="4"/>
      <c r="C302" s="4"/>
      <c r="D302" s="4"/>
      <c r="E302" s="4"/>
      <c r="F302" s="4"/>
      <c r="G302" s="4"/>
      <c r="H302" s="4"/>
    </row>
    <row r="303" spans="1:8" x14ac:dyDescent="0.2">
      <c r="A303" s="17"/>
      <c r="B303" s="4"/>
      <c r="C303" s="4"/>
      <c r="D303" s="4"/>
      <c r="E303" s="4"/>
      <c r="F303" s="4"/>
      <c r="G303" s="4"/>
      <c r="H303" s="4"/>
    </row>
    <row r="304" spans="1:8" x14ac:dyDescent="0.2">
      <c r="A304" s="17"/>
      <c r="B304" s="4"/>
      <c r="C304" s="4"/>
      <c r="D304" s="4"/>
      <c r="E304" s="4"/>
      <c r="F304" s="4"/>
      <c r="G304" s="4"/>
      <c r="H304" s="4"/>
    </row>
    <row r="305" spans="1:8" x14ac:dyDescent="0.2">
      <c r="A305" s="17"/>
      <c r="B305" s="4"/>
      <c r="C305" s="4"/>
      <c r="D305" s="4"/>
      <c r="E305" s="4"/>
      <c r="F305" s="4"/>
      <c r="G305" s="4"/>
      <c r="H305" s="4"/>
    </row>
    <row r="306" spans="1:8" x14ac:dyDescent="0.2">
      <c r="A306" s="17"/>
      <c r="B306" s="4"/>
      <c r="C306" s="4"/>
      <c r="D306" s="4"/>
      <c r="E306" s="4"/>
      <c r="F306" s="4"/>
      <c r="G306" s="4"/>
      <c r="H306" s="4"/>
    </row>
    <row r="307" spans="1:8" x14ac:dyDescent="0.2">
      <c r="A307" s="17"/>
      <c r="B307" s="4"/>
      <c r="C307" s="4"/>
      <c r="D307" s="4"/>
      <c r="E307" s="4"/>
      <c r="F307" s="4"/>
      <c r="G307" s="4"/>
      <c r="H307" s="4"/>
    </row>
    <row r="308" spans="1:8" x14ac:dyDescent="0.2">
      <c r="A308" s="17"/>
      <c r="B308" s="4"/>
      <c r="C308" s="4"/>
      <c r="D308" s="4"/>
      <c r="E308" s="4"/>
      <c r="F308" s="4"/>
      <c r="G308" s="4"/>
      <c r="H308" s="4"/>
    </row>
    <row r="309" spans="1:8" x14ac:dyDescent="0.2">
      <c r="A309" s="17"/>
      <c r="B309" s="4"/>
      <c r="C309" s="4"/>
      <c r="D309" s="4"/>
      <c r="E309" s="4"/>
      <c r="F309" s="4"/>
      <c r="G309" s="4"/>
      <c r="H309" s="4"/>
    </row>
    <row r="310" spans="1:8" x14ac:dyDescent="0.2">
      <c r="A310" s="17"/>
      <c r="B310" s="4"/>
      <c r="C310" s="4"/>
      <c r="D310" s="4"/>
      <c r="E310" s="4"/>
      <c r="F310" s="4"/>
      <c r="G310" s="4"/>
      <c r="H310" s="4"/>
    </row>
    <row r="311" spans="1:8" x14ac:dyDescent="0.2">
      <c r="A311" s="17"/>
      <c r="B311" s="4"/>
      <c r="C311" s="4"/>
      <c r="D311" s="4"/>
      <c r="E311" s="4"/>
      <c r="F311" s="4"/>
      <c r="G311" s="4"/>
      <c r="H311" s="4"/>
    </row>
    <row r="312" spans="1:8" x14ac:dyDescent="0.2">
      <c r="A312" s="17"/>
      <c r="B312" s="4"/>
      <c r="C312" s="4"/>
      <c r="D312" s="4"/>
      <c r="E312" s="4"/>
      <c r="F312" s="4"/>
      <c r="G312" s="4"/>
      <c r="H312" s="4"/>
    </row>
    <row r="313" spans="1:8" x14ac:dyDescent="0.2">
      <c r="A313" s="17"/>
      <c r="B313" s="4"/>
      <c r="C313" s="4"/>
      <c r="D313" s="4"/>
      <c r="E313" s="4"/>
      <c r="F313" s="4"/>
      <c r="G313" s="4"/>
      <c r="H313" s="4"/>
    </row>
    <row r="314" spans="1:8" x14ac:dyDescent="0.2">
      <c r="A314" s="17"/>
      <c r="B314" s="4"/>
      <c r="C314" s="4"/>
      <c r="D314" s="4"/>
      <c r="E314" s="4"/>
      <c r="F314" s="4"/>
      <c r="G314" s="4"/>
      <c r="H314" s="4"/>
    </row>
    <row r="315" spans="1:8" x14ac:dyDescent="0.2">
      <c r="A315" s="17"/>
      <c r="B315" s="4"/>
      <c r="C315" s="4"/>
      <c r="D315" s="4"/>
      <c r="E315" s="4"/>
      <c r="F315" s="4"/>
      <c r="G315" s="4"/>
      <c r="H315" s="4"/>
    </row>
    <row r="316" spans="1:8" x14ac:dyDescent="0.2">
      <c r="A316" s="17"/>
      <c r="B316" s="4"/>
      <c r="C316" s="4"/>
      <c r="D316" s="4"/>
      <c r="E316" s="4"/>
      <c r="F316" s="4"/>
      <c r="G316" s="4"/>
      <c r="H316" s="4"/>
    </row>
    <row r="317" spans="1:8" x14ac:dyDescent="0.2">
      <c r="A317" s="17"/>
      <c r="B317" s="4"/>
      <c r="C317" s="4"/>
      <c r="D317" s="4"/>
      <c r="E317" s="4"/>
      <c r="F317" s="4"/>
      <c r="G317" s="4"/>
      <c r="H317" s="4"/>
    </row>
    <row r="318" spans="1:8" x14ac:dyDescent="0.2">
      <c r="A318" s="17"/>
      <c r="B318" s="4"/>
      <c r="C318" s="4"/>
      <c r="D318" s="4"/>
      <c r="E318" s="4"/>
      <c r="F318" s="4"/>
      <c r="G318" s="4"/>
      <c r="H318" s="4"/>
    </row>
    <row r="319" spans="1:8" x14ac:dyDescent="0.2">
      <c r="A319" s="17"/>
      <c r="B319" s="4"/>
      <c r="C319" s="4"/>
      <c r="D319" s="4"/>
      <c r="E319" s="4"/>
      <c r="F319" s="4"/>
      <c r="G319" s="4"/>
      <c r="H319" s="4"/>
    </row>
    <row r="320" spans="1:8" x14ac:dyDescent="0.2">
      <c r="A320" s="17"/>
      <c r="B320" s="4"/>
      <c r="C320" s="4"/>
      <c r="D320" s="4"/>
      <c r="E320" s="4"/>
      <c r="F320" s="4"/>
      <c r="G320" s="4"/>
      <c r="H320" s="4"/>
    </row>
    <row r="321" spans="1:8" x14ac:dyDescent="0.2">
      <c r="A321" s="17"/>
      <c r="B321" s="4"/>
      <c r="C321" s="4"/>
      <c r="D321" s="4"/>
      <c r="E321" s="4"/>
      <c r="F321" s="4"/>
      <c r="G321" s="4"/>
      <c r="H321" s="4"/>
    </row>
    <row r="322" spans="1:8" x14ac:dyDescent="0.2">
      <c r="A322" s="17"/>
      <c r="B322" s="4"/>
      <c r="C322" s="4"/>
      <c r="D322" s="4"/>
      <c r="E322" s="4"/>
      <c r="F322" s="4"/>
      <c r="G322" s="4"/>
      <c r="H322" s="4"/>
    </row>
    <row r="323" spans="1:8" x14ac:dyDescent="0.2">
      <c r="A323" s="17"/>
      <c r="B323" s="4"/>
      <c r="C323" s="4"/>
      <c r="D323" s="4"/>
      <c r="E323" s="4"/>
      <c r="F323" s="4"/>
      <c r="G323" s="4"/>
      <c r="H323" s="4"/>
    </row>
    <row r="324" spans="1:8" x14ac:dyDescent="0.2">
      <c r="A324" s="17"/>
      <c r="B324" s="4"/>
      <c r="C324" s="4"/>
      <c r="D324" s="4"/>
      <c r="E324" s="4"/>
      <c r="F324" s="4"/>
      <c r="G324" s="4"/>
      <c r="H324" s="4"/>
    </row>
    <row r="325" spans="1:8" x14ac:dyDescent="0.2">
      <c r="A325" s="17"/>
      <c r="B325" s="4"/>
      <c r="C325" s="4"/>
      <c r="D325" s="4"/>
      <c r="E325" s="4"/>
      <c r="F325" s="4"/>
      <c r="G325" s="4"/>
      <c r="H325" s="4"/>
    </row>
    <row r="326" spans="1:8" x14ac:dyDescent="0.2">
      <c r="A326" s="17"/>
      <c r="B326" s="4"/>
      <c r="C326" s="4"/>
      <c r="D326" s="4"/>
      <c r="E326" s="4"/>
      <c r="F326" s="4"/>
      <c r="G326" s="4"/>
      <c r="H326" s="4"/>
    </row>
    <row r="327" spans="1:8" x14ac:dyDescent="0.2">
      <c r="A327" s="17"/>
      <c r="B327" s="4"/>
      <c r="C327" s="4"/>
      <c r="D327" s="4"/>
      <c r="E327" s="4"/>
      <c r="F327" s="4"/>
      <c r="G327" s="4"/>
      <c r="H327" s="4"/>
    </row>
    <row r="328" spans="1:8" x14ac:dyDescent="0.2">
      <c r="A328" s="17"/>
      <c r="B328" s="4"/>
      <c r="C328" s="4"/>
      <c r="D328" s="4"/>
      <c r="E328" s="4"/>
      <c r="F328" s="4"/>
      <c r="G328" s="4"/>
      <c r="H328" s="4"/>
    </row>
    <row r="329" spans="1:8" x14ac:dyDescent="0.2">
      <c r="A329" s="17"/>
      <c r="B329" s="4"/>
      <c r="C329" s="4"/>
      <c r="D329" s="4"/>
      <c r="E329" s="4"/>
      <c r="F329" s="4"/>
      <c r="G329" s="4"/>
      <c r="H329" s="4"/>
    </row>
    <row r="330" spans="1:8" x14ac:dyDescent="0.2">
      <c r="A330" s="17"/>
      <c r="B330" s="4"/>
      <c r="C330" s="4"/>
      <c r="D330" s="4"/>
      <c r="E330" s="4"/>
      <c r="F330" s="4"/>
      <c r="G330" s="4"/>
      <c r="H330" s="4"/>
    </row>
    <row r="331" spans="1:8" x14ac:dyDescent="0.2">
      <c r="A331" s="17"/>
      <c r="B331" s="4"/>
      <c r="C331" s="4"/>
      <c r="D331" s="4"/>
      <c r="E331" s="4"/>
      <c r="F331" s="4"/>
      <c r="G331" s="4"/>
      <c r="H331" s="4"/>
    </row>
    <row r="332" spans="1:8" x14ac:dyDescent="0.2">
      <c r="A332" s="17"/>
      <c r="B332" s="4"/>
      <c r="C332" s="4"/>
      <c r="D332" s="4"/>
      <c r="E332" s="4"/>
      <c r="F332" s="4"/>
      <c r="G332" s="4"/>
      <c r="H332" s="4"/>
    </row>
    <row r="333" spans="1:8" x14ac:dyDescent="0.2">
      <c r="A333" s="17"/>
      <c r="B333" s="4"/>
      <c r="C333" s="4"/>
      <c r="D333" s="4"/>
      <c r="E333" s="4"/>
      <c r="F333" s="4"/>
      <c r="G333" s="4"/>
      <c r="H333" s="4"/>
    </row>
    <row r="334" spans="1:8" x14ac:dyDescent="0.2">
      <c r="A334" s="17"/>
      <c r="B334" s="4"/>
      <c r="C334" s="4"/>
      <c r="D334" s="4"/>
      <c r="E334" s="4"/>
      <c r="F334" s="4"/>
      <c r="G334" s="4"/>
      <c r="H334" s="4"/>
    </row>
    <row r="335" spans="1:8" x14ac:dyDescent="0.2">
      <c r="A335" s="17"/>
      <c r="B335" s="4"/>
      <c r="C335" s="4"/>
      <c r="D335" s="4"/>
      <c r="E335" s="4"/>
      <c r="F335" s="4"/>
      <c r="G335" s="4"/>
      <c r="H335" s="4"/>
    </row>
    <row r="336" spans="1:8" x14ac:dyDescent="0.2">
      <c r="A336" s="17"/>
      <c r="B336" s="4"/>
      <c r="C336" s="4"/>
      <c r="D336" s="4"/>
      <c r="E336" s="4"/>
      <c r="F336" s="4"/>
      <c r="G336" s="4"/>
      <c r="H336" s="4"/>
    </row>
    <row r="337" spans="1:8" x14ac:dyDescent="0.2">
      <c r="A337" s="17"/>
      <c r="B337" s="4"/>
      <c r="C337" s="4"/>
      <c r="D337" s="4"/>
      <c r="E337" s="4"/>
      <c r="F337" s="4"/>
      <c r="G337" s="4"/>
      <c r="H337" s="4"/>
    </row>
    <row r="338" spans="1:8" x14ac:dyDescent="0.2">
      <c r="A338" s="17"/>
      <c r="B338" s="4"/>
      <c r="C338" s="4"/>
      <c r="D338" s="4"/>
      <c r="E338" s="4"/>
      <c r="F338" s="4"/>
      <c r="G338" s="4"/>
      <c r="H338" s="4"/>
    </row>
    <row r="339" spans="1:8" x14ac:dyDescent="0.2">
      <c r="A339" s="17"/>
      <c r="B339" s="4"/>
      <c r="C339" s="4"/>
      <c r="D339" s="4"/>
      <c r="E339" s="4"/>
      <c r="F339" s="4"/>
      <c r="G339" s="4"/>
      <c r="H339" s="4"/>
    </row>
    <row r="340" spans="1:8" x14ac:dyDescent="0.2">
      <c r="A340" s="17"/>
      <c r="B340" s="4"/>
      <c r="C340" s="4"/>
      <c r="D340" s="4"/>
      <c r="E340" s="4"/>
      <c r="F340" s="4"/>
      <c r="G340" s="4"/>
      <c r="H340" s="4"/>
    </row>
    <row r="341" spans="1:8" x14ac:dyDescent="0.2">
      <c r="A341" s="17"/>
      <c r="B341" s="4"/>
      <c r="C341" s="4"/>
      <c r="D341" s="4"/>
      <c r="E341" s="4"/>
      <c r="F341" s="4"/>
      <c r="G341" s="4"/>
      <c r="H341" s="4"/>
    </row>
    <row r="342" spans="1:8" x14ac:dyDescent="0.2">
      <c r="A342" s="17"/>
      <c r="B342" s="4"/>
      <c r="C342" s="4"/>
      <c r="D342" s="4"/>
      <c r="E342" s="4"/>
      <c r="F342" s="4"/>
      <c r="G342" s="4"/>
      <c r="H342" s="4"/>
    </row>
    <row r="343" spans="1:8" x14ac:dyDescent="0.2">
      <c r="A343" s="17"/>
      <c r="B343" s="4"/>
      <c r="C343" s="4"/>
      <c r="D343" s="4"/>
      <c r="E343" s="4"/>
      <c r="F343" s="4"/>
      <c r="G343" s="4"/>
      <c r="H343" s="4"/>
    </row>
    <row r="344" spans="1:8" x14ac:dyDescent="0.2">
      <c r="A344" s="17"/>
      <c r="B344" s="4"/>
      <c r="C344" s="4"/>
      <c r="D344" s="4"/>
      <c r="E344" s="4"/>
      <c r="F344" s="4"/>
      <c r="G344" s="4"/>
      <c r="H344" s="4"/>
    </row>
    <row r="345" spans="1:8" x14ac:dyDescent="0.2">
      <c r="A345" s="17"/>
      <c r="B345" s="4"/>
      <c r="C345" s="4"/>
      <c r="D345" s="4"/>
      <c r="E345" s="4"/>
      <c r="F345" s="4"/>
      <c r="G345" s="4"/>
      <c r="H345" s="4"/>
    </row>
    <row r="346" spans="1:8" x14ac:dyDescent="0.2">
      <c r="A346" s="17"/>
      <c r="B346" s="4"/>
      <c r="C346" s="4"/>
      <c r="D346" s="4"/>
      <c r="E346" s="4"/>
      <c r="F346" s="4"/>
      <c r="G346" s="4"/>
      <c r="H346" s="4"/>
    </row>
    <row r="347" spans="1:8" x14ac:dyDescent="0.2">
      <c r="A347" s="17"/>
      <c r="B347" s="4"/>
      <c r="C347" s="4"/>
      <c r="D347" s="4"/>
      <c r="E347" s="4"/>
      <c r="F347" s="4"/>
      <c r="G347" s="4"/>
      <c r="H347" s="4"/>
    </row>
    <row r="348" spans="1:8" x14ac:dyDescent="0.2">
      <c r="A348" s="17"/>
      <c r="B348" s="4"/>
      <c r="C348" s="4"/>
      <c r="D348" s="4"/>
      <c r="E348" s="4"/>
      <c r="F348" s="4"/>
      <c r="G348" s="4"/>
      <c r="H348" s="4"/>
    </row>
    <row r="349" spans="1:8" x14ac:dyDescent="0.2">
      <c r="A349" s="17"/>
      <c r="B349" s="4"/>
      <c r="C349" s="4"/>
      <c r="D349" s="4"/>
      <c r="E349" s="4"/>
      <c r="F349" s="4"/>
      <c r="G349" s="4"/>
      <c r="H349" s="4"/>
    </row>
    <row r="350" spans="1:8" x14ac:dyDescent="0.2">
      <c r="A350" s="17"/>
      <c r="B350" s="4"/>
      <c r="C350" s="4"/>
      <c r="D350" s="4"/>
      <c r="E350" s="4"/>
      <c r="F350" s="4"/>
      <c r="G350" s="4"/>
      <c r="H350" s="4"/>
    </row>
    <row r="351" spans="1:8" x14ac:dyDescent="0.2">
      <c r="A351" s="17"/>
      <c r="B351" s="4"/>
      <c r="C351" s="4"/>
      <c r="D351" s="4"/>
      <c r="E351" s="4"/>
      <c r="F351" s="4"/>
      <c r="G351" s="4"/>
      <c r="H351" s="4"/>
    </row>
    <row r="352" spans="1:8" x14ac:dyDescent="0.2">
      <c r="A352" s="17"/>
      <c r="B352" s="4"/>
      <c r="C352" s="4"/>
      <c r="D352" s="4"/>
      <c r="E352" s="4"/>
      <c r="F352" s="4"/>
      <c r="G352" s="4"/>
      <c r="H352" s="4"/>
    </row>
    <row r="353" spans="1:8" x14ac:dyDescent="0.2">
      <c r="A353" s="17"/>
      <c r="B353" s="4"/>
      <c r="C353" s="4"/>
      <c r="D353" s="4"/>
      <c r="E353" s="4"/>
      <c r="F353" s="4"/>
      <c r="G353" s="4"/>
      <c r="H353" s="4"/>
    </row>
    <row r="354" spans="1:8" x14ac:dyDescent="0.2">
      <c r="A354" s="17"/>
      <c r="B354" s="4"/>
      <c r="C354" s="4"/>
      <c r="D354" s="4"/>
      <c r="E354" s="4"/>
      <c r="F354" s="4"/>
      <c r="G354" s="4"/>
      <c r="H354" s="4"/>
    </row>
    <row r="355" spans="1:8" x14ac:dyDescent="0.2">
      <c r="A355" s="17"/>
      <c r="B355" s="4"/>
      <c r="C355" s="4"/>
      <c r="D355" s="4"/>
      <c r="E355" s="4"/>
      <c r="F355" s="4"/>
      <c r="G355" s="4"/>
      <c r="H355" s="4"/>
    </row>
    <row r="356" spans="1:8" x14ac:dyDescent="0.2">
      <c r="A356" s="17"/>
      <c r="B356" s="4"/>
      <c r="C356" s="4"/>
      <c r="D356" s="4"/>
      <c r="E356" s="4"/>
      <c r="F356" s="4"/>
      <c r="G356" s="4"/>
      <c r="H356" s="4"/>
    </row>
    <row r="357" spans="1:8" x14ac:dyDescent="0.2">
      <c r="A357" s="17"/>
      <c r="B357" s="4"/>
      <c r="C357" s="4"/>
      <c r="D357" s="4"/>
      <c r="E357" s="4"/>
      <c r="F357" s="4"/>
      <c r="G357" s="4"/>
      <c r="H357" s="4"/>
    </row>
    <row r="358" spans="1:8" x14ac:dyDescent="0.2">
      <c r="A358" s="17"/>
      <c r="B358" s="4"/>
      <c r="C358" s="4"/>
      <c r="D358" s="4"/>
      <c r="E358" s="4"/>
      <c r="F358" s="4"/>
      <c r="G358" s="4"/>
      <c r="H358" s="4"/>
    </row>
    <row r="359" spans="1:8" x14ac:dyDescent="0.2">
      <c r="A359" s="17"/>
      <c r="B359" s="4"/>
      <c r="C359" s="4"/>
      <c r="D359" s="4"/>
      <c r="E359" s="4"/>
      <c r="F359" s="4"/>
      <c r="G359" s="4"/>
      <c r="H359" s="4"/>
    </row>
    <row r="360" spans="1:8" x14ac:dyDescent="0.2">
      <c r="A360" s="17"/>
      <c r="B360" s="4"/>
      <c r="C360" s="4"/>
      <c r="D360" s="4"/>
      <c r="E360" s="4"/>
      <c r="F360" s="4"/>
      <c r="G360" s="4"/>
      <c r="H360" s="4"/>
    </row>
    <row r="361" spans="1:8" x14ac:dyDescent="0.2">
      <c r="A361" s="17"/>
      <c r="B361" s="4"/>
      <c r="C361" s="4"/>
      <c r="D361" s="4"/>
      <c r="E361" s="4"/>
      <c r="F361" s="4"/>
      <c r="G361" s="4"/>
      <c r="H361" s="4"/>
    </row>
    <row r="362" spans="1:8" x14ac:dyDescent="0.2">
      <c r="A362" s="17"/>
      <c r="B362" s="4"/>
      <c r="C362" s="4"/>
      <c r="D362" s="4"/>
      <c r="E362" s="4"/>
      <c r="F362" s="4"/>
      <c r="G362" s="4"/>
      <c r="H362" s="4"/>
    </row>
    <row r="363" spans="1:8" x14ac:dyDescent="0.2">
      <c r="A363" s="17"/>
      <c r="B363" s="4"/>
      <c r="C363" s="4"/>
      <c r="D363" s="4"/>
      <c r="E363" s="4"/>
      <c r="F363" s="4"/>
      <c r="G363" s="4"/>
      <c r="H363" s="4"/>
    </row>
    <row r="364" spans="1:8" x14ac:dyDescent="0.2">
      <c r="A364" s="17"/>
      <c r="B364" s="4"/>
      <c r="C364" s="4"/>
      <c r="D364" s="4"/>
      <c r="E364" s="4"/>
      <c r="F364" s="4"/>
      <c r="G364" s="4"/>
      <c r="H364" s="4"/>
    </row>
    <row r="365" spans="1:8" x14ac:dyDescent="0.2">
      <c r="A365" s="17"/>
      <c r="B365" s="4"/>
      <c r="C365" s="4"/>
      <c r="D365" s="4"/>
      <c r="E365" s="4"/>
      <c r="F365" s="4"/>
      <c r="G365" s="4"/>
      <c r="H365" s="4"/>
    </row>
    <row r="366" spans="1:8" x14ac:dyDescent="0.2">
      <c r="A366" s="17"/>
      <c r="B366" s="4"/>
      <c r="C366" s="4"/>
      <c r="D366" s="4"/>
      <c r="E366" s="4"/>
      <c r="F366" s="4"/>
      <c r="G366" s="4"/>
      <c r="H366" s="4"/>
    </row>
    <row r="367" spans="1:8" x14ac:dyDescent="0.2">
      <c r="A367" s="17"/>
      <c r="B367" s="4"/>
      <c r="C367" s="4"/>
      <c r="D367" s="4"/>
      <c r="E367" s="4"/>
      <c r="F367" s="4"/>
      <c r="G367" s="4"/>
      <c r="H367" s="4"/>
    </row>
    <row r="368" spans="1:8" x14ac:dyDescent="0.2">
      <c r="A368" s="17"/>
      <c r="B368" s="4"/>
      <c r="C368" s="4"/>
      <c r="D368" s="4"/>
      <c r="E368" s="4"/>
      <c r="F368" s="4"/>
      <c r="G368" s="4"/>
      <c r="H368" s="4"/>
    </row>
    <row r="369" spans="1:8" x14ac:dyDescent="0.2">
      <c r="A369" s="17"/>
      <c r="B369" s="4"/>
      <c r="C369" s="4"/>
      <c r="D369" s="4"/>
      <c r="E369" s="4"/>
      <c r="F369" s="4"/>
      <c r="G369" s="4"/>
      <c r="H369" s="4"/>
    </row>
    <row r="370" spans="1:8" x14ac:dyDescent="0.2">
      <c r="A370" s="17"/>
      <c r="B370" s="4"/>
      <c r="C370" s="4"/>
      <c r="D370" s="4"/>
      <c r="E370" s="4"/>
      <c r="F370" s="4"/>
      <c r="G370" s="4"/>
      <c r="H370" s="4"/>
    </row>
    <row r="371" spans="1:8" x14ac:dyDescent="0.2">
      <c r="A371" s="17"/>
      <c r="B371" s="4"/>
      <c r="C371" s="4"/>
      <c r="D371" s="4"/>
      <c r="E371" s="4"/>
      <c r="F371" s="4"/>
      <c r="G371" s="4"/>
      <c r="H371" s="4"/>
    </row>
    <row r="372" spans="1:8" x14ac:dyDescent="0.2">
      <c r="A372" s="17"/>
      <c r="B372" s="4"/>
      <c r="C372" s="4"/>
      <c r="D372" s="4"/>
      <c r="E372" s="4"/>
      <c r="F372" s="4"/>
      <c r="G372" s="4"/>
      <c r="H372" s="4"/>
    </row>
    <row r="373" spans="1:8" x14ac:dyDescent="0.2">
      <c r="A373" s="17"/>
      <c r="B373" s="4"/>
      <c r="C373" s="4"/>
      <c r="D373" s="4"/>
      <c r="E373" s="4"/>
      <c r="F373" s="4"/>
      <c r="G373" s="4"/>
      <c r="H373" s="4"/>
    </row>
    <row r="374" spans="1:8" x14ac:dyDescent="0.2">
      <c r="A374" s="17"/>
      <c r="B374" s="4"/>
      <c r="C374" s="4"/>
      <c r="D374" s="4"/>
      <c r="E374" s="4"/>
      <c r="F374" s="4"/>
      <c r="G374" s="4"/>
      <c r="H374" s="4"/>
    </row>
    <row r="375" spans="1:8" x14ac:dyDescent="0.2">
      <c r="A375" s="17"/>
      <c r="B375" s="4"/>
      <c r="C375" s="4"/>
      <c r="D375" s="4"/>
      <c r="E375" s="4"/>
      <c r="F375" s="4"/>
      <c r="G375" s="4"/>
      <c r="H375" s="4"/>
    </row>
    <row r="376" spans="1:8" x14ac:dyDescent="0.2">
      <c r="A376" s="17"/>
      <c r="B376" s="4"/>
      <c r="C376" s="4"/>
      <c r="D376" s="4"/>
      <c r="E376" s="4"/>
      <c r="F376" s="4"/>
      <c r="G376" s="4"/>
      <c r="H376" s="4"/>
    </row>
    <row r="377" spans="1:8" x14ac:dyDescent="0.2">
      <c r="A377" s="17"/>
      <c r="B377" s="4"/>
      <c r="C377" s="4"/>
      <c r="D377" s="4"/>
      <c r="E377" s="4"/>
      <c r="F377" s="4"/>
      <c r="G377" s="4"/>
      <c r="H377" s="4"/>
    </row>
    <row r="378" spans="1:8" x14ac:dyDescent="0.2">
      <c r="A378" s="17"/>
      <c r="B378" s="4"/>
      <c r="C378" s="4"/>
      <c r="D378" s="4"/>
      <c r="E378" s="4"/>
      <c r="F378" s="4"/>
      <c r="G378" s="4"/>
      <c r="H378" s="4"/>
    </row>
    <row r="379" spans="1:8" x14ac:dyDescent="0.2">
      <c r="A379" s="17"/>
      <c r="B379" s="4"/>
      <c r="C379" s="4"/>
      <c r="D379" s="4"/>
      <c r="E379" s="4"/>
      <c r="F379" s="4"/>
      <c r="G379" s="4"/>
      <c r="H379" s="4"/>
    </row>
    <row r="380" spans="1:8" x14ac:dyDescent="0.2">
      <c r="A380" s="17"/>
      <c r="B380" s="4"/>
      <c r="C380" s="4"/>
      <c r="D380" s="4"/>
      <c r="E380" s="4"/>
      <c r="F380" s="4"/>
      <c r="G380" s="4"/>
      <c r="H380" s="4"/>
    </row>
    <row r="381" spans="1:8" x14ac:dyDescent="0.2">
      <c r="A381" s="17"/>
      <c r="B381" s="4"/>
      <c r="C381" s="4"/>
      <c r="D381" s="4"/>
      <c r="E381" s="4"/>
      <c r="F381" s="4"/>
      <c r="G381" s="4"/>
      <c r="H381" s="4"/>
    </row>
    <row r="382" spans="1:8" x14ac:dyDescent="0.2">
      <c r="A382" s="17"/>
      <c r="B382" s="4"/>
      <c r="C382" s="4"/>
      <c r="D382" s="4"/>
      <c r="E382" s="4"/>
      <c r="F382" s="4"/>
      <c r="G382" s="4"/>
      <c r="H382" s="4"/>
    </row>
    <row r="383" spans="1:8" x14ac:dyDescent="0.2">
      <c r="A383" s="17"/>
      <c r="B383" s="4"/>
      <c r="C383" s="4"/>
      <c r="D383" s="4"/>
      <c r="E383" s="4"/>
      <c r="F383" s="4"/>
      <c r="G383" s="4"/>
      <c r="H383" s="4"/>
    </row>
    <row r="384" spans="1:8" x14ac:dyDescent="0.2">
      <c r="A384" s="17"/>
      <c r="B384" s="4"/>
      <c r="C384" s="4"/>
      <c r="D384" s="4"/>
      <c r="E384" s="4"/>
      <c r="F384" s="4"/>
      <c r="G384" s="4"/>
      <c r="H384" s="4"/>
    </row>
    <row r="385" spans="1:8" x14ac:dyDescent="0.2">
      <c r="A385" s="17"/>
      <c r="B385" s="4"/>
      <c r="C385" s="4"/>
      <c r="D385" s="4"/>
      <c r="E385" s="4"/>
      <c r="F385" s="4"/>
      <c r="G385" s="4"/>
      <c r="H385" s="4"/>
    </row>
    <row r="386" spans="1:8" x14ac:dyDescent="0.2">
      <c r="A386" s="17"/>
      <c r="B386" s="4"/>
      <c r="C386" s="4"/>
      <c r="D386" s="4"/>
      <c r="E386" s="4"/>
      <c r="F386" s="4"/>
      <c r="G386" s="4"/>
      <c r="H386" s="4"/>
    </row>
    <row r="387" spans="1:8" x14ac:dyDescent="0.2">
      <c r="A387" s="17"/>
      <c r="B387" s="4"/>
      <c r="C387" s="4"/>
      <c r="D387" s="4"/>
      <c r="E387" s="4"/>
      <c r="F387" s="4"/>
      <c r="G387" s="4"/>
      <c r="H387" s="4"/>
    </row>
    <row r="388" spans="1:8" x14ac:dyDescent="0.2">
      <c r="A388" s="17"/>
      <c r="B388" s="4"/>
      <c r="C388" s="4"/>
      <c r="D388" s="4"/>
      <c r="E388" s="4"/>
      <c r="F388" s="4"/>
      <c r="G388" s="4"/>
      <c r="H388" s="4"/>
    </row>
    <row r="389" spans="1:8" x14ac:dyDescent="0.2">
      <c r="A389" s="17"/>
      <c r="B389" s="4"/>
      <c r="C389" s="4"/>
      <c r="D389" s="4"/>
      <c r="E389" s="4"/>
      <c r="F389" s="4"/>
      <c r="G389" s="4"/>
      <c r="H389" s="4"/>
    </row>
    <row r="390" spans="1:8" x14ac:dyDescent="0.2">
      <c r="A390" s="17"/>
      <c r="B390" s="4"/>
      <c r="C390" s="4"/>
      <c r="D390" s="4"/>
      <c r="E390" s="4"/>
      <c r="F390" s="4"/>
      <c r="G390" s="4"/>
      <c r="H390" s="4"/>
    </row>
    <row r="391" spans="1:8" x14ac:dyDescent="0.2">
      <c r="A391" s="17"/>
      <c r="B391" s="4"/>
      <c r="C391" s="4"/>
      <c r="D391" s="4"/>
      <c r="E391" s="4"/>
      <c r="F391" s="4"/>
      <c r="G391" s="4"/>
      <c r="H391" s="4"/>
    </row>
    <row r="392" spans="1:8" x14ac:dyDescent="0.2">
      <c r="A392" s="17"/>
      <c r="B392" s="4"/>
      <c r="C392" s="4"/>
      <c r="D392" s="4"/>
      <c r="E392" s="4"/>
      <c r="F392" s="4"/>
      <c r="G392" s="4"/>
      <c r="H392" s="4"/>
    </row>
    <row r="393" spans="1:8" x14ac:dyDescent="0.2">
      <c r="A393" s="17"/>
      <c r="B393" s="4"/>
      <c r="C393" s="4"/>
      <c r="D393" s="4"/>
      <c r="E393" s="4"/>
      <c r="F393" s="4"/>
      <c r="G393" s="4"/>
      <c r="H393" s="4"/>
    </row>
    <row r="394" spans="1:8" x14ac:dyDescent="0.2">
      <c r="A394" s="17"/>
      <c r="B394" s="4"/>
      <c r="C394" s="4"/>
      <c r="D394" s="4"/>
      <c r="E394" s="4"/>
      <c r="F394" s="4"/>
      <c r="G394" s="4"/>
      <c r="H394" s="4"/>
    </row>
    <row r="395" spans="1:8" x14ac:dyDescent="0.2">
      <c r="A395" s="17"/>
      <c r="B395" s="4"/>
      <c r="C395" s="4"/>
      <c r="D395" s="4"/>
      <c r="E395" s="4"/>
      <c r="F395" s="4"/>
    </row>
  </sheetData>
  <printOptions gridLines="1"/>
  <pageMargins left="0.75" right="0.75" top="1.1200000000000001" bottom="0.39" header="0.28000000000000003" footer="0.25"/>
  <pageSetup orientation="portrait" horizontalDpi="300" r:id="rId1"/>
  <headerFooter alignWithMargins="0">
    <oddHeader>&amp;C&amp;"Arial,Bold"&amp;12Department of Defense&amp;16
ACTIVE DUTY MILITARY PERSONNEL BY RANK/GRADE
&amp;12September 30, 1998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5"/>
  <sheetViews>
    <sheetView zoomScaleNormal="100" workbookViewId="0"/>
  </sheetViews>
  <sheetFormatPr defaultRowHeight="12.75" x14ac:dyDescent="0.2"/>
  <cols>
    <col min="1" max="1" width="35" customWidth="1"/>
    <col min="2" max="6" width="15.7109375" style="1" customWidth="1"/>
    <col min="7" max="8" width="9.140625" style="1"/>
    <col min="9" max="9" width="28.42578125" customWidth="1"/>
    <col min="10" max="10" width="20.5703125" customWidth="1"/>
    <col min="11" max="11" width="39.5703125" customWidth="1"/>
    <col min="12" max="12" width="37.7109375" customWidth="1"/>
    <col min="13" max="13" width="44.5703125" customWidth="1"/>
    <col min="14" max="14" width="22.140625" customWidth="1"/>
    <col min="15" max="15" width="32.140625" customWidth="1"/>
    <col min="16" max="16" width="39.42578125" customWidth="1"/>
    <col min="17" max="17" width="25.42578125" customWidth="1"/>
    <col min="18" max="18" width="28" customWidth="1"/>
    <col min="19" max="19" width="35.7109375" customWidth="1"/>
    <col min="20" max="20" width="31.85546875" customWidth="1"/>
    <col min="21" max="21" width="27.28515625" customWidth="1"/>
    <col min="22" max="22" width="22.5703125" customWidth="1"/>
    <col min="23" max="23" width="31.42578125" customWidth="1"/>
    <col min="24" max="24" width="21.42578125" customWidth="1"/>
    <col min="25" max="25" width="29.85546875" customWidth="1"/>
    <col min="26" max="26" width="23.140625" customWidth="1"/>
    <col min="27" max="27" width="31.140625" customWidth="1"/>
    <col min="28" max="28" width="30.140625" customWidth="1"/>
    <col min="29" max="29" width="29.85546875" customWidth="1"/>
    <col min="30" max="30" width="42" customWidth="1"/>
    <col min="31" max="31" width="37.140625" customWidth="1"/>
    <col min="32" max="32" width="34.85546875" customWidth="1"/>
    <col min="33" max="33" width="26.7109375" customWidth="1"/>
    <col min="34" max="34" width="21.140625" customWidth="1"/>
    <col min="35" max="35" width="29.5703125" customWidth="1"/>
    <col min="79" max="79" width="47.7109375" customWidth="1"/>
    <col min="80" max="80" width="13" customWidth="1"/>
    <col min="81" max="81" width="13.28515625" customWidth="1"/>
    <col min="82" max="82" width="11.28515625" customWidth="1"/>
    <col min="83" max="83" width="13.7109375" customWidth="1"/>
  </cols>
  <sheetData>
    <row r="1" spans="1:84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84" ht="18.75" customHeight="1" thickTop="1" x14ac:dyDescent="0.25">
      <c r="A2" s="5" t="s">
        <v>0</v>
      </c>
      <c r="B2" s="4">
        <v>12</v>
      </c>
      <c r="C2" s="4">
        <v>9</v>
      </c>
      <c r="D2" s="4">
        <v>4</v>
      </c>
      <c r="E2" s="4">
        <v>10</v>
      </c>
      <c r="F2" s="6">
        <f t="shared" ref="F2:F15" si="0">B2+C2+D2+E2</f>
        <v>35</v>
      </c>
    </row>
    <row r="3" spans="1:84" s="1" customFormat="1" ht="18.75" customHeight="1" x14ac:dyDescent="0.25">
      <c r="A3" s="5" t="s">
        <v>1</v>
      </c>
      <c r="B3" s="4">
        <v>42</v>
      </c>
      <c r="C3" s="4">
        <v>22</v>
      </c>
      <c r="D3" s="4">
        <v>11</v>
      </c>
      <c r="E3" s="4">
        <v>39</v>
      </c>
      <c r="F3" s="6">
        <f t="shared" si="0"/>
        <v>114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s="1" customFormat="1" ht="18.75" customHeight="1" x14ac:dyDescent="0.25">
      <c r="A4" s="5" t="s">
        <v>2</v>
      </c>
      <c r="B4" s="4">
        <v>98</v>
      </c>
      <c r="C4" s="4">
        <v>71</v>
      </c>
      <c r="D4" s="4">
        <v>26</v>
      </c>
      <c r="E4" s="4">
        <v>86</v>
      </c>
      <c r="F4" s="6">
        <f t="shared" si="0"/>
        <v>281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s="1" customFormat="1" ht="18.75" customHeight="1" x14ac:dyDescent="0.25">
      <c r="A5" s="5" t="s">
        <v>3</v>
      </c>
      <c r="B5" s="4">
        <v>147</v>
      </c>
      <c r="C5" s="4">
        <v>118</v>
      </c>
      <c r="D5" s="4">
        <v>40</v>
      </c>
      <c r="E5" s="4">
        <v>139</v>
      </c>
      <c r="F5" s="6">
        <f t="shared" si="0"/>
        <v>444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s="1" customFormat="1" ht="18.75" customHeight="1" x14ac:dyDescent="0.25">
      <c r="A6" s="5" t="s">
        <v>4</v>
      </c>
      <c r="B6" s="4">
        <v>3569</v>
      </c>
      <c r="C6" s="4">
        <v>3339</v>
      </c>
      <c r="D6" s="4">
        <v>619</v>
      </c>
      <c r="E6" s="4">
        <v>3815</v>
      </c>
      <c r="F6" s="6">
        <f t="shared" si="0"/>
        <v>11342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s="1" customFormat="1" ht="18.75" customHeight="1" x14ac:dyDescent="0.25">
      <c r="A7" s="5" t="s">
        <v>5</v>
      </c>
      <c r="B7" s="4">
        <v>9018</v>
      </c>
      <c r="C7" s="4">
        <v>7398</v>
      </c>
      <c r="D7" s="4">
        <v>1757</v>
      </c>
      <c r="E7" s="4">
        <v>10418</v>
      </c>
      <c r="F7" s="6">
        <f t="shared" si="0"/>
        <v>28591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s="1" customFormat="1" ht="18.75" customHeight="1" x14ac:dyDescent="0.25">
      <c r="A8" s="5" t="s">
        <v>6</v>
      </c>
      <c r="B8" s="4">
        <v>13718</v>
      </c>
      <c r="C8" s="4">
        <v>10610</v>
      </c>
      <c r="D8" s="4">
        <v>3384</v>
      </c>
      <c r="E8" s="4">
        <v>15612</v>
      </c>
      <c r="F8" s="6">
        <f t="shared" si="0"/>
        <v>43324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s="1" customFormat="1" ht="18.75" customHeight="1" x14ac:dyDescent="0.25">
      <c r="A9" s="5" t="s">
        <v>7</v>
      </c>
      <c r="B9" s="4">
        <v>22304</v>
      </c>
      <c r="C9" s="4">
        <v>18881</v>
      </c>
      <c r="D9" s="4">
        <v>5043</v>
      </c>
      <c r="E9" s="4">
        <v>27523</v>
      </c>
      <c r="F9" s="6">
        <f t="shared" si="0"/>
        <v>73751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s="1" customFormat="1" ht="18.75" customHeight="1" x14ac:dyDescent="0.25">
      <c r="A10" s="5" t="s">
        <v>8</v>
      </c>
      <c r="B10" s="4">
        <v>9439</v>
      </c>
      <c r="C10" s="4">
        <v>6664</v>
      </c>
      <c r="D10" s="4">
        <v>2726</v>
      </c>
      <c r="E10" s="4">
        <v>7414</v>
      </c>
      <c r="F10" s="6">
        <f t="shared" si="0"/>
        <v>26243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s="1" customFormat="1" ht="18.75" customHeight="1" x14ac:dyDescent="0.25">
      <c r="A11" s="5" t="s">
        <v>9</v>
      </c>
      <c r="B11" s="4">
        <v>8346</v>
      </c>
      <c r="C11" s="4">
        <v>6140</v>
      </c>
      <c r="D11" s="4">
        <v>2471</v>
      </c>
      <c r="E11" s="4">
        <v>6836</v>
      </c>
      <c r="F11" s="6">
        <f t="shared" si="0"/>
        <v>23793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s="1" customFormat="1" ht="18.75" customHeight="1" x14ac:dyDescent="0.25">
      <c r="A12" s="5" t="s">
        <v>10</v>
      </c>
      <c r="B12" s="4">
        <v>341</v>
      </c>
      <c r="C12" s="4"/>
      <c r="D12" s="4">
        <v>91</v>
      </c>
      <c r="E12" s="4"/>
      <c r="F12" s="6">
        <f t="shared" si="0"/>
        <v>432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s="1" customFormat="1" ht="18.75" customHeight="1" x14ac:dyDescent="0.25">
      <c r="A13" s="5" t="s">
        <v>11</v>
      </c>
      <c r="B13" s="4">
        <v>1333</v>
      </c>
      <c r="C13" s="4">
        <v>368</v>
      </c>
      <c r="D13" s="4">
        <v>249</v>
      </c>
      <c r="E13" s="4"/>
      <c r="F13" s="6">
        <f t="shared" si="0"/>
        <v>1950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s="1" customFormat="1" ht="18.75" customHeight="1" x14ac:dyDescent="0.25">
      <c r="A14" s="5" t="s">
        <v>12</v>
      </c>
      <c r="B14" s="4">
        <v>3063</v>
      </c>
      <c r="C14" s="4">
        <v>617</v>
      </c>
      <c r="D14" s="4">
        <v>505</v>
      </c>
      <c r="E14" s="4"/>
      <c r="F14" s="6">
        <f t="shared" si="0"/>
        <v>4185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s="1" customFormat="1" ht="18.75" customHeight="1" x14ac:dyDescent="0.25">
      <c r="A15" s="5" t="s">
        <v>13</v>
      </c>
      <c r="B15" s="4">
        <v>5147</v>
      </c>
      <c r="C15" s="4">
        <v>762</v>
      </c>
      <c r="D15" s="4">
        <v>771</v>
      </c>
      <c r="E15" s="4"/>
      <c r="F15" s="6">
        <f t="shared" si="0"/>
        <v>6680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s="1" customFormat="1" ht="18.75" customHeight="1" x14ac:dyDescent="0.25">
      <c r="A16" s="5" t="s">
        <v>14</v>
      </c>
      <c r="B16" s="4">
        <v>1921</v>
      </c>
      <c r="C16" s="4"/>
      <c r="D16" s="4">
        <v>195</v>
      </c>
      <c r="E16" s="4"/>
      <c r="F16" s="6">
        <f>B16+C16+D16+E16</f>
        <v>2116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s="1" customFormat="1" ht="18.75" customHeight="1" thickBot="1" x14ac:dyDescent="0.25">
      <c r="A17" s="7"/>
      <c r="B17" s="4"/>
      <c r="C17" s="4"/>
      <c r="D17" s="4"/>
      <c r="E17" s="4"/>
      <c r="F17" s="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s="1" customFormat="1" ht="18.75" customHeight="1" thickBot="1" x14ac:dyDescent="0.25">
      <c r="A18" s="8" t="s">
        <v>15</v>
      </c>
      <c r="B18" s="9">
        <f>SUM(B2:B16)</f>
        <v>78498</v>
      </c>
      <c r="C18" s="9">
        <f>SUM(C2:C16)</f>
        <v>54999</v>
      </c>
      <c r="D18" s="9">
        <f>SUM(D2:D16)</f>
        <v>17892</v>
      </c>
      <c r="E18" s="9">
        <f>SUM(E2:E16)</f>
        <v>71892</v>
      </c>
      <c r="F18" s="10">
        <f>SUM(F2:F16)</f>
        <v>223281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ht="18.75" customHeight="1" x14ac:dyDescent="0.25">
      <c r="A19" s="5" t="s">
        <v>16</v>
      </c>
      <c r="B19" s="4">
        <v>3174</v>
      </c>
      <c r="C19" s="4">
        <f>3277-157</f>
        <v>3120</v>
      </c>
      <c r="D19" s="4">
        <v>1211</v>
      </c>
      <c r="E19" s="4">
        <v>2947</v>
      </c>
      <c r="F19" s="6">
        <f t="shared" ref="F19:F27" si="1">B19+C19+D19+E19</f>
        <v>10452</v>
      </c>
    </row>
    <row r="20" spans="1:84" ht="18.75" customHeight="1" x14ac:dyDescent="0.25">
      <c r="A20" s="5" t="s">
        <v>17</v>
      </c>
      <c r="B20" s="4">
        <v>10548</v>
      </c>
      <c r="C20" s="4">
        <f>7015-302</f>
        <v>6713</v>
      </c>
      <c r="D20" s="4">
        <v>3394</v>
      </c>
      <c r="E20" s="4">
        <v>5896</v>
      </c>
      <c r="F20" s="6">
        <f t="shared" si="1"/>
        <v>26551</v>
      </c>
    </row>
    <row r="21" spans="1:84" ht="18.75" customHeight="1" x14ac:dyDescent="0.25">
      <c r="A21" s="5" t="s">
        <v>18</v>
      </c>
      <c r="B21" s="4">
        <v>36702</v>
      </c>
      <c r="C21" s="4">
        <f>26732-1452</f>
        <v>25280</v>
      </c>
      <c r="D21" s="4">
        <v>8833</v>
      </c>
      <c r="E21" s="4">
        <v>29606</v>
      </c>
      <c r="F21" s="6">
        <f t="shared" si="1"/>
        <v>100421</v>
      </c>
    </row>
    <row r="22" spans="1:84" ht="18.75" customHeight="1" x14ac:dyDescent="0.25">
      <c r="A22" s="5" t="s">
        <v>19</v>
      </c>
      <c r="B22" s="4">
        <v>54991</v>
      </c>
      <c r="C22" s="4">
        <f>60596-3996</f>
        <v>56600</v>
      </c>
      <c r="D22" s="4">
        <v>13823</v>
      </c>
      <c r="E22" s="4">
        <v>38280</v>
      </c>
      <c r="F22" s="6">
        <f t="shared" si="1"/>
        <v>163694</v>
      </c>
    </row>
    <row r="23" spans="1:84" ht="18.75" customHeight="1" x14ac:dyDescent="0.25">
      <c r="A23" s="5" t="s">
        <v>20</v>
      </c>
      <c r="B23" s="4">
        <v>72375</v>
      </c>
      <c r="C23" s="4">
        <f>74280-3970</f>
        <v>70310</v>
      </c>
      <c r="D23" s="4">
        <v>23740</v>
      </c>
      <c r="E23" s="4">
        <v>73461</v>
      </c>
      <c r="F23" s="6">
        <f t="shared" si="1"/>
        <v>239886</v>
      </c>
    </row>
    <row r="24" spans="1:84" ht="18.75" customHeight="1" x14ac:dyDescent="0.25">
      <c r="A24" s="5" t="s">
        <v>21</v>
      </c>
      <c r="B24" s="4">
        <v>102433</v>
      </c>
      <c r="C24" s="4">
        <f>65135-1846</f>
        <v>63289</v>
      </c>
      <c r="D24" s="4">
        <v>29431</v>
      </c>
      <c r="E24" s="4">
        <v>67709</v>
      </c>
      <c r="F24" s="6">
        <f t="shared" si="1"/>
        <v>262862</v>
      </c>
    </row>
    <row r="25" spans="1:84" ht="18.75" customHeight="1" x14ac:dyDescent="0.25">
      <c r="A25" s="5" t="s">
        <v>22</v>
      </c>
      <c r="B25" s="4">
        <v>60801</v>
      </c>
      <c r="C25" s="4">
        <f>49953-1231</f>
        <v>48722</v>
      </c>
      <c r="D25" s="4">
        <v>40614</v>
      </c>
      <c r="E25" s="4">
        <v>44600</v>
      </c>
      <c r="F25" s="6">
        <f t="shared" si="1"/>
        <v>194737</v>
      </c>
    </row>
    <row r="26" spans="1:84" ht="18.75" customHeight="1" x14ac:dyDescent="0.25">
      <c r="A26" s="5" t="s">
        <v>23</v>
      </c>
      <c r="B26" s="4">
        <v>33341</v>
      </c>
      <c r="C26" s="4">
        <f>27927-844+395</f>
        <v>27478</v>
      </c>
      <c r="D26" s="4">
        <v>20457</v>
      </c>
      <c r="E26" s="4">
        <v>17698</v>
      </c>
      <c r="F26" s="6">
        <f t="shared" si="1"/>
        <v>98974</v>
      </c>
    </row>
    <row r="27" spans="1:84" ht="18.75" customHeight="1" thickBot="1" x14ac:dyDescent="0.3">
      <c r="A27" s="5" t="s">
        <v>24</v>
      </c>
      <c r="B27" s="4">
        <v>26823</v>
      </c>
      <c r="C27" s="4">
        <f>21754-541+395</f>
        <v>21608</v>
      </c>
      <c r="D27" s="4">
        <v>13747</v>
      </c>
      <c r="E27" s="4">
        <v>11393</v>
      </c>
      <c r="F27" s="6">
        <f t="shared" si="1"/>
        <v>73571</v>
      </c>
    </row>
    <row r="28" spans="1:84" ht="18.75" customHeight="1" thickBot="1" x14ac:dyDescent="0.25">
      <c r="A28" s="8" t="s">
        <v>25</v>
      </c>
      <c r="B28" s="9">
        <f>SUM(B19:B27)</f>
        <v>401188</v>
      </c>
      <c r="C28" s="9">
        <f>SUM(C19:C27)</f>
        <v>323120</v>
      </c>
      <c r="D28" s="9">
        <f>SUM(D19:D27)</f>
        <v>155250</v>
      </c>
      <c r="E28" s="9">
        <f>SUM(E19:E27)</f>
        <v>291590</v>
      </c>
      <c r="F28" s="10">
        <f>SUM(F19:F27)</f>
        <v>1171148</v>
      </c>
    </row>
    <row r="29" spans="1:84" ht="18.75" customHeight="1" thickBot="1" x14ac:dyDescent="0.25">
      <c r="A29" s="11" t="s">
        <v>26</v>
      </c>
      <c r="B29" s="12">
        <v>4194</v>
      </c>
      <c r="C29" s="9">
        <v>4219</v>
      </c>
      <c r="D29" s="9">
        <v>0</v>
      </c>
      <c r="E29" s="9">
        <v>3988</v>
      </c>
      <c r="F29" s="10">
        <f>SUM(B29:E29)</f>
        <v>12401</v>
      </c>
    </row>
    <row r="30" spans="1:84" ht="18.75" customHeight="1" thickBot="1" x14ac:dyDescent="0.25">
      <c r="A30" s="13" t="s">
        <v>27</v>
      </c>
      <c r="B30" s="14">
        <f>B18+B28+B29</f>
        <v>483880</v>
      </c>
      <c r="C30" s="14">
        <f>C18+C28+C29</f>
        <v>382338</v>
      </c>
      <c r="D30" s="14">
        <f>D18+D28+D29</f>
        <v>173142</v>
      </c>
      <c r="E30" s="14">
        <f>E18+E28+E29</f>
        <v>367470</v>
      </c>
      <c r="F30" s="15">
        <f>F18+F28+F29</f>
        <v>1406830</v>
      </c>
    </row>
    <row r="31" spans="1:84" ht="13.5" thickTop="1" x14ac:dyDescent="0.2">
      <c r="A31" s="3"/>
    </row>
    <row r="32" spans="1:84" x14ac:dyDescent="0.2">
      <c r="A32" s="3"/>
    </row>
    <row r="33" spans="1:13" x14ac:dyDescent="0.2">
      <c r="A33" s="3"/>
    </row>
    <row r="34" spans="1:13" x14ac:dyDescent="0.2">
      <c r="A34" s="3"/>
      <c r="G34" s="4"/>
      <c r="H34" s="4"/>
      <c r="I34" s="17"/>
      <c r="J34" s="17"/>
      <c r="K34" s="17"/>
      <c r="L34" s="17"/>
      <c r="M34" s="17"/>
    </row>
    <row r="35" spans="1:13" ht="18.95" customHeight="1" x14ac:dyDescent="0.2">
      <c r="A35" s="16"/>
      <c r="B35" s="4"/>
      <c r="C35" s="4"/>
      <c r="D35" s="4"/>
      <c r="E35" s="4"/>
      <c r="F35" s="4"/>
      <c r="G35" s="4"/>
      <c r="H35" s="4"/>
      <c r="I35" s="17"/>
      <c r="J35" s="17"/>
      <c r="K35" s="17"/>
      <c r="L35" s="17"/>
      <c r="M35" s="17"/>
    </row>
    <row r="36" spans="1:13" ht="18.95" customHeight="1" x14ac:dyDescent="0.2">
      <c r="A36" s="16"/>
      <c r="B36" s="18"/>
      <c r="C36" s="4"/>
      <c r="D36" s="4"/>
      <c r="E36" s="4"/>
      <c r="F36" s="4"/>
      <c r="G36" s="4"/>
      <c r="H36" s="4"/>
      <c r="I36" s="17"/>
      <c r="J36" s="17"/>
      <c r="K36" s="17"/>
      <c r="L36" s="17"/>
      <c r="M36" s="17"/>
    </row>
    <row r="37" spans="1:13" ht="18.95" customHeight="1" x14ac:dyDescent="0.2">
      <c r="A37" s="16"/>
      <c r="B37" s="4"/>
      <c r="C37" s="4"/>
      <c r="D37" s="4"/>
      <c r="E37" s="4"/>
      <c r="F37" s="18"/>
      <c r="G37" s="4"/>
      <c r="H37" s="4"/>
      <c r="I37" s="17"/>
      <c r="J37" s="17"/>
      <c r="K37" s="17"/>
      <c r="L37" s="17"/>
      <c r="M37" s="17"/>
    </row>
    <row r="38" spans="1:13" ht="18.95" customHeight="1" x14ac:dyDescent="0.2">
      <c r="A38" s="16"/>
      <c r="B38" s="4"/>
      <c r="C38" s="4"/>
      <c r="D38" s="4"/>
      <c r="E38" s="4"/>
      <c r="F38" s="18"/>
      <c r="G38" s="4"/>
      <c r="H38" s="4"/>
      <c r="I38" s="17"/>
      <c r="J38" s="17"/>
      <c r="K38" s="17"/>
      <c r="L38" s="17"/>
      <c r="M38" s="17"/>
    </row>
    <row r="39" spans="1:13" ht="18.95" customHeight="1" x14ac:dyDescent="0.2">
      <c r="A39" s="16"/>
      <c r="B39" s="4"/>
      <c r="C39" s="4"/>
      <c r="D39" s="4"/>
      <c r="E39" s="4"/>
      <c r="F39" s="18"/>
      <c r="G39" s="4"/>
      <c r="H39" s="4"/>
      <c r="I39" s="17"/>
      <c r="J39" s="17"/>
      <c r="K39" s="17"/>
      <c r="L39" s="17"/>
      <c r="M39" s="17"/>
    </row>
    <row r="40" spans="1:13" ht="18.95" customHeight="1" x14ac:dyDescent="0.2">
      <c r="A40" s="16"/>
      <c r="B40" s="4"/>
      <c r="C40" s="4"/>
      <c r="D40" s="4"/>
      <c r="E40" s="4"/>
      <c r="F40" s="18"/>
      <c r="G40" s="4"/>
      <c r="H40" s="4"/>
      <c r="I40" s="17"/>
      <c r="J40" s="17"/>
      <c r="K40" s="17"/>
      <c r="L40" s="17"/>
      <c r="M40" s="17"/>
    </row>
    <row r="41" spans="1:13" ht="18.95" customHeight="1" x14ac:dyDescent="0.2">
      <c r="A41" s="16"/>
      <c r="B41" s="4"/>
      <c r="C41" s="4"/>
      <c r="D41" s="4"/>
      <c r="E41" s="4"/>
      <c r="F41" s="18"/>
      <c r="G41" s="4"/>
      <c r="H41" s="4"/>
      <c r="I41" s="17"/>
      <c r="J41" s="17"/>
      <c r="K41" s="17"/>
      <c r="L41" s="17"/>
      <c r="M41" s="17"/>
    </row>
    <row r="42" spans="1:13" ht="18.95" customHeight="1" x14ac:dyDescent="0.2">
      <c r="A42" s="16"/>
      <c r="B42" s="4"/>
      <c r="C42" s="4"/>
      <c r="D42" s="4"/>
      <c r="E42" s="4"/>
      <c r="F42" s="18"/>
      <c r="G42" s="4"/>
      <c r="H42" s="4"/>
      <c r="I42" s="17"/>
      <c r="J42" s="17"/>
      <c r="K42" s="17"/>
      <c r="L42" s="17"/>
      <c r="M42" s="17"/>
    </row>
    <row r="43" spans="1:13" ht="18.95" customHeight="1" x14ac:dyDescent="0.2">
      <c r="A43" s="16"/>
      <c r="B43" s="4"/>
      <c r="C43" s="4"/>
      <c r="D43" s="4"/>
      <c r="E43" s="4"/>
      <c r="F43" s="18"/>
      <c r="G43" s="4"/>
      <c r="H43" s="4"/>
      <c r="I43" s="17"/>
      <c r="J43" s="17"/>
      <c r="K43" s="17"/>
      <c r="L43" s="17"/>
      <c r="M43" s="17"/>
    </row>
    <row r="44" spans="1:13" ht="18.95" customHeight="1" x14ac:dyDescent="0.2">
      <c r="A44" s="16"/>
      <c r="B44" s="4"/>
      <c r="C44" s="4"/>
      <c r="D44" s="4"/>
      <c r="E44" s="4"/>
      <c r="F44" s="18"/>
      <c r="G44" s="4"/>
      <c r="H44" s="4"/>
      <c r="I44" s="17"/>
      <c r="J44" s="17"/>
      <c r="K44" s="17"/>
      <c r="L44" s="17"/>
      <c r="M44" s="17"/>
    </row>
    <row r="45" spans="1:13" ht="18.95" customHeight="1" x14ac:dyDescent="0.2">
      <c r="A45" s="16"/>
      <c r="B45" s="4"/>
      <c r="C45" s="4"/>
      <c r="D45" s="4"/>
      <c r="E45" s="4"/>
      <c r="F45" s="18"/>
      <c r="G45" s="4"/>
      <c r="H45" s="4"/>
      <c r="I45" s="17"/>
      <c r="J45" s="17"/>
      <c r="K45" s="17"/>
      <c r="L45" s="17"/>
      <c r="M45" s="17"/>
    </row>
    <row r="46" spans="1:13" ht="18.95" customHeight="1" x14ac:dyDescent="0.2">
      <c r="A46" s="16"/>
      <c r="B46" s="4"/>
      <c r="C46" s="4"/>
      <c r="D46" s="4"/>
      <c r="E46" s="4"/>
      <c r="F46" s="18"/>
      <c r="G46" s="4"/>
      <c r="H46" s="4"/>
      <c r="I46" s="17"/>
      <c r="J46" s="17"/>
      <c r="K46" s="17"/>
      <c r="L46" s="17"/>
      <c r="M46" s="17"/>
    </row>
    <row r="47" spans="1:13" ht="18.95" customHeight="1" x14ac:dyDescent="0.2">
      <c r="A47" s="16"/>
      <c r="B47" s="4"/>
      <c r="C47" s="4"/>
      <c r="D47" s="4"/>
      <c r="E47" s="4"/>
      <c r="F47" s="18"/>
      <c r="G47" s="4"/>
      <c r="H47" s="4"/>
      <c r="I47" s="17"/>
      <c r="J47" s="17"/>
      <c r="K47" s="17"/>
      <c r="L47" s="17"/>
      <c r="M47" s="17"/>
    </row>
    <row r="48" spans="1:13" ht="18.95" customHeight="1" x14ac:dyDescent="0.2">
      <c r="A48" s="16"/>
      <c r="B48" s="4"/>
      <c r="C48" s="4"/>
      <c r="D48" s="4"/>
      <c r="E48" s="4"/>
      <c r="F48" s="18"/>
      <c r="G48" s="4"/>
      <c r="H48" s="4"/>
      <c r="I48" s="17"/>
      <c r="J48" s="17"/>
      <c r="K48" s="17"/>
      <c r="L48" s="17"/>
      <c r="M48" s="17"/>
    </row>
    <row r="49" spans="1:13" ht="18.95" customHeight="1" x14ac:dyDescent="0.2">
      <c r="A49" s="16"/>
      <c r="B49" s="4"/>
      <c r="C49" s="4"/>
      <c r="D49" s="4"/>
      <c r="E49" s="4"/>
      <c r="F49" s="18"/>
      <c r="G49" s="4"/>
      <c r="H49" s="4"/>
      <c r="I49" s="17"/>
      <c r="J49" s="17"/>
      <c r="K49" s="17"/>
      <c r="L49" s="17"/>
      <c r="M49" s="17"/>
    </row>
    <row r="50" spans="1:13" ht="18.95" customHeight="1" x14ac:dyDescent="0.2">
      <c r="A50" s="16"/>
      <c r="B50" s="4"/>
      <c r="C50" s="4"/>
      <c r="D50" s="4"/>
      <c r="E50" s="4"/>
      <c r="F50" s="18"/>
      <c r="G50" s="4"/>
      <c r="H50" s="4"/>
      <c r="I50" s="17"/>
      <c r="J50" s="17"/>
      <c r="K50" s="17"/>
      <c r="L50" s="17"/>
      <c r="M50" s="17"/>
    </row>
    <row r="51" spans="1:13" ht="18.95" customHeight="1" x14ac:dyDescent="0.2">
      <c r="A51" s="16"/>
      <c r="B51" s="4"/>
      <c r="C51" s="4"/>
      <c r="D51" s="4"/>
      <c r="E51" s="4"/>
      <c r="F51" s="18"/>
      <c r="G51" s="4"/>
      <c r="H51" s="4"/>
      <c r="I51" s="17"/>
      <c r="J51" s="17"/>
      <c r="K51" s="17"/>
      <c r="L51" s="17"/>
      <c r="M51" s="17"/>
    </row>
    <row r="52" spans="1:13" ht="18.95" customHeight="1" x14ac:dyDescent="0.2">
      <c r="A52" s="16"/>
      <c r="B52" s="4"/>
      <c r="C52" s="4"/>
      <c r="D52" s="4"/>
      <c r="E52" s="4"/>
      <c r="F52" s="18"/>
      <c r="G52" s="4"/>
      <c r="H52" s="4"/>
      <c r="I52" s="17"/>
      <c r="J52" s="17"/>
      <c r="K52" s="17"/>
      <c r="L52" s="17"/>
      <c r="M52" s="17"/>
    </row>
    <row r="53" spans="1:13" ht="18.95" customHeight="1" x14ac:dyDescent="0.2">
      <c r="A53" s="16"/>
      <c r="B53" s="18"/>
      <c r="C53" s="18"/>
      <c r="D53" s="18"/>
      <c r="E53" s="18"/>
      <c r="F53" s="18"/>
      <c r="G53" s="4"/>
      <c r="H53" s="4"/>
      <c r="I53" s="17"/>
      <c r="J53" s="17"/>
      <c r="K53" s="17"/>
      <c r="L53" s="17"/>
      <c r="M53" s="17"/>
    </row>
    <row r="54" spans="1:13" ht="18.95" customHeight="1" x14ac:dyDescent="0.2">
      <c r="A54" s="16"/>
      <c r="B54" s="4"/>
      <c r="C54" s="4"/>
      <c r="D54" s="4"/>
      <c r="E54" s="4"/>
      <c r="F54" s="18"/>
      <c r="G54" s="4"/>
      <c r="H54" s="4"/>
      <c r="I54" s="17"/>
      <c r="J54" s="17"/>
      <c r="K54" s="17"/>
      <c r="L54" s="17"/>
      <c r="M54" s="17"/>
    </row>
    <row r="55" spans="1:13" ht="18.95" customHeight="1" x14ac:dyDescent="0.2">
      <c r="A55" s="16"/>
      <c r="B55" s="4"/>
      <c r="C55" s="4"/>
      <c r="D55" s="4"/>
      <c r="E55" s="4"/>
      <c r="F55" s="18"/>
      <c r="G55" s="4"/>
      <c r="H55" s="4"/>
      <c r="I55" s="17"/>
      <c r="J55" s="17"/>
      <c r="K55" s="17"/>
      <c r="L55" s="17"/>
      <c r="M55" s="17"/>
    </row>
    <row r="56" spans="1:13" ht="18.95" customHeight="1" x14ac:dyDescent="0.2">
      <c r="A56" s="16"/>
      <c r="B56" s="4"/>
      <c r="C56" s="4"/>
      <c r="D56" s="4"/>
      <c r="E56" s="4"/>
      <c r="F56" s="18"/>
      <c r="G56" s="4"/>
      <c r="H56" s="4"/>
      <c r="I56" s="17"/>
      <c r="J56" s="17"/>
      <c r="K56" s="17"/>
      <c r="L56" s="17"/>
      <c r="M56" s="17"/>
    </row>
    <row r="57" spans="1:13" ht="18.95" customHeight="1" x14ac:dyDescent="0.2">
      <c r="A57" s="16"/>
      <c r="B57" s="4"/>
      <c r="C57" s="4"/>
      <c r="D57" s="4"/>
      <c r="E57" s="4"/>
      <c r="F57" s="18"/>
      <c r="G57" s="4"/>
      <c r="H57" s="4"/>
      <c r="I57" s="17"/>
      <c r="J57" s="17"/>
      <c r="K57" s="17"/>
      <c r="L57" s="17"/>
      <c r="M57" s="17"/>
    </row>
    <row r="58" spans="1:13" ht="18.95" customHeight="1" x14ac:dyDescent="0.2">
      <c r="A58" s="16"/>
      <c r="B58" s="4"/>
      <c r="C58" s="4"/>
      <c r="D58" s="4"/>
      <c r="E58" s="4"/>
      <c r="F58" s="18"/>
      <c r="G58" s="4"/>
      <c r="H58" s="4"/>
      <c r="I58" s="17"/>
      <c r="J58" s="17"/>
      <c r="K58" s="17"/>
      <c r="L58" s="17"/>
      <c r="M58" s="17"/>
    </row>
    <row r="59" spans="1:13" ht="18.95" customHeight="1" x14ac:dyDescent="0.2">
      <c r="A59" s="16"/>
      <c r="B59" s="4"/>
      <c r="C59" s="4"/>
      <c r="D59" s="4"/>
      <c r="E59" s="4"/>
      <c r="F59" s="18"/>
      <c r="G59" s="4"/>
      <c r="H59" s="4"/>
      <c r="I59" s="17"/>
      <c r="J59" s="17"/>
      <c r="K59" s="17"/>
      <c r="L59" s="17"/>
      <c r="M59" s="17"/>
    </row>
    <row r="60" spans="1:13" ht="18.95" customHeight="1" x14ac:dyDescent="0.2">
      <c r="A60" s="16"/>
      <c r="B60" s="4"/>
      <c r="C60" s="4"/>
      <c r="D60" s="4"/>
      <c r="E60" s="4"/>
      <c r="F60" s="18"/>
      <c r="G60" s="4"/>
      <c r="H60" s="4"/>
      <c r="I60" s="17"/>
      <c r="J60" s="17"/>
      <c r="K60" s="17"/>
      <c r="L60" s="17"/>
      <c r="M60" s="17"/>
    </row>
    <row r="61" spans="1:13" ht="18.95" customHeight="1" x14ac:dyDescent="0.2">
      <c r="A61" s="16"/>
      <c r="B61" s="4"/>
      <c r="C61" s="4"/>
      <c r="D61" s="4"/>
      <c r="E61" s="4"/>
      <c r="F61" s="18"/>
      <c r="G61" s="4"/>
      <c r="H61" s="4"/>
      <c r="I61" s="17"/>
      <c r="J61" s="17"/>
      <c r="K61" s="17"/>
      <c r="L61" s="17"/>
      <c r="M61" s="17"/>
    </row>
    <row r="62" spans="1:13" ht="18.95" customHeight="1" x14ac:dyDescent="0.2">
      <c r="A62" s="16"/>
      <c r="B62" s="4"/>
      <c r="C62" s="4"/>
      <c r="D62" s="4"/>
      <c r="E62" s="4"/>
      <c r="F62" s="18"/>
      <c r="G62" s="4"/>
      <c r="H62" s="4"/>
      <c r="I62" s="17"/>
      <c r="J62" s="17"/>
      <c r="K62" s="17"/>
      <c r="L62" s="17"/>
      <c r="M62" s="17"/>
    </row>
    <row r="63" spans="1:13" ht="18.95" customHeight="1" x14ac:dyDescent="0.2">
      <c r="A63" s="16"/>
      <c r="B63" s="4"/>
      <c r="C63" s="4"/>
      <c r="D63" s="4"/>
      <c r="E63" s="4"/>
      <c r="F63" s="18"/>
      <c r="G63" s="4"/>
      <c r="H63" s="4"/>
      <c r="I63" s="17"/>
      <c r="J63" s="17"/>
      <c r="K63" s="17"/>
      <c r="L63" s="17"/>
      <c r="M63" s="17"/>
    </row>
    <row r="64" spans="1:13" ht="18.95" customHeight="1" x14ac:dyDescent="0.2">
      <c r="A64" s="16"/>
      <c r="B64" s="4"/>
      <c r="C64" s="4"/>
      <c r="D64" s="4"/>
      <c r="E64" s="4"/>
      <c r="F64" s="18"/>
      <c r="G64" s="4"/>
      <c r="H64" s="4"/>
      <c r="I64" s="17"/>
      <c r="J64" s="17"/>
      <c r="K64" s="17"/>
      <c r="L64" s="17"/>
      <c r="M64" s="17"/>
    </row>
    <row r="65" spans="1:13" ht="18.95" customHeight="1" x14ac:dyDescent="0.2">
      <c r="A65" s="16"/>
      <c r="B65" s="18"/>
      <c r="C65" s="18"/>
      <c r="D65" s="18"/>
      <c r="E65" s="18"/>
      <c r="F65" s="18"/>
      <c r="G65" s="4"/>
      <c r="H65" s="4"/>
      <c r="I65" s="17"/>
      <c r="J65" s="17"/>
      <c r="K65" s="17"/>
      <c r="L65" s="17"/>
      <c r="M65" s="17"/>
    </row>
    <row r="66" spans="1:13" ht="18.95" customHeight="1" x14ac:dyDescent="0.2">
      <c r="A66" s="16"/>
      <c r="B66" s="18"/>
      <c r="C66" s="18"/>
      <c r="D66" s="18"/>
      <c r="E66" s="18"/>
      <c r="F66" s="18"/>
      <c r="G66" s="4"/>
      <c r="H66" s="4"/>
      <c r="I66" s="17"/>
      <c r="J66" s="17"/>
      <c r="K66" s="17"/>
      <c r="L66" s="17"/>
      <c r="M66" s="17"/>
    </row>
    <row r="67" spans="1:13" ht="18.95" customHeight="1" x14ac:dyDescent="0.2">
      <c r="A67" s="16"/>
      <c r="B67" s="18"/>
      <c r="C67" s="18"/>
      <c r="D67" s="18"/>
      <c r="E67" s="18"/>
      <c r="F67" s="18"/>
      <c r="G67" s="4"/>
      <c r="H67" s="4"/>
      <c r="I67" s="17"/>
      <c r="J67" s="17"/>
      <c r="K67" s="17"/>
      <c r="L67" s="17"/>
      <c r="M67" s="17"/>
    </row>
    <row r="68" spans="1:13" ht="18.95" customHeight="1" x14ac:dyDescent="0.2">
      <c r="A68" s="16"/>
      <c r="B68" s="4"/>
      <c r="C68" s="4"/>
      <c r="D68" s="4"/>
      <c r="E68" s="4"/>
      <c r="F68" s="4"/>
      <c r="G68" s="4"/>
      <c r="H68" s="4"/>
      <c r="I68" s="17"/>
      <c r="J68" s="17"/>
      <c r="K68" s="17"/>
      <c r="L68" s="17"/>
      <c r="M68" s="17"/>
    </row>
    <row r="69" spans="1:13" ht="18.95" customHeight="1" x14ac:dyDescent="0.2">
      <c r="A69" s="16"/>
      <c r="B69" s="4"/>
      <c r="C69" s="4"/>
      <c r="D69" s="4"/>
      <c r="E69" s="4"/>
      <c r="F69" s="4"/>
      <c r="G69" s="4"/>
      <c r="H69" s="4"/>
      <c r="I69" s="17"/>
      <c r="J69" s="17"/>
      <c r="K69" s="17"/>
      <c r="L69" s="17"/>
      <c r="M69" s="17"/>
    </row>
    <row r="70" spans="1:13" ht="18.95" customHeight="1" x14ac:dyDescent="0.2">
      <c r="A70" s="16"/>
      <c r="B70" s="4"/>
      <c r="C70" s="4"/>
      <c r="D70" s="4"/>
      <c r="E70" s="4"/>
      <c r="F70" s="4"/>
      <c r="G70" s="4"/>
      <c r="H70" s="4"/>
      <c r="I70" s="17"/>
      <c r="J70" s="17"/>
      <c r="K70" s="17"/>
      <c r="L70" s="17"/>
      <c r="M70" s="17"/>
    </row>
    <row r="71" spans="1:13" ht="18.95" customHeight="1" x14ac:dyDescent="0.2">
      <c r="A71" s="16"/>
      <c r="B71" s="4"/>
      <c r="C71" s="4"/>
      <c r="D71" s="4"/>
      <c r="E71" s="4"/>
      <c r="F71" s="4"/>
      <c r="G71" s="4"/>
      <c r="H71" s="4"/>
      <c r="I71" s="17"/>
      <c r="J71" s="17"/>
      <c r="K71" s="17"/>
      <c r="L71" s="17"/>
      <c r="M71" s="17"/>
    </row>
    <row r="72" spans="1:13" ht="18.95" customHeight="1" x14ac:dyDescent="0.2">
      <c r="A72" s="16"/>
      <c r="B72" s="4"/>
      <c r="C72" s="4"/>
      <c r="D72" s="4"/>
      <c r="E72" s="4"/>
      <c r="F72" s="4"/>
      <c r="G72" s="4"/>
      <c r="H72" s="4"/>
      <c r="I72" s="17"/>
      <c r="J72" s="17"/>
      <c r="K72" s="17"/>
      <c r="L72" s="17"/>
      <c r="M72" s="17"/>
    </row>
    <row r="73" spans="1:13" ht="18.95" customHeight="1" x14ac:dyDescent="0.2">
      <c r="A73" s="16"/>
      <c r="B73" s="4"/>
      <c r="C73" s="4"/>
      <c r="D73" s="4"/>
      <c r="E73" s="4"/>
      <c r="F73" s="4"/>
      <c r="G73" s="4"/>
      <c r="H73" s="4"/>
      <c r="I73" s="17"/>
      <c r="J73" s="17"/>
      <c r="K73" s="17"/>
      <c r="L73" s="17"/>
      <c r="M73" s="17"/>
    </row>
    <row r="74" spans="1:13" ht="18.95" customHeight="1" x14ac:dyDescent="0.2">
      <c r="A74" s="16"/>
      <c r="B74" s="4"/>
      <c r="C74" s="4"/>
      <c r="D74" s="4"/>
      <c r="E74" s="4"/>
      <c r="F74" s="4"/>
      <c r="G74" s="4"/>
      <c r="H74" s="4"/>
      <c r="I74" s="17"/>
      <c r="J74" s="17"/>
      <c r="K74" s="17"/>
      <c r="L74" s="17"/>
      <c r="M74" s="17"/>
    </row>
    <row r="75" spans="1:13" ht="18.95" customHeight="1" x14ac:dyDescent="0.2">
      <c r="A75" s="16"/>
      <c r="B75" s="4"/>
      <c r="C75" s="4"/>
      <c r="D75" s="4"/>
      <c r="E75" s="4"/>
      <c r="F75" s="4"/>
      <c r="G75" s="4"/>
      <c r="H75" s="4"/>
      <c r="I75" s="17"/>
      <c r="J75" s="17"/>
      <c r="K75" s="17"/>
      <c r="L75" s="17"/>
      <c r="M75" s="17"/>
    </row>
    <row r="76" spans="1:13" ht="18.95" customHeight="1" x14ac:dyDescent="0.2">
      <c r="A76" s="16"/>
      <c r="B76" s="18"/>
      <c r="C76" s="4"/>
      <c r="D76" s="4"/>
      <c r="E76" s="4"/>
      <c r="F76" s="4"/>
      <c r="G76" s="4"/>
      <c r="H76" s="4"/>
      <c r="I76" s="17"/>
      <c r="J76" s="17"/>
      <c r="K76" s="17"/>
      <c r="L76" s="17"/>
      <c r="M76" s="17"/>
    </row>
    <row r="77" spans="1:13" ht="18.95" customHeight="1" x14ac:dyDescent="0.2">
      <c r="A77" s="16"/>
      <c r="B77" s="4"/>
      <c r="C77" s="4"/>
      <c r="D77" s="4"/>
      <c r="E77" s="4"/>
      <c r="F77" s="18"/>
      <c r="G77" s="4"/>
      <c r="H77" s="4"/>
      <c r="I77" s="17"/>
      <c r="J77" s="17"/>
      <c r="K77" s="17"/>
      <c r="L77" s="17"/>
      <c r="M77" s="17"/>
    </row>
    <row r="78" spans="1:13" ht="18.95" customHeight="1" x14ac:dyDescent="0.2">
      <c r="A78" s="16"/>
      <c r="B78" s="4"/>
      <c r="C78" s="4"/>
      <c r="D78" s="4"/>
      <c r="E78" s="4"/>
      <c r="F78" s="18"/>
      <c r="G78" s="4"/>
      <c r="H78" s="4"/>
      <c r="I78" s="17"/>
      <c r="J78" s="17"/>
      <c r="K78" s="17"/>
      <c r="L78" s="17"/>
      <c r="M78" s="17"/>
    </row>
    <row r="79" spans="1:13" ht="18.95" customHeight="1" x14ac:dyDescent="0.2">
      <c r="A79" s="16"/>
      <c r="B79" s="4"/>
      <c r="C79" s="4"/>
      <c r="D79" s="4"/>
      <c r="E79" s="4"/>
      <c r="F79" s="18"/>
      <c r="G79" s="4"/>
      <c r="H79" s="4"/>
      <c r="I79" s="17"/>
      <c r="J79" s="17"/>
      <c r="K79" s="17"/>
      <c r="L79" s="17"/>
      <c r="M79" s="17"/>
    </row>
    <row r="80" spans="1:13" ht="18.95" customHeight="1" x14ac:dyDescent="0.2">
      <c r="A80" s="16"/>
      <c r="B80" s="4"/>
      <c r="C80" s="4"/>
      <c r="D80" s="4"/>
      <c r="E80" s="4"/>
      <c r="F80" s="18"/>
      <c r="G80" s="4"/>
      <c r="H80" s="4"/>
      <c r="I80" s="17"/>
      <c r="J80" s="17"/>
      <c r="K80" s="17"/>
      <c r="L80" s="17"/>
      <c r="M80" s="17"/>
    </row>
    <row r="81" spans="1:82" ht="18.95" customHeight="1" x14ac:dyDescent="0.2">
      <c r="A81" s="16"/>
      <c r="B81" s="4"/>
      <c r="C81" s="4"/>
      <c r="D81" s="4"/>
      <c r="E81" s="4"/>
      <c r="F81" s="18"/>
      <c r="G81" s="4"/>
      <c r="H81" s="4"/>
      <c r="I81" s="17"/>
      <c r="J81" s="17"/>
      <c r="K81" s="17"/>
      <c r="L81" s="17"/>
      <c r="M81" s="17"/>
    </row>
    <row r="82" spans="1:82" ht="18.95" customHeight="1" x14ac:dyDescent="0.2">
      <c r="A82" s="16"/>
      <c r="B82" s="4"/>
      <c r="C82" s="4"/>
      <c r="D82" s="4"/>
      <c r="E82" s="4"/>
      <c r="F82" s="18"/>
      <c r="G82" s="4"/>
      <c r="H82" s="4"/>
      <c r="I82" s="17"/>
      <c r="J82" s="17"/>
      <c r="K82" s="17"/>
      <c r="L82" s="17"/>
      <c r="M82" s="17"/>
    </row>
    <row r="83" spans="1:82" ht="18.95" customHeight="1" x14ac:dyDescent="0.2">
      <c r="A83" s="16"/>
      <c r="B83" s="4"/>
      <c r="C83" s="4"/>
      <c r="D83" s="4"/>
      <c r="E83" s="4"/>
      <c r="F83" s="18"/>
      <c r="G83" s="4"/>
      <c r="H83" s="4"/>
      <c r="I83" s="17"/>
      <c r="J83" s="17"/>
      <c r="K83" s="17"/>
      <c r="L83" s="17"/>
      <c r="M83" s="17"/>
    </row>
    <row r="84" spans="1:82" ht="18.95" customHeight="1" x14ac:dyDescent="0.2">
      <c r="A84" s="16"/>
      <c r="B84" s="4"/>
      <c r="C84" s="4"/>
      <c r="D84" s="4"/>
      <c r="E84" s="4"/>
      <c r="F84" s="18"/>
      <c r="G84" s="4"/>
      <c r="H84" s="4"/>
      <c r="I84" s="17"/>
      <c r="J84" s="17"/>
      <c r="K84" s="17"/>
      <c r="L84" s="17"/>
      <c r="M84" s="17"/>
    </row>
    <row r="85" spans="1:82" ht="18.95" customHeight="1" x14ac:dyDescent="0.2">
      <c r="A85" s="16"/>
      <c r="B85" s="4"/>
      <c r="C85" s="4"/>
      <c r="D85" s="4"/>
      <c r="E85" s="4"/>
      <c r="F85" s="18"/>
      <c r="G85" s="4"/>
      <c r="H85" s="4"/>
      <c r="I85" s="17"/>
      <c r="J85" s="17"/>
      <c r="K85" s="17"/>
      <c r="L85" s="17"/>
      <c r="M85" s="17"/>
    </row>
    <row r="86" spans="1:82" ht="18.95" customHeight="1" x14ac:dyDescent="0.2">
      <c r="A86" s="16"/>
      <c r="B86" s="4"/>
      <c r="C86" s="4"/>
      <c r="D86" s="4"/>
      <c r="E86" s="4"/>
      <c r="F86" s="18"/>
      <c r="G86" s="4"/>
      <c r="H86" s="4"/>
      <c r="I86" s="17"/>
      <c r="J86" s="17"/>
      <c r="K86" s="17"/>
      <c r="L86" s="17"/>
      <c r="M86" s="17"/>
    </row>
    <row r="87" spans="1:82" ht="18.95" customHeight="1" x14ac:dyDescent="0.2">
      <c r="A87" s="16"/>
      <c r="B87" s="4"/>
      <c r="C87" s="4"/>
      <c r="D87" s="4"/>
      <c r="E87" s="4"/>
      <c r="F87" s="18"/>
      <c r="G87" s="4"/>
      <c r="H87" s="4"/>
      <c r="I87" s="17"/>
      <c r="J87" s="17"/>
      <c r="K87" s="17"/>
      <c r="L87" s="17"/>
      <c r="M87" s="17"/>
    </row>
    <row r="88" spans="1:82" ht="18.95" customHeight="1" x14ac:dyDescent="0.2">
      <c r="A88" s="16"/>
      <c r="B88" s="4"/>
      <c r="C88" s="4"/>
      <c r="D88" s="4"/>
      <c r="E88" s="4"/>
      <c r="F88" s="18"/>
      <c r="G88" s="4"/>
      <c r="H88" s="4"/>
      <c r="I88" s="17"/>
      <c r="J88" s="17"/>
      <c r="K88" s="17"/>
      <c r="L88" s="17"/>
      <c r="M88" s="17"/>
    </row>
    <row r="89" spans="1:82" ht="18.95" customHeight="1" x14ac:dyDescent="0.2">
      <c r="A89" s="16"/>
      <c r="B89" s="4"/>
      <c r="C89" s="4"/>
      <c r="D89" s="4"/>
      <c r="E89" s="4"/>
      <c r="F89" s="18"/>
      <c r="G89" s="4"/>
      <c r="H89" s="4"/>
      <c r="I89" s="17"/>
      <c r="J89" s="17"/>
      <c r="K89" s="17"/>
      <c r="L89" s="17"/>
      <c r="M89" s="17"/>
    </row>
    <row r="90" spans="1:82" ht="18.95" customHeight="1" x14ac:dyDescent="0.2">
      <c r="A90" s="16"/>
      <c r="B90" s="4"/>
      <c r="C90" s="4"/>
      <c r="D90" s="4"/>
      <c r="E90" s="4"/>
      <c r="F90" s="18"/>
      <c r="G90" s="4"/>
      <c r="H90" s="4"/>
      <c r="I90" s="17"/>
      <c r="J90" s="17"/>
      <c r="K90" s="17"/>
      <c r="L90" s="17"/>
      <c r="M90" s="17"/>
    </row>
    <row r="91" spans="1:82" ht="18.95" customHeight="1" x14ac:dyDescent="0.2">
      <c r="A91" s="16"/>
      <c r="B91" s="4"/>
      <c r="C91" s="4"/>
      <c r="D91" s="4"/>
      <c r="E91" s="4"/>
      <c r="F91" s="18"/>
      <c r="G91" s="4"/>
      <c r="H91" s="4"/>
      <c r="I91" s="17"/>
      <c r="J91" s="17"/>
      <c r="K91" s="17"/>
      <c r="L91" s="17"/>
      <c r="M91" s="17"/>
    </row>
    <row r="92" spans="1:82" ht="18.95" customHeight="1" x14ac:dyDescent="0.2">
      <c r="A92" s="16"/>
      <c r="B92" s="4"/>
      <c r="C92" s="4"/>
      <c r="D92" s="4"/>
      <c r="E92" s="4"/>
      <c r="F92" s="18"/>
      <c r="G92" s="4"/>
      <c r="H92" s="4"/>
      <c r="I92" s="17"/>
      <c r="J92" s="17"/>
      <c r="K92" s="17"/>
      <c r="L92" s="17"/>
      <c r="M92" s="17"/>
    </row>
    <row r="93" spans="1:82" ht="18.95" customHeight="1" x14ac:dyDescent="0.2">
      <c r="A93" s="16"/>
      <c r="B93" s="18"/>
      <c r="C93" s="18"/>
      <c r="D93" s="18"/>
      <c r="E93" s="18"/>
      <c r="F93" s="18"/>
      <c r="G93" s="4"/>
      <c r="H93" s="4"/>
      <c r="I93" s="17"/>
      <c r="J93" s="17"/>
      <c r="K93" s="17"/>
      <c r="L93" s="17"/>
      <c r="M93" s="17"/>
      <c r="CD93" s="19"/>
    </row>
    <row r="94" spans="1:82" ht="18.95" customHeight="1" x14ac:dyDescent="0.2">
      <c r="A94" s="16"/>
      <c r="B94" s="4"/>
      <c r="C94" s="4"/>
      <c r="D94" s="4"/>
      <c r="E94" s="4"/>
      <c r="F94" s="18"/>
      <c r="G94" s="4"/>
      <c r="H94" s="4"/>
      <c r="I94" s="17"/>
      <c r="J94" s="17"/>
      <c r="K94" s="17"/>
      <c r="L94" s="17"/>
      <c r="M94" s="17"/>
    </row>
    <row r="95" spans="1:82" ht="18.95" customHeight="1" x14ac:dyDescent="0.2">
      <c r="A95" s="16"/>
      <c r="B95" s="4"/>
      <c r="C95" s="4"/>
      <c r="D95" s="4"/>
      <c r="E95" s="4"/>
      <c r="F95" s="18"/>
      <c r="G95" s="4"/>
      <c r="H95" s="4"/>
      <c r="I95" s="17"/>
      <c r="J95" s="17"/>
      <c r="K95" s="17"/>
      <c r="L95" s="17"/>
      <c r="M95" s="17"/>
    </row>
    <row r="96" spans="1:82" ht="18.95" customHeight="1" x14ac:dyDescent="0.2">
      <c r="A96" s="16"/>
      <c r="B96" s="4"/>
      <c r="C96" s="4"/>
      <c r="D96" s="4"/>
      <c r="E96" s="4"/>
      <c r="F96" s="18"/>
      <c r="G96" s="4"/>
      <c r="H96" s="4"/>
      <c r="I96" s="17"/>
      <c r="J96" s="17"/>
      <c r="K96" s="17"/>
      <c r="L96" s="17"/>
      <c r="M96" s="17"/>
      <c r="CA96" s="20" t="s">
        <v>28</v>
      </c>
    </row>
    <row r="97" spans="1:84" ht="18.95" customHeight="1" thickBot="1" x14ac:dyDescent="0.35">
      <c r="A97" s="16"/>
      <c r="B97" s="4"/>
      <c r="C97" s="4"/>
      <c r="D97" s="4"/>
      <c r="E97" s="4"/>
      <c r="F97" s="18"/>
      <c r="G97" s="4"/>
      <c r="H97" s="4"/>
      <c r="I97" s="17"/>
      <c r="J97" s="17"/>
      <c r="K97" s="17"/>
      <c r="L97" s="17"/>
      <c r="M97" s="17"/>
      <c r="CA97" s="21" t="s">
        <v>29</v>
      </c>
      <c r="CB97" s="22" t="s">
        <v>30</v>
      </c>
      <c r="CC97" s="23">
        <v>35826</v>
      </c>
      <c r="CD97" s="24" t="s">
        <v>31</v>
      </c>
    </row>
    <row r="98" spans="1:84" ht="18.95" customHeight="1" thickBot="1" x14ac:dyDescent="0.25">
      <c r="A98" s="16"/>
      <c r="B98" s="4"/>
      <c r="C98" s="4"/>
      <c r="D98" s="4"/>
      <c r="E98" s="4"/>
      <c r="F98" s="18"/>
      <c r="G98" s="4"/>
      <c r="H98" s="4"/>
      <c r="I98" s="17"/>
      <c r="J98" s="17"/>
      <c r="K98" s="17"/>
      <c r="L98" s="17"/>
      <c r="M98" s="17"/>
      <c r="CA98" s="25" t="s">
        <v>32</v>
      </c>
      <c r="CB98" s="26" t="s">
        <v>33</v>
      </c>
      <c r="CC98" s="26" t="s">
        <v>34</v>
      </c>
      <c r="CD98" s="26" t="s">
        <v>35</v>
      </c>
      <c r="CE98" s="27" t="s">
        <v>36</v>
      </c>
      <c r="CF98" s="26" t="s">
        <v>37</v>
      </c>
    </row>
    <row r="99" spans="1:84" ht="18.95" customHeight="1" x14ac:dyDescent="0.2">
      <c r="A99" s="16"/>
      <c r="B99" s="4"/>
      <c r="C99" s="4"/>
      <c r="D99" s="4"/>
      <c r="E99" s="4"/>
      <c r="F99" s="18"/>
      <c r="G99" s="4"/>
      <c r="H99" s="4"/>
      <c r="I99" s="17"/>
      <c r="J99" s="17"/>
      <c r="K99" s="17"/>
      <c r="L99" s="17"/>
      <c r="M99" s="17"/>
      <c r="CA99" s="28"/>
      <c r="CB99" s="17"/>
      <c r="CC99" s="17"/>
      <c r="CD99" s="17"/>
      <c r="CE99" s="17"/>
      <c r="CF99" s="29"/>
    </row>
    <row r="100" spans="1:84" ht="18.95" customHeight="1" x14ac:dyDescent="0.2">
      <c r="A100" s="16"/>
      <c r="B100" s="4"/>
      <c r="C100" s="4"/>
      <c r="D100" s="4"/>
      <c r="E100" s="4"/>
      <c r="F100" s="18"/>
      <c r="G100" s="4"/>
      <c r="H100" s="4"/>
      <c r="I100" s="17"/>
      <c r="J100" s="17"/>
      <c r="K100" s="17"/>
      <c r="L100" s="17"/>
      <c r="M100" s="17"/>
      <c r="CA100" s="30" t="s">
        <v>38</v>
      </c>
      <c r="CB100" s="17"/>
      <c r="CC100" s="17"/>
      <c r="CD100" s="17"/>
      <c r="CE100" s="17"/>
      <c r="CF100" s="29"/>
    </row>
    <row r="101" spans="1:84" ht="18.95" customHeight="1" x14ac:dyDescent="0.2">
      <c r="A101" s="16"/>
      <c r="B101" s="4"/>
      <c r="C101" s="4"/>
      <c r="D101" s="4"/>
      <c r="E101" s="4"/>
      <c r="F101" s="18"/>
      <c r="G101" s="4"/>
      <c r="H101" s="4"/>
      <c r="I101" s="17"/>
      <c r="J101" s="17"/>
      <c r="K101" s="17"/>
      <c r="L101" s="17"/>
      <c r="M101" s="17"/>
      <c r="CA101" s="28" t="s">
        <v>39</v>
      </c>
      <c r="CB101" s="4" t="e">
        <f t="shared" ref="CB101:CB106" si="2">CE101+CF101</f>
        <v>#REF!</v>
      </c>
      <c r="CC101" s="4" t="e">
        <f>#REF!</f>
        <v>#REF!</v>
      </c>
      <c r="CD101" s="17" t="e">
        <f>#REF!</f>
        <v>#REF!</v>
      </c>
      <c r="CE101" s="4" t="e">
        <f t="shared" ref="CE101:CE106" si="3">CC101+CD101</f>
        <v>#REF!</v>
      </c>
      <c r="CF101" s="29" t="e">
        <f>#REF!</f>
        <v>#REF!</v>
      </c>
    </row>
    <row r="102" spans="1:84" ht="18.95" customHeight="1" x14ac:dyDescent="0.2">
      <c r="A102" s="16"/>
      <c r="B102" s="4"/>
      <c r="C102" s="4"/>
      <c r="D102" s="4"/>
      <c r="E102" s="4"/>
      <c r="F102" s="18"/>
      <c r="G102" s="4"/>
      <c r="H102" s="4"/>
      <c r="I102" s="17"/>
      <c r="J102" s="17"/>
      <c r="K102" s="17"/>
      <c r="L102" s="17"/>
      <c r="M102" s="17"/>
      <c r="CA102" s="28" t="s">
        <v>40</v>
      </c>
      <c r="CB102" s="4" t="e">
        <f t="shared" si="2"/>
        <v>#REF!</v>
      </c>
      <c r="CC102" s="17" t="e">
        <f>#REF!</f>
        <v>#REF!</v>
      </c>
      <c r="CD102" s="17" t="e">
        <f>#REF!</f>
        <v>#REF!</v>
      </c>
      <c r="CE102" s="4" t="e">
        <f t="shared" si="3"/>
        <v>#REF!</v>
      </c>
      <c r="CF102" s="29" t="e">
        <f>#REF!</f>
        <v>#REF!</v>
      </c>
    </row>
    <row r="103" spans="1:84" ht="18.95" customHeight="1" x14ac:dyDescent="0.2">
      <c r="A103" s="16"/>
      <c r="B103" s="4"/>
      <c r="C103" s="4"/>
      <c r="D103" s="4"/>
      <c r="E103" s="4"/>
      <c r="F103" s="18"/>
      <c r="G103" s="4"/>
      <c r="H103" s="4"/>
      <c r="I103" s="17"/>
      <c r="J103" s="17"/>
      <c r="K103" s="17"/>
      <c r="L103" s="17"/>
      <c r="M103" s="17"/>
      <c r="CA103" s="28" t="s">
        <v>41</v>
      </c>
      <c r="CB103" s="4" t="e">
        <f t="shared" si="2"/>
        <v>#REF!</v>
      </c>
      <c r="CC103" s="4" t="e">
        <f>#REF!</f>
        <v>#REF!</v>
      </c>
      <c r="CD103" s="17" t="e">
        <f>#REF!</f>
        <v>#REF!</v>
      </c>
      <c r="CE103" s="4" t="e">
        <f t="shared" si="3"/>
        <v>#REF!</v>
      </c>
      <c r="CF103" s="29" t="e">
        <f>#REF!</f>
        <v>#REF!</v>
      </c>
    </row>
    <row r="104" spans="1:84" ht="18.95" customHeight="1" x14ac:dyDescent="0.2">
      <c r="A104" s="16"/>
      <c r="B104" s="4"/>
      <c r="C104" s="4"/>
      <c r="D104" s="4"/>
      <c r="E104" s="4"/>
      <c r="F104" s="18"/>
      <c r="G104" s="4"/>
      <c r="H104" s="4"/>
      <c r="I104" s="17"/>
      <c r="J104" s="17"/>
      <c r="K104" s="17"/>
      <c r="L104" s="17"/>
      <c r="M104" s="17"/>
      <c r="CA104" s="28" t="s">
        <v>42</v>
      </c>
      <c r="CB104" s="4" t="e">
        <f t="shared" si="2"/>
        <v>#REF!</v>
      </c>
      <c r="CC104" s="17" t="e">
        <f>#REF!</f>
        <v>#REF!</v>
      </c>
      <c r="CD104" s="17" t="e">
        <f>#REF!</f>
        <v>#REF!</v>
      </c>
      <c r="CE104" s="4" t="e">
        <f t="shared" si="3"/>
        <v>#REF!</v>
      </c>
      <c r="CF104" s="29" t="e">
        <f>#REF!</f>
        <v>#REF!</v>
      </c>
    </row>
    <row r="105" spans="1:84" ht="18.95" customHeight="1" x14ac:dyDescent="0.2">
      <c r="A105" s="16"/>
      <c r="B105" s="18"/>
      <c r="C105" s="18"/>
      <c r="D105" s="18"/>
      <c r="E105" s="18"/>
      <c r="F105" s="18"/>
      <c r="G105" s="4"/>
      <c r="H105" s="4"/>
      <c r="I105" s="17"/>
      <c r="J105" s="17"/>
      <c r="K105" s="17"/>
      <c r="L105" s="17"/>
      <c r="M105" s="17"/>
      <c r="CA105" s="28" t="s">
        <v>43</v>
      </c>
      <c r="CB105" s="4" t="e">
        <f t="shared" si="2"/>
        <v>#REF!</v>
      </c>
      <c r="CC105" s="17" t="e">
        <f>#REF!</f>
        <v>#REF!</v>
      </c>
      <c r="CD105" s="17" t="e">
        <f>#REF!</f>
        <v>#REF!</v>
      </c>
      <c r="CE105" s="4" t="e">
        <f t="shared" si="3"/>
        <v>#REF!</v>
      </c>
      <c r="CF105" s="29" t="e">
        <f>#REF!</f>
        <v>#REF!</v>
      </c>
    </row>
    <row r="106" spans="1:84" ht="18.95" customHeight="1" x14ac:dyDescent="0.2">
      <c r="A106" s="16"/>
      <c r="B106" s="18"/>
      <c r="C106" s="18"/>
      <c r="D106" s="18"/>
      <c r="E106" s="18"/>
      <c r="F106" s="18"/>
      <c r="G106" s="4"/>
      <c r="H106" s="4"/>
      <c r="I106" s="17"/>
      <c r="J106" s="17"/>
      <c r="K106" s="17"/>
      <c r="L106" s="17"/>
      <c r="M106" s="17"/>
      <c r="CA106" s="28" t="s">
        <v>44</v>
      </c>
      <c r="CB106" s="4" t="e">
        <f t="shared" si="2"/>
        <v>#REF!</v>
      </c>
      <c r="CC106" s="17" t="e">
        <f>#REF!</f>
        <v>#REF!</v>
      </c>
      <c r="CD106" s="17" t="e">
        <f>#REF!</f>
        <v>#REF!</v>
      </c>
      <c r="CE106" s="4" t="e">
        <f t="shared" si="3"/>
        <v>#REF!</v>
      </c>
      <c r="CF106" s="29" t="e">
        <f>#REF!</f>
        <v>#REF!</v>
      </c>
    </row>
    <row r="107" spans="1:84" ht="18.95" customHeight="1" x14ac:dyDescent="0.2">
      <c r="A107" s="16"/>
      <c r="B107" s="18"/>
      <c r="C107" s="18"/>
      <c r="D107" s="18"/>
      <c r="E107" s="18"/>
      <c r="F107" s="18"/>
      <c r="G107" s="4"/>
      <c r="H107" s="4"/>
      <c r="I107" s="17"/>
      <c r="J107" s="17"/>
      <c r="K107" s="17"/>
      <c r="L107" s="17"/>
      <c r="M107" s="17"/>
      <c r="CA107" s="28"/>
      <c r="CB107" s="17"/>
      <c r="CC107" s="17"/>
      <c r="CD107" s="17"/>
      <c r="CE107" s="17"/>
      <c r="CF107" s="29"/>
    </row>
    <row r="108" spans="1:84" ht="15.95" customHeight="1" x14ac:dyDescent="0.2">
      <c r="A108" s="17"/>
      <c r="B108" s="4"/>
      <c r="C108" s="4"/>
      <c r="D108" s="4"/>
      <c r="E108" s="4"/>
      <c r="F108" s="4"/>
      <c r="G108" s="4"/>
      <c r="H108" s="4"/>
      <c r="I108" s="17"/>
      <c r="J108" s="17"/>
      <c r="K108" s="17"/>
      <c r="L108" s="17"/>
      <c r="M108" s="17"/>
      <c r="CA108" s="30" t="s">
        <v>45</v>
      </c>
      <c r="CB108" s="17"/>
      <c r="CC108" s="17"/>
      <c r="CD108" s="17"/>
      <c r="CE108" s="17"/>
      <c r="CF108" s="29"/>
    </row>
    <row r="109" spans="1:84" ht="15.95" customHeight="1" x14ac:dyDescent="0.2">
      <c r="A109" s="17"/>
      <c r="B109" s="4"/>
      <c r="C109" s="4"/>
      <c r="D109" s="4"/>
      <c r="E109" s="4"/>
      <c r="F109" s="4"/>
      <c r="G109" s="4"/>
      <c r="H109" s="4"/>
      <c r="I109" s="17"/>
      <c r="J109" s="17"/>
      <c r="K109" s="17"/>
      <c r="L109" s="17"/>
      <c r="M109" s="17"/>
      <c r="CA109" s="28" t="s">
        <v>46</v>
      </c>
      <c r="CB109" s="4" t="e">
        <f t="shared" ref="CB109:CB120" si="4">CE109+CF109</f>
        <v>#REF!</v>
      </c>
      <c r="CC109" s="17" t="e">
        <f>#REF!</f>
        <v>#REF!</v>
      </c>
      <c r="CD109" s="17" t="e">
        <f>#REF!</f>
        <v>#REF!</v>
      </c>
      <c r="CE109" s="4" t="e">
        <f t="shared" ref="CE109:CE120" si="5">CC109+CD109</f>
        <v>#REF!</v>
      </c>
      <c r="CF109" s="29" t="e">
        <f>#REF!</f>
        <v>#REF!</v>
      </c>
    </row>
    <row r="110" spans="1:84" ht="15.95" customHeight="1" x14ac:dyDescent="0.2">
      <c r="A110" s="17"/>
      <c r="B110" s="4"/>
      <c r="C110" s="4"/>
      <c r="D110" s="4"/>
      <c r="E110" s="4"/>
      <c r="F110" s="4"/>
      <c r="G110" s="4"/>
      <c r="H110" s="4"/>
      <c r="I110" s="17"/>
      <c r="J110" s="17"/>
      <c r="K110" s="17"/>
      <c r="L110" s="17"/>
      <c r="M110" s="17"/>
      <c r="CA110" s="28" t="s">
        <v>47</v>
      </c>
      <c r="CB110" s="4" t="e">
        <f t="shared" si="4"/>
        <v>#REF!</v>
      </c>
      <c r="CC110" s="17" t="e">
        <f>#REF!</f>
        <v>#REF!</v>
      </c>
      <c r="CD110" s="17" t="e">
        <f>#REF!</f>
        <v>#REF!</v>
      </c>
      <c r="CE110" s="4" t="e">
        <f t="shared" si="5"/>
        <v>#REF!</v>
      </c>
      <c r="CF110" s="29" t="e">
        <f>#REF!</f>
        <v>#REF!</v>
      </c>
    </row>
    <row r="111" spans="1:84" ht="15.95" customHeight="1" x14ac:dyDescent="0.2">
      <c r="A111" s="17"/>
      <c r="B111" s="4"/>
      <c r="C111" s="4"/>
      <c r="D111" s="4"/>
      <c r="E111" s="4"/>
      <c r="F111" s="4"/>
      <c r="G111" s="4"/>
      <c r="H111" s="4"/>
      <c r="I111" s="17"/>
      <c r="J111" s="17"/>
      <c r="K111" s="17"/>
      <c r="L111" s="17"/>
      <c r="M111" s="17"/>
      <c r="CA111" s="28" t="s">
        <v>48</v>
      </c>
      <c r="CB111" s="4" t="e">
        <f t="shared" si="4"/>
        <v>#REF!</v>
      </c>
      <c r="CC111" s="4" t="e">
        <f>#REF!</f>
        <v>#REF!</v>
      </c>
      <c r="CD111" s="4" t="e">
        <f>#REF!</f>
        <v>#REF!</v>
      </c>
      <c r="CE111" s="4" t="e">
        <f t="shared" si="5"/>
        <v>#REF!</v>
      </c>
      <c r="CF111" s="29" t="e">
        <f>#REF!</f>
        <v>#REF!</v>
      </c>
    </row>
    <row r="112" spans="1:84" ht="15.95" customHeight="1" x14ac:dyDescent="0.2">
      <c r="A112" s="17"/>
      <c r="B112" s="4"/>
      <c r="C112" s="4"/>
      <c r="D112" s="4"/>
      <c r="E112" s="4"/>
      <c r="F112" s="4"/>
      <c r="G112" s="4"/>
      <c r="H112" s="4"/>
      <c r="I112" s="17"/>
      <c r="J112" s="17"/>
      <c r="K112" s="17"/>
      <c r="L112" s="17"/>
      <c r="M112" s="17"/>
      <c r="CA112" s="28" t="s">
        <v>49</v>
      </c>
      <c r="CB112" s="4" t="e">
        <f t="shared" si="4"/>
        <v>#REF!</v>
      </c>
      <c r="CC112" s="4" t="e">
        <f>#REF!</f>
        <v>#REF!</v>
      </c>
      <c r="CD112" s="17" t="e">
        <f>#REF!</f>
        <v>#REF!</v>
      </c>
      <c r="CE112" s="4" t="e">
        <f t="shared" si="5"/>
        <v>#REF!</v>
      </c>
      <c r="CF112" s="29" t="e">
        <f>#REF!</f>
        <v>#REF!</v>
      </c>
    </row>
    <row r="113" spans="1:84" ht="15.95" customHeight="1" x14ac:dyDescent="0.2">
      <c r="A113" s="17"/>
      <c r="B113" s="4"/>
      <c r="C113" s="4"/>
      <c r="D113" s="4"/>
      <c r="E113" s="4"/>
      <c r="F113" s="4"/>
      <c r="G113" s="4"/>
      <c r="H113" s="4"/>
      <c r="I113" s="17"/>
      <c r="J113" s="17"/>
      <c r="K113" s="17"/>
      <c r="L113" s="17"/>
      <c r="M113" s="17"/>
      <c r="CA113" s="28" t="s">
        <v>50</v>
      </c>
      <c r="CB113" s="4" t="e">
        <f t="shared" si="4"/>
        <v>#REF!</v>
      </c>
      <c r="CC113" s="4" t="e">
        <f>#REF!</f>
        <v>#REF!</v>
      </c>
      <c r="CD113" s="17" t="e">
        <f>#REF!</f>
        <v>#REF!</v>
      </c>
      <c r="CE113" s="4" t="e">
        <f t="shared" si="5"/>
        <v>#REF!</v>
      </c>
      <c r="CF113" s="29" t="e">
        <f>#REF!</f>
        <v>#REF!</v>
      </c>
    </row>
    <row r="114" spans="1:84" ht="15.95" customHeight="1" x14ac:dyDescent="0.2">
      <c r="A114" s="17"/>
      <c r="B114" s="4"/>
      <c r="C114" s="4"/>
      <c r="D114" s="4"/>
      <c r="E114" s="4"/>
      <c r="F114" s="4"/>
      <c r="G114" s="4"/>
      <c r="H114" s="4"/>
      <c r="I114" s="17"/>
      <c r="J114" s="17"/>
      <c r="K114" s="17"/>
      <c r="L114" s="17"/>
      <c r="M114" s="17"/>
      <c r="CA114" s="28" t="s">
        <v>51</v>
      </c>
      <c r="CB114" s="4" t="e">
        <f t="shared" si="4"/>
        <v>#REF!</v>
      </c>
      <c r="CC114" s="4" t="e">
        <f>#REF!</f>
        <v>#REF!</v>
      </c>
      <c r="CD114" s="17" t="e">
        <f>#REF!</f>
        <v>#REF!</v>
      </c>
      <c r="CE114" s="4" t="e">
        <f t="shared" si="5"/>
        <v>#REF!</v>
      </c>
      <c r="CF114" s="29" t="e">
        <f>#REF!</f>
        <v>#REF!</v>
      </c>
    </row>
    <row r="115" spans="1:84" ht="15.95" customHeight="1" x14ac:dyDescent="0.2">
      <c r="A115" s="17"/>
      <c r="B115" s="4"/>
      <c r="C115" s="4"/>
      <c r="D115" s="4"/>
      <c r="E115" s="4"/>
      <c r="F115" s="4"/>
      <c r="G115" s="4"/>
      <c r="H115" s="4"/>
      <c r="I115" s="17"/>
      <c r="J115" s="17"/>
      <c r="K115" s="17"/>
      <c r="L115" s="17"/>
      <c r="M115" s="17"/>
      <c r="CA115" s="28" t="s">
        <v>52</v>
      </c>
      <c r="CB115" s="4" t="e">
        <f t="shared" si="4"/>
        <v>#REF!</v>
      </c>
      <c r="CC115" s="17" t="e">
        <f>#REF!</f>
        <v>#REF!</v>
      </c>
      <c r="CD115" s="17" t="e">
        <f>#REF!</f>
        <v>#REF!</v>
      </c>
      <c r="CE115" s="4" t="e">
        <f t="shared" si="5"/>
        <v>#REF!</v>
      </c>
      <c r="CF115" s="29" t="e">
        <f>#REF!</f>
        <v>#REF!</v>
      </c>
    </row>
    <row r="116" spans="1:84" ht="15.95" customHeight="1" x14ac:dyDescent="0.2">
      <c r="A116" s="17"/>
      <c r="B116" s="4"/>
      <c r="C116" s="4"/>
      <c r="D116" s="4"/>
      <c r="E116" s="4"/>
      <c r="F116" s="4"/>
      <c r="G116" s="4"/>
      <c r="H116" s="4"/>
      <c r="I116" s="17"/>
      <c r="J116" s="17"/>
      <c r="K116" s="17"/>
      <c r="L116" s="17"/>
      <c r="M116" s="17"/>
      <c r="CA116" s="28" t="s">
        <v>53</v>
      </c>
      <c r="CB116" s="4" t="e">
        <f t="shared" si="4"/>
        <v>#REF!</v>
      </c>
      <c r="CC116" s="4" t="e">
        <f>#REF!</f>
        <v>#REF!</v>
      </c>
      <c r="CD116" s="17" t="e">
        <f>#REF!</f>
        <v>#REF!</v>
      </c>
      <c r="CE116" s="4" t="e">
        <f t="shared" si="5"/>
        <v>#REF!</v>
      </c>
      <c r="CF116" s="29" t="e">
        <f>#REF!</f>
        <v>#REF!</v>
      </c>
    </row>
    <row r="117" spans="1:84" ht="15.95" customHeight="1" x14ac:dyDescent="0.2">
      <c r="A117" s="17"/>
      <c r="B117" s="4"/>
      <c r="C117" s="4"/>
      <c r="D117" s="4"/>
      <c r="E117" s="4"/>
      <c r="F117" s="4"/>
      <c r="G117" s="4"/>
      <c r="H117" s="4"/>
      <c r="I117" s="17"/>
      <c r="J117" s="17"/>
      <c r="K117" s="17"/>
      <c r="L117" s="17"/>
      <c r="M117" s="17"/>
      <c r="CA117" s="28" t="s">
        <v>54</v>
      </c>
      <c r="CB117" s="4" t="e">
        <f t="shared" si="4"/>
        <v>#REF!</v>
      </c>
      <c r="CC117" s="17" t="e">
        <f>#REF!</f>
        <v>#REF!</v>
      </c>
      <c r="CD117" s="17" t="e">
        <f>#REF!</f>
        <v>#REF!</v>
      </c>
      <c r="CE117" s="4" t="e">
        <f t="shared" si="5"/>
        <v>#REF!</v>
      </c>
      <c r="CF117" s="29" t="e">
        <f>#REF!</f>
        <v>#REF!</v>
      </c>
    </row>
    <row r="118" spans="1:84" ht="15.95" customHeight="1" x14ac:dyDescent="0.2">
      <c r="A118" s="17"/>
      <c r="B118" s="4"/>
      <c r="C118" s="4"/>
      <c r="D118" s="4"/>
      <c r="E118" s="4"/>
      <c r="F118" s="4"/>
      <c r="G118" s="4"/>
      <c r="H118" s="4"/>
      <c r="I118" s="17"/>
      <c r="J118" s="17"/>
      <c r="K118" s="17"/>
      <c r="L118" s="17"/>
      <c r="M118" s="17"/>
      <c r="CA118" s="28" t="s">
        <v>55</v>
      </c>
      <c r="CB118" s="4" t="e">
        <f t="shared" si="4"/>
        <v>#REF!</v>
      </c>
      <c r="CC118" s="4" t="e">
        <f>#REF!</f>
        <v>#REF!</v>
      </c>
      <c r="CD118" s="17" t="e">
        <f>#REF!</f>
        <v>#REF!</v>
      </c>
      <c r="CE118" s="4" t="e">
        <f t="shared" si="5"/>
        <v>#REF!</v>
      </c>
      <c r="CF118" s="29" t="e">
        <f>#REF!</f>
        <v>#REF!</v>
      </c>
    </row>
    <row r="119" spans="1:84" ht="15.95" customHeight="1" x14ac:dyDescent="0.2">
      <c r="A119" s="17"/>
      <c r="B119" s="4"/>
      <c r="C119" s="4"/>
      <c r="D119" s="4"/>
      <c r="E119" s="4"/>
      <c r="F119" s="4"/>
      <c r="G119" s="4"/>
      <c r="H119" s="4"/>
      <c r="I119" s="17"/>
      <c r="J119" s="17"/>
      <c r="K119" s="17"/>
      <c r="L119" s="17"/>
      <c r="M119" s="17"/>
      <c r="CA119" s="28" t="s">
        <v>56</v>
      </c>
      <c r="CB119" s="4" t="e">
        <f t="shared" si="4"/>
        <v>#REF!</v>
      </c>
      <c r="CC119" s="17" t="e">
        <f>#REF!</f>
        <v>#REF!</v>
      </c>
      <c r="CD119" s="17" t="e">
        <f>#REF!</f>
        <v>#REF!</v>
      </c>
      <c r="CE119" s="4" t="e">
        <f t="shared" si="5"/>
        <v>#REF!</v>
      </c>
      <c r="CF119" s="29" t="e">
        <f>#REF!</f>
        <v>#REF!</v>
      </c>
    </row>
    <row r="120" spans="1:84" ht="15.95" customHeight="1" x14ac:dyDescent="0.2">
      <c r="A120" s="17"/>
      <c r="B120" s="4"/>
      <c r="C120" s="4"/>
      <c r="D120" s="4"/>
      <c r="E120" s="4"/>
      <c r="F120" s="4"/>
      <c r="G120" s="4"/>
      <c r="H120" s="4"/>
      <c r="I120" s="17"/>
      <c r="J120" s="17"/>
      <c r="K120" s="17"/>
      <c r="L120" s="17"/>
      <c r="M120" s="17"/>
      <c r="CA120" s="28" t="s">
        <v>57</v>
      </c>
      <c r="CB120" s="4" t="e">
        <f t="shared" si="4"/>
        <v>#REF!</v>
      </c>
      <c r="CC120" s="17" t="e">
        <f>#REF!</f>
        <v>#REF!</v>
      </c>
      <c r="CD120" s="17" t="e">
        <f>#REF!</f>
        <v>#REF!</v>
      </c>
      <c r="CE120" s="4" t="e">
        <f t="shared" si="5"/>
        <v>#REF!</v>
      </c>
      <c r="CF120" s="29" t="e">
        <f>#REF!</f>
        <v>#REF!</v>
      </c>
    </row>
    <row r="121" spans="1:84" ht="15.95" customHeight="1" x14ac:dyDescent="0.2">
      <c r="A121" s="17"/>
      <c r="B121" s="4"/>
      <c r="C121" s="4"/>
      <c r="D121" s="4"/>
      <c r="E121" s="4"/>
      <c r="F121" s="4"/>
      <c r="G121" s="4"/>
      <c r="H121" s="4"/>
      <c r="I121" s="17"/>
      <c r="J121" s="17"/>
      <c r="K121" s="17"/>
      <c r="L121" s="17"/>
      <c r="M121" s="17"/>
      <c r="CA121" s="28" t="s">
        <v>29</v>
      </c>
      <c r="CB121" s="17"/>
      <c r="CC121" s="17"/>
      <c r="CD121" s="17"/>
      <c r="CE121" s="17"/>
      <c r="CF121" s="29"/>
    </row>
    <row r="122" spans="1:84" ht="15.95" customHeight="1" x14ac:dyDescent="0.2">
      <c r="A122" s="17"/>
      <c r="B122" s="4"/>
      <c r="C122" s="4"/>
      <c r="D122" s="4"/>
      <c r="E122" s="4"/>
      <c r="F122" s="4"/>
      <c r="G122" s="4"/>
      <c r="H122" s="4"/>
      <c r="I122" s="17"/>
      <c r="J122" s="17"/>
      <c r="K122" s="17"/>
      <c r="L122" s="17"/>
      <c r="M122" s="17"/>
      <c r="CA122" s="30" t="s">
        <v>58</v>
      </c>
      <c r="CB122" s="17"/>
      <c r="CC122" s="17"/>
      <c r="CD122" s="17"/>
      <c r="CE122" s="17"/>
      <c r="CF122" s="29"/>
    </row>
    <row r="123" spans="1:84" ht="15.95" customHeight="1" x14ac:dyDescent="0.2">
      <c r="A123" s="17"/>
      <c r="B123" s="4"/>
      <c r="C123" s="4"/>
      <c r="D123" s="4"/>
      <c r="E123" s="4"/>
      <c r="F123" s="4"/>
      <c r="G123" s="4"/>
      <c r="H123" s="4"/>
      <c r="I123" s="17"/>
      <c r="J123" s="17"/>
      <c r="K123" s="17"/>
      <c r="L123" s="17"/>
      <c r="M123" s="17"/>
      <c r="CA123" s="28" t="s">
        <v>59</v>
      </c>
      <c r="CB123" s="4" t="e">
        <f t="shared" ref="CB123:CB131" si="6">CE123+CF123</f>
        <v>#REF!</v>
      </c>
      <c r="CC123" s="17" t="e">
        <f>#REF!</f>
        <v>#REF!</v>
      </c>
      <c r="CD123" s="17" t="e">
        <f>#REF!</f>
        <v>#REF!</v>
      </c>
      <c r="CE123" s="4" t="e">
        <f t="shared" ref="CE123:CE131" si="7">CC123+CD123</f>
        <v>#REF!</v>
      </c>
      <c r="CF123" s="29" t="e">
        <f>#REF!</f>
        <v>#REF!</v>
      </c>
    </row>
    <row r="124" spans="1:84" ht="15.95" customHeight="1" x14ac:dyDescent="0.2">
      <c r="A124" s="17"/>
      <c r="B124" s="4"/>
      <c r="C124" s="4"/>
      <c r="D124" s="4"/>
      <c r="E124" s="4"/>
      <c r="F124" s="4"/>
      <c r="G124" s="4"/>
      <c r="H124" s="4"/>
      <c r="I124" s="17"/>
      <c r="J124" s="17"/>
      <c r="K124" s="17"/>
      <c r="L124" s="17"/>
      <c r="M124" s="17"/>
      <c r="CA124" s="28" t="s">
        <v>60</v>
      </c>
      <c r="CB124" s="4" t="e">
        <f t="shared" si="6"/>
        <v>#REF!</v>
      </c>
      <c r="CC124" s="17" t="e">
        <f>#REF!</f>
        <v>#REF!</v>
      </c>
      <c r="CD124" s="17" t="e">
        <f>#REF!</f>
        <v>#REF!</v>
      </c>
      <c r="CE124" s="4" t="e">
        <f t="shared" si="7"/>
        <v>#REF!</v>
      </c>
      <c r="CF124" s="29" t="e">
        <f>#REF!</f>
        <v>#REF!</v>
      </c>
    </row>
    <row r="125" spans="1:84" ht="15.95" customHeight="1" x14ac:dyDescent="0.2">
      <c r="A125" s="17"/>
      <c r="B125" s="4"/>
      <c r="C125" s="4"/>
      <c r="D125" s="4"/>
      <c r="E125" s="4"/>
      <c r="F125" s="4"/>
      <c r="G125" s="4"/>
      <c r="H125" s="4"/>
      <c r="I125" s="17"/>
      <c r="J125" s="17"/>
      <c r="K125" s="17"/>
      <c r="L125" s="17"/>
      <c r="M125" s="17"/>
      <c r="CA125" s="28" t="s">
        <v>61</v>
      </c>
      <c r="CB125" s="4" t="e">
        <f t="shared" si="6"/>
        <v>#REF!</v>
      </c>
      <c r="CC125" s="17" t="e">
        <f>#REF!</f>
        <v>#REF!</v>
      </c>
      <c r="CD125" s="17" t="e">
        <f>#REF!</f>
        <v>#REF!</v>
      </c>
      <c r="CE125" s="4" t="e">
        <f t="shared" si="7"/>
        <v>#REF!</v>
      </c>
      <c r="CF125" s="29" t="e">
        <f>#REF!</f>
        <v>#REF!</v>
      </c>
    </row>
    <row r="126" spans="1:84" ht="15.95" customHeight="1" x14ac:dyDescent="0.2">
      <c r="A126" s="17"/>
      <c r="B126" s="4"/>
      <c r="C126" s="4"/>
      <c r="D126" s="4"/>
      <c r="E126" s="4"/>
      <c r="F126" s="4"/>
      <c r="G126" s="4"/>
      <c r="H126" s="4"/>
      <c r="I126" s="17"/>
      <c r="J126" s="17"/>
      <c r="K126" s="17"/>
      <c r="L126" s="17"/>
      <c r="M126" s="17"/>
      <c r="CA126" s="28" t="s">
        <v>62</v>
      </c>
      <c r="CB126" s="4" t="e">
        <f t="shared" si="6"/>
        <v>#REF!</v>
      </c>
      <c r="CC126" s="17" t="e">
        <f>#REF!</f>
        <v>#REF!</v>
      </c>
      <c r="CD126" s="17" t="e">
        <f>#REF!</f>
        <v>#REF!</v>
      </c>
      <c r="CE126" s="4" t="e">
        <f t="shared" si="7"/>
        <v>#REF!</v>
      </c>
      <c r="CF126" s="29" t="e">
        <f>#REF!</f>
        <v>#REF!</v>
      </c>
    </row>
    <row r="127" spans="1:84" ht="15.95" customHeight="1" x14ac:dyDescent="0.2">
      <c r="A127" s="17"/>
      <c r="B127" s="4"/>
      <c r="C127" s="4"/>
      <c r="D127" s="4"/>
      <c r="E127" s="4"/>
      <c r="F127" s="4"/>
      <c r="G127" s="4"/>
      <c r="H127" s="4"/>
      <c r="I127" s="17"/>
      <c r="J127" s="17"/>
      <c r="K127" s="17"/>
      <c r="L127" s="17"/>
      <c r="M127" s="17"/>
      <c r="CA127" s="28" t="s">
        <v>63</v>
      </c>
      <c r="CB127" s="4" t="e">
        <f t="shared" si="6"/>
        <v>#REF!</v>
      </c>
      <c r="CC127" s="17" t="e">
        <f>#REF!</f>
        <v>#REF!</v>
      </c>
      <c r="CD127" s="17" t="e">
        <f>#REF!</f>
        <v>#REF!</v>
      </c>
      <c r="CE127" s="4" t="e">
        <f t="shared" si="7"/>
        <v>#REF!</v>
      </c>
      <c r="CF127" s="29" t="e">
        <f>#REF!</f>
        <v>#REF!</v>
      </c>
    </row>
    <row r="128" spans="1:84" ht="15.95" customHeight="1" x14ac:dyDescent="0.2">
      <c r="A128" s="17"/>
      <c r="B128" s="4"/>
      <c r="C128" s="4"/>
      <c r="D128" s="4"/>
      <c r="E128" s="4"/>
      <c r="F128" s="4"/>
      <c r="G128" s="4"/>
      <c r="H128" s="4"/>
      <c r="I128" s="17"/>
      <c r="J128" s="17"/>
      <c r="K128" s="17"/>
      <c r="L128" s="17"/>
      <c r="M128" s="17"/>
      <c r="CA128" s="28" t="s">
        <v>64</v>
      </c>
      <c r="CB128" s="4" t="e">
        <f t="shared" si="6"/>
        <v>#REF!</v>
      </c>
      <c r="CC128" s="4" t="e">
        <f>#REF!</f>
        <v>#REF!</v>
      </c>
      <c r="CD128" s="17" t="e">
        <f>#REF!</f>
        <v>#REF!</v>
      </c>
      <c r="CE128" s="4" t="e">
        <f t="shared" si="7"/>
        <v>#REF!</v>
      </c>
      <c r="CF128" s="29" t="e">
        <f>#REF!</f>
        <v>#REF!</v>
      </c>
    </row>
    <row r="129" spans="1:84" ht="15.95" customHeight="1" x14ac:dyDescent="0.2">
      <c r="A129" s="17"/>
      <c r="B129" s="4"/>
      <c r="C129" s="4"/>
      <c r="D129" s="4"/>
      <c r="E129" s="4"/>
      <c r="F129" s="4"/>
      <c r="G129" s="4"/>
      <c r="H129" s="4"/>
      <c r="I129" s="17"/>
      <c r="J129" s="17"/>
      <c r="K129" s="17"/>
      <c r="L129" s="17"/>
      <c r="M129" s="17"/>
      <c r="CA129" s="2" t="s">
        <v>65</v>
      </c>
      <c r="CB129" s="4" t="e">
        <f t="shared" si="6"/>
        <v>#REF!</v>
      </c>
      <c r="CC129" s="17" t="e">
        <f>#REF!</f>
        <v>#REF!</v>
      </c>
      <c r="CD129" s="17" t="e">
        <f>#REF!</f>
        <v>#REF!</v>
      </c>
      <c r="CE129" s="4" t="e">
        <f t="shared" si="7"/>
        <v>#REF!</v>
      </c>
      <c r="CF129" s="29" t="e">
        <f>#REF!</f>
        <v>#REF!</v>
      </c>
    </row>
    <row r="130" spans="1:84" ht="15.95" customHeight="1" x14ac:dyDescent="0.2">
      <c r="A130" s="17"/>
      <c r="B130" s="4"/>
      <c r="C130" s="4"/>
      <c r="D130" s="4"/>
      <c r="E130" s="4"/>
      <c r="F130" s="4"/>
      <c r="G130" s="4"/>
      <c r="H130" s="4"/>
      <c r="I130" s="17"/>
      <c r="J130" s="17"/>
      <c r="K130" s="17"/>
      <c r="L130" s="17"/>
      <c r="M130" s="17"/>
      <c r="CA130" s="28" t="s">
        <v>66</v>
      </c>
      <c r="CB130" s="4" t="e">
        <f t="shared" si="6"/>
        <v>#REF!</v>
      </c>
      <c r="CC130" s="17" t="e">
        <f>#REF!</f>
        <v>#REF!</v>
      </c>
      <c r="CD130" s="17" t="e">
        <f>#REF!</f>
        <v>#REF!</v>
      </c>
      <c r="CE130" s="4" t="e">
        <f t="shared" si="7"/>
        <v>#REF!</v>
      </c>
      <c r="CF130" s="29" t="e">
        <f>#REF!</f>
        <v>#REF!</v>
      </c>
    </row>
    <row r="131" spans="1:84" ht="15.95" customHeight="1" x14ac:dyDescent="0.2">
      <c r="A131" s="17"/>
      <c r="B131" s="4"/>
      <c r="C131" s="4"/>
      <c r="D131" s="4"/>
      <c r="E131" s="4"/>
      <c r="F131" s="4"/>
      <c r="G131" s="4"/>
      <c r="H131" s="4"/>
      <c r="I131" s="17"/>
      <c r="J131" s="17"/>
      <c r="K131" s="17"/>
      <c r="L131" s="17"/>
      <c r="M131" s="17"/>
      <c r="CA131" s="28" t="s">
        <v>67</v>
      </c>
      <c r="CB131" s="4" t="e">
        <f t="shared" si="6"/>
        <v>#REF!</v>
      </c>
      <c r="CC131" s="4" t="e">
        <f>#REF!</f>
        <v>#REF!</v>
      </c>
      <c r="CD131" s="17" t="e">
        <f>#REF!</f>
        <v>#REF!</v>
      </c>
      <c r="CE131" s="4" t="e">
        <f t="shared" si="7"/>
        <v>#REF!</v>
      </c>
      <c r="CF131" s="29" t="e">
        <f>#REF!</f>
        <v>#REF!</v>
      </c>
    </row>
    <row r="132" spans="1:84" ht="15.95" customHeight="1" x14ac:dyDescent="0.2">
      <c r="A132" s="17"/>
      <c r="B132" s="4"/>
      <c r="C132" s="4"/>
      <c r="D132" s="4"/>
      <c r="E132" s="4"/>
      <c r="F132" s="4"/>
      <c r="G132" s="4"/>
      <c r="H132" s="4"/>
      <c r="I132" s="17"/>
      <c r="J132" s="17"/>
      <c r="K132" s="17"/>
      <c r="L132" s="17"/>
      <c r="M132" s="17"/>
      <c r="CA132" s="28" t="s">
        <v>68</v>
      </c>
      <c r="CB132" s="17"/>
      <c r="CC132" s="17"/>
      <c r="CD132" s="17"/>
      <c r="CE132" s="17"/>
      <c r="CF132" s="29"/>
    </row>
    <row r="133" spans="1:84" ht="15.95" customHeight="1" thickBot="1" x14ac:dyDescent="0.25">
      <c r="A133" s="17"/>
      <c r="B133" s="4"/>
      <c r="C133" s="4"/>
      <c r="D133" s="4"/>
      <c r="E133" s="4"/>
      <c r="F133" s="4"/>
      <c r="G133" s="4"/>
      <c r="H133" s="4"/>
      <c r="I133" s="17"/>
      <c r="J133" s="17"/>
      <c r="K133" s="17"/>
      <c r="L133" s="17"/>
      <c r="M133" s="17"/>
      <c r="CA133" s="28"/>
      <c r="CB133" s="17"/>
      <c r="CC133" s="17"/>
      <c r="CD133" s="17"/>
      <c r="CE133" s="17"/>
      <c r="CF133" s="29"/>
    </row>
    <row r="134" spans="1:84" ht="22.5" customHeight="1" thickBot="1" x14ac:dyDescent="0.25">
      <c r="A134" s="17"/>
      <c r="B134" s="4"/>
      <c r="C134" s="4"/>
      <c r="D134" s="4"/>
      <c r="E134" s="4"/>
      <c r="F134" s="4"/>
      <c r="G134" s="4"/>
      <c r="H134" s="4"/>
      <c r="I134" s="17"/>
      <c r="J134" s="17"/>
      <c r="K134" s="17"/>
      <c r="L134" s="17"/>
      <c r="M134" s="17"/>
      <c r="CA134" s="31" t="s">
        <v>33</v>
      </c>
      <c r="CB134" s="32" t="e">
        <f>SUM(CB101:CB131)</f>
        <v>#REF!</v>
      </c>
      <c r="CC134" s="32" t="e">
        <f>SUM(CC101:CC131)</f>
        <v>#REF!</v>
      </c>
      <c r="CD134" s="32" t="e">
        <f>SUM(CD101:CD131)</f>
        <v>#REF!</v>
      </c>
      <c r="CE134" s="32" t="e">
        <f>SUM(CE101:CE131)</f>
        <v>#REF!</v>
      </c>
      <c r="CF134" s="32" t="e">
        <f>SUM(CF101:CF131)</f>
        <v>#REF!</v>
      </c>
    </row>
    <row r="135" spans="1:84" ht="15.95" customHeight="1" thickBot="1" x14ac:dyDescent="0.25">
      <c r="A135" s="17"/>
      <c r="B135" s="4"/>
      <c r="C135" s="4"/>
      <c r="D135" s="4"/>
      <c r="E135" s="4"/>
      <c r="F135" s="4"/>
      <c r="G135" s="4"/>
      <c r="H135" s="4"/>
      <c r="I135" s="17"/>
      <c r="J135" s="17"/>
      <c r="K135" s="17"/>
      <c r="L135" s="17"/>
      <c r="M135" s="17"/>
      <c r="CA135" s="33"/>
      <c r="CB135" s="34"/>
      <c r="CC135" s="34"/>
      <c r="CD135" s="34"/>
      <c r="CE135" s="34"/>
      <c r="CF135" s="35"/>
    </row>
    <row r="136" spans="1:84" x14ac:dyDescent="0.2">
      <c r="A136" s="17"/>
      <c r="B136" s="4"/>
      <c r="C136" s="4"/>
      <c r="D136" s="4"/>
      <c r="E136" s="4"/>
      <c r="F136" s="4"/>
      <c r="G136" s="4"/>
      <c r="H136" s="4"/>
      <c r="I136" s="17"/>
      <c r="J136" s="17"/>
      <c r="K136" s="17"/>
      <c r="L136" s="17"/>
      <c r="M136" s="17"/>
    </row>
    <row r="137" spans="1:84" x14ac:dyDescent="0.2">
      <c r="A137" s="17"/>
      <c r="B137" s="4"/>
      <c r="C137" s="4"/>
      <c r="D137" s="4"/>
      <c r="E137" s="4"/>
      <c r="F137" s="4"/>
      <c r="G137" s="4"/>
      <c r="H137" s="4"/>
      <c r="I137" s="17"/>
      <c r="J137" s="17"/>
      <c r="K137" s="17"/>
      <c r="L137" s="17"/>
      <c r="M137" s="17"/>
    </row>
    <row r="138" spans="1:84" x14ac:dyDescent="0.2">
      <c r="A138" s="17"/>
      <c r="B138" s="4"/>
      <c r="C138" s="4"/>
      <c r="D138" s="4"/>
      <c r="E138" s="4"/>
      <c r="F138" s="4"/>
      <c r="G138" s="4"/>
      <c r="H138" s="4"/>
      <c r="I138" s="17"/>
      <c r="J138" s="17"/>
      <c r="K138" s="17"/>
      <c r="L138" s="17"/>
      <c r="M138" s="17"/>
      <c r="CB138" t="s">
        <v>29</v>
      </c>
    </row>
    <row r="139" spans="1:84" x14ac:dyDescent="0.2">
      <c r="A139" s="17"/>
      <c r="B139" s="4"/>
      <c r="C139" s="4"/>
      <c r="D139" s="4"/>
      <c r="E139" s="4"/>
      <c r="F139" s="4"/>
      <c r="G139" s="4"/>
      <c r="H139" s="4"/>
      <c r="I139" s="17"/>
      <c r="J139" s="17"/>
      <c r="K139" s="17"/>
      <c r="L139" s="17"/>
      <c r="M139" s="17"/>
    </row>
    <row r="140" spans="1:84" x14ac:dyDescent="0.2">
      <c r="A140" s="17"/>
      <c r="B140" s="4"/>
      <c r="C140" s="4"/>
      <c r="D140" s="4"/>
      <c r="E140" s="4"/>
      <c r="F140" s="4"/>
      <c r="G140" s="4"/>
      <c r="H140" s="4"/>
      <c r="I140" s="17"/>
      <c r="J140" s="17"/>
      <c r="K140" s="17"/>
      <c r="L140" s="17"/>
      <c r="M140" s="17"/>
    </row>
    <row r="141" spans="1:84" x14ac:dyDescent="0.2">
      <c r="A141" s="17"/>
      <c r="B141" s="4"/>
      <c r="C141" s="4"/>
      <c r="D141" s="4"/>
      <c r="E141" s="4"/>
      <c r="F141" s="4"/>
      <c r="G141" s="4"/>
      <c r="H141" s="4"/>
      <c r="I141" s="17"/>
      <c r="J141" s="17"/>
      <c r="K141" s="17"/>
      <c r="L141" s="17"/>
      <c r="M141" s="17"/>
    </row>
    <row r="142" spans="1:84" x14ac:dyDescent="0.2">
      <c r="A142" s="17"/>
      <c r="B142" s="4"/>
      <c r="C142" s="4"/>
      <c r="D142" s="4"/>
      <c r="E142" s="4"/>
      <c r="F142" s="4"/>
      <c r="G142" s="4"/>
      <c r="H142" s="4"/>
      <c r="I142" s="17"/>
      <c r="J142" s="17"/>
      <c r="K142" s="17"/>
      <c r="L142" s="17"/>
      <c r="M142" s="17"/>
    </row>
    <row r="143" spans="1:84" x14ac:dyDescent="0.2">
      <c r="A143" s="17"/>
      <c r="B143" s="4"/>
      <c r="C143" s="4"/>
      <c r="D143" s="4"/>
      <c r="E143" s="4"/>
      <c r="F143" s="4"/>
      <c r="G143" s="4"/>
      <c r="H143" s="4"/>
      <c r="I143" s="17"/>
      <c r="J143" s="17"/>
      <c r="K143" s="17"/>
      <c r="L143" s="17"/>
      <c r="M143" s="17"/>
    </row>
    <row r="144" spans="1:84" x14ac:dyDescent="0.2">
      <c r="A144" s="17"/>
      <c r="B144" s="4"/>
      <c r="C144" s="4"/>
      <c r="D144" s="4"/>
      <c r="E144" s="4"/>
      <c r="F144" s="4"/>
      <c r="G144" s="4"/>
      <c r="H144" s="4"/>
      <c r="I144" s="17"/>
      <c r="J144" s="17"/>
      <c r="K144" s="17"/>
      <c r="L144" s="17"/>
      <c r="M144" s="17"/>
    </row>
    <row r="145" spans="1:13" x14ac:dyDescent="0.2">
      <c r="A145" s="17"/>
      <c r="B145" s="4"/>
      <c r="C145" s="4"/>
      <c r="D145" s="4"/>
      <c r="E145" s="4"/>
      <c r="F145" s="4"/>
      <c r="G145" s="4"/>
      <c r="H145" s="4"/>
      <c r="I145" s="17"/>
      <c r="J145" s="17"/>
      <c r="K145" s="17"/>
      <c r="L145" s="17"/>
      <c r="M145" s="17"/>
    </row>
    <row r="146" spans="1:13" x14ac:dyDescent="0.2">
      <c r="A146" s="17"/>
      <c r="B146" s="4"/>
      <c r="C146" s="4"/>
      <c r="D146" s="4"/>
      <c r="E146" s="4"/>
      <c r="F146" s="4"/>
      <c r="G146" s="4"/>
      <c r="H146" s="4"/>
      <c r="I146" s="17"/>
      <c r="J146" s="17"/>
      <c r="K146" s="17"/>
      <c r="L146" s="17"/>
      <c r="M146" s="17"/>
    </row>
    <row r="147" spans="1:13" x14ac:dyDescent="0.2">
      <c r="A147" s="17"/>
      <c r="B147" s="4"/>
      <c r="C147" s="4"/>
      <c r="D147" s="4"/>
      <c r="E147" s="4"/>
      <c r="F147" s="4"/>
      <c r="G147" s="4"/>
      <c r="H147" s="4"/>
      <c r="I147" s="17"/>
      <c r="J147" s="17"/>
      <c r="K147" s="17"/>
      <c r="L147" s="17"/>
      <c r="M147" s="17"/>
    </row>
    <row r="148" spans="1:13" x14ac:dyDescent="0.2">
      <c r="A148" s="17"/>
      <c r="B148" s="4"/>
      <c r="C148" s="4"/>
      <c r="D148" s="4"/>
      <c r="E148" s="4"/>
      <c r="F148" s="4"/>
      <c r="G148" s="4"/>
      <c r="H148" s="4"/>
      <c r="I148" s="17"/>
      <c r="J148" s="17"/>
      <c r="K148" s="17"/>
      <c r="L148" s="17"/>
      <c r="M148" s="17"/>
    </row>
    <row r="149" spans="1:13" x14ac:dyDescent="0.2">
      <c r="A149" s="17"/>
      <c r="B149" s="4"/>
      <c r="C149" s="4"/>
      <c r="D149" s="4"/>
      <c r="E149" s="4"/>
      <c r="F149" s="4"/>
      <c r="G149" s="4"/>
      <c r="H149" s="4"/>
      <c r="I149" s="17"/>
      <c r="J149" s="17"/>
      <c r="K149" s="17"/>
      <c r="L149" s="17"/>
      <c r="M149" s="17"/>
    </row>
    <row r="150" spans="1:13" x14ac:dyDescent="0.2">
      <c r="A150" s="17"/>
      <c r="B150" s="4"/>
      <c r="C150" s="4"/>
      <c r="D150" s="4"/>
      <c r="E150" s="4"/>
      <c r="F150" s="4"/>
      <c r="G150" s="4"/>
      <c r="H150" s="4"/>
      <c r="I150" s="17"/>
      <c r="J150" s="17"/>
      <c r="K150" s="17"/>
      <c r="L150" s="17"/>
      <c r="M150" s="17"/>
    </row>
    <row r="151" spans="1:13" x14ac:dyDescent="0.2">
      <c r="A151" s="17"/>
      <c r="B151" s="4"/>
      <c r="C151" s="4"/>
      <c r="D151" s="4"/>
      <c r="E151" s="4"/>
      <c r="F151" s="4"/>
      <c r="G151" s="4"/>
      <c r="H151" s="4"/>
      <c r="I151" s="17"/>
      <c r="J151" s="17"/>
      <c r="K151" s="17"/>
      <c r="L151" s="17"/>
      <c r="M151" s="17"/>
    </row>
    <row r="152" spans="1:13" x14ac:dyDescent="0.2">
      <c r="A152" s="17"/>
      <c r="B152" s="4"/>
      <c r="C152" s="4"/>
      <c r="D152" s="4"/>
      <c r="E152" s="4"/>
      <c r="F152" s="4"/>
      <c r="G152" s="4"/>
      <c r="H152" s="4"/>
      <c r="I152" s="17"/>
      <c r="J152" s="17"/>
      <c r="K152" s="17"/>
      <c r="L152" s="17"/>
      <c r="M152" s="17"/>
    </row>
    <row r="153" spans="1:13" x14ac:dyDescent="0.2">
      <c r="A153" s="17"/>
      <c r="B153" s="4"/>
      <c r="C153" s="4"/>
      <c r="D153" s="4"/>
      <c r="E153" s="4"/>
      <c r="F153" s="4"/>
      <c r="G153" s="4"/>
      <c r="H153" s="4"/>
      <c r="I153" s="17"/>
      <c r="J153" s="17"/>
      <c r="K153" s="17"/>
      <c r="L153" s="17"/>
      <c r="M153" s="17"/>
    </row>
    <row r="154" spans="1:13" x14ac:dyDescent="0.2">
      <c r="A154" s="17"/>
      <c r="B154" s="4"/>
      <c r="C154" s="4"/>
      <c r="D154" s="4"/>
      <c r="E154" s="4"/>
      <c r="F154" s="4"/>
      <c r="G154" s="4"/>
      <c r="H154" s="4"/>
      <c r="I154" s="17"/>
      <c r="J154" s="17"/>
      <c r="K154" s="17"/>
      <c r="L154" s="17"/>
      <c r="M154" s="17"/>
    </row>
    <row r="155" spans="1:13" x14ac:dyDescent="0.2">
      <c r="A155" s="17"/>
      <c r="B155" s="4"/>
      <c r="C155" s="4"/>
      <c r="D155" s="4"/>
      <c r="E155" s="4"/>
      <c r="F155" s="4"/>
      <c r="G155" s="4"/>
      <c r="H155" s="4"/>
      <c r="I155" s="17"/>
      <c r="J155" s="17"/>
      <c r="K155" s="17"/>
      <c r="L155" s="17"/>
      <c r="M155" s="17"/>
    </row>
    <row r="156" spans="1:13" x14ac:dyDescent="0.2">
      <c r="A156" s="17"/>
      <c r="B156" s="4"/>
      <c r="C156" s="4"/>
      <c r="D156" s="4"/>
      <c r="E156" s="4"/>
      <c r="F156" s="4"/>
      <c r="G156" s="4"/>
      <c r="H156" s="4"/>
      <c r="I156" s="17"/>
      <c r="J156" s="17"/>
      <c r="K156" s="17"/>
      <c r="L156" s="17"/>
      <c r="M156" s="17"/>
    </row>
    <row r="157" spans="1:13" x14ac:dyDescent="0.2">
      <c r="A157" s="17"/>
      <c r="B157" s="4"/>
      <c r="C157" s="4"/>
      <c r="D157" s="4"/>
      <c r="E157" s="4"/>
      <c r="F157" s="4"/>
      <c r="G157" s="4"/>
      <c r="H157" s="4"/>
      <c r="I157" s="17"/>
      <c r="J157" s="17"/>
      <c r="K157" s="17"/>
      <c r="L157" s="17"/>
      <c r="M157" s="17"/>
    </row>
    <row r="158" spans="1:13" x14ac:dyDescent="0.2">
      <c r="A158" s="17"/>
      <c r="B158" s="4"/>
      <c r="C158" s="4"/>
      <c r="D158" s="4"/>
      <c r="E158" s="4"/>
      <c r="F158" s="4"/>
      <c r="G158" s="4"/>
      <c r="H158" s="4"/>
      <c r="I158" s="17"/>
      <c r="J158" s="17"/>
      <c r="K158" s="17"/>
      <c r="L158" s="17"/>
      <c r="M158" s="17"/>
    </row>
    <row r="159" spans="1:13" x14ac:dyDescent="0.2">
      <c r="A159" s="17"/>
      <c r="B159" s="4"/>
      <c r="C159" s="4"/>
      <c r="D159" s="4"/>
      <c r="E159" s="4"/>
      <c r="F159" s="4"/>
      <c r="G159" s="4"/>
      <c r="H159" s="4"/>
      <c r="I159" s="17"/>
      <c r="J159" s="17"/>
      <c r="K159" s="17"/>
      <c r="L159" s="17"/>
      <c r="M159" s="17"/>
    </row>
    <row r="160" spans="1:13" x14ac:dyDescent="0.2">
      <c r="A160" s="17"/>
      <c r="B160" s="4"/>
      <c r="C160" s="4"/>
      <c r="D160" s="4"/>
      <c r="E160" s="4"/>
      <c r="F160" s="4"/>
      <c r="G160" s="4"/>
      <c r="H160" s="4"/>
      <c r="I160" s="17"/>
      <c r="J160" s="17"/>
      <c r="K160" s="17"/>
      <c r="L160" s="17"/>
      <c r="M160" s="17"/>
    </row>
    <row r="161" spans="1:13" x14ac:dyDescent="0.2">
      <c r="A161" s="17"/>
      <c r="B161" s="4"/>
      <c r="C161" s="4"/>
      <c r="D161" s="4"/>
      <c r="E161" s="4"/>
      <c r="F161" s="4"/>
      <c r="G161" s="4"/>
      <c r="H161" s="4"/>
      <c r="I161" s="17"/>
      <c r="J161" s="17"/>
      <c r="K161" s="17"/>
      <c r="L161" s="17"/>
      <c r="M161" s="17"/>
    </row>
    <row r="162" spans="1:13" x14ac:dyDescent="0.2">
      <c r="A162" s="17"/>
      <c r="B162" s="4"/>
      <c r="C162" s="4"/>
      <c r="D162" s="4"/>
      <c r="E162" s="4"/>
      <c r="F162" s="4"/>
      <c r="G162" s="4"/>
      <c r="H162" s="4"/>
      <c r="I162" s="17"/>
      <c r="J162" s="17"/>
      <c r="K162" s="17"/>
      <c r="L162" s="17"/>
      <c r="M162" s="17"/>
    </row>
    <row r="163" spans="1:13" x14ac:dyDescent="0.2">
      <c r="A163" s="17"/>
      <c r="B163" s="4"/>
      <c r="C163" s="4"/>
      <c r="D163" s="4"/>
      <c r="E163" s="4"/>
      <c r="F163" s="4"/>
      <c r="G163" s="4"/>
      <c r="H163" s="4"/>
      <c r="I163" s="17"/>
      <c r="J163" s="17"/>
      <c r="K163" s="17"/>
      <c r="L163" s="17"/>
      <c r="M163" s="17"/>
    </row>
    <row r="164" spans="1:13" x14ac:dyDescent="0.2">
      <c r="A164" s="17"/>
      <c r="B164" s="4"/>
      <c r="C164" s="4"/>
      <c r="D164" s="4"/>
      <c r="E164" s="4"/>
      <c r="F164" s="4"/>
      <c r="G164" s="4"/>
      <c r="H164" s="4"/>
      <c r="I164" s="17"/>
      <c r="J164" s="17"/>
      <c r="K164" s="17"/>
      <c r="L164" s="17"/>
      <c r="M164" s="17"/>
    </row>
    <row r="165" spans="1:13" x14ac:dyDescent="0.2">
      <c r="A165" s="17"/>
      <c r="B165" s="4"/>
      <c r="C165" s="4"/>
      <c r="D165" s="4"/>
      <c r="E165" s="4"/>
      <c r="F165" s="4"/>
      <c r="G165" s="4"/>
      <c r="H165" s="4"/>
      <c r="I165" s="17"/>
      <c r="J165" s="17"/>
      <c r="K165" s="17"/>
      <c r="L165" s="17"/>
      <c r="M165" s="17"/>
    </row>
    <row r="166" spans="1:13" x14ac:dyDescent="0.2">
      <c r="A166" s="17"/>
      <c r="B166" s="4"/>
      <c r="C166" s="4"/>
      <c r="D166" s="4"/>
      <c r="E166" s="4"/>
      <c r="F166" s="4"/>
      <c r="G166" s="4"/>
      <c r="H166" s="4"/>
      <c r="I166" s="17"/>
      <c r="J166" s="17"/>
      <c r="K166" s="17"/>
      <c r="L166" s="17"/>
      <c r="M166" s="17"/>
    </row>
    <row r="167" spans="1:13" x14ac:dyDescent="0.2">
      <c r="A167" s="17"/>
      <c r="B167" s="4"/>
      <c r="C167" s="4"/>
      <c r="D167" s="4"/>
      <c r="E167" s="4"/>
      <c r="F167" s="4"/>
      <c r="G167" s="4"/>
      <c r="H167" s="4"/>
      <c r="I167" s="17"/>
      <c r="J167" s="17"/>
      <c r="K167" s="17"/>
      <c r="L167" s="17"/>
      <c r="M167" s="17"/>
    </row>
    <row r="168" spans="1:13" x14ac:dyDescent="0.2">
      <c r="A168" s="17"/>
      <c r="B168" s="4"/>
      <c r="C168" s="4"/>
      <c r="D168" s="4"/>
      <c r="E168" s="4"/>
      <c r="F168" s="4"/>
      <c r="G168" s="4"/>
      <c r="H168" s="4"/>
      <c r="I168" s="17"/>
      <c r="J168" s="17"/>
      <c r="K168" s="17"/>
      <c r="L168" s="17"/>
      <c r="M168" s="17"/>
    </row>
    <row r="169" spans="1:13" x14ac:dyDescent="0.2">
      <c r="A169" s="17"/>
      <c r="B169" s="4"/>
      <c r="C169" s="4"/>
      <c r="D169" s="4"/>
      <c r="E169" s="4"/>
      <c r="F169" s="4"/>
      <c r="G169" s="4"/>
      <c r="H169" s="4"/>
      <c r="I169" s="17"/>
      <c r="J169" s="17"/>
      <c r="K169" s="17"/>
      <c r="L169" s="17"/>
      <c r="M169" s="17"/>
    </row>
    <row r="170" spans="1:13" x14ac:dyDescent="0.2">
      <c r="A170" s="17"/>
      <c r="B170" s="4"/>
      <c r="C170" s="4"/>
      <c r="D170" s="4"/>
      <c r="E170" s="4"/>
      <c r="F170" s="4"/>
      <c r="G170" s="4"/>
      <c r="H170" s="4"/>
      <c r="I170" s="17"/>
      <c r="J170" s="17"/>
      <c r="K170" s="17"/>
      <c r="L170" s="17"/>
      <c r="M170" s="17"/>
    </row>
    <row r="171" spans="1:13" x14ac:dyDescent="0.2">
      <c r="A171" s="17"/>
      <c r="B171" s="4"/>
      <c r="C171" s="4"/>
      <c r="D171" s="4"/>
      <c r="E171" s="4"/>
      <c r="F171" s="4"/>
      <c r="G171" s="4"/>
      <c r="H171" s="4"/>
      <c r="I171" s="17"/>
      <c r="J171" s="17"/>
      <c r="K171" s="17"/>
      <c r="L171" s="17"/>
      <c r="M171" s="17"/>
    </row>
    <row r="172" spans="1:13" x14ac:dyDescent="0.2">
      <c r="A172" s="17"/>
      <c r="B172" s="4"/>
      <c r="C172" s="4"/>
      <c r="D172" s="4"/>
      <c r="E172" s="4"/>
      <c r="F172" s="4"/>
      <c r="G172" s="4"/>
      <c r="H172" s="4"/>
      <c r="I172" s="17"/>
      <c r="J172" s="17"/>
      <c r="K172" s="17"/>
      <c r="L172" s="17"/>
      <c r="M172" s="17"/>
    </row>
    <row r="173" spans="1:13" x14ac:dyDescent="0.2">
      <c r="A173" s="17"/>
      <c r="B173" s="4"/>
      <c r="C173" s="4"/>
      <c r="D173" s="4"/>
      <c r="E173" s="4"/>
      <c r="F173" s="4"/>
      <c r="G173" s="4"/>
      <c r="H173" s="4"/>
      <c r="I173" s="17"/>
      <c r="J173" s="17"/>
      <c r="K173" s="17"/>
      <c r="L173" s="17"/>
      <c r="M173" s="17"/>
    </row>
    <row r="174" spans="1:13" x14ac:dyDescent="0.2">
      <c r="A174" s="17"/>
      <c r="B174" s="4"/>
      <c r="C174" s="4"/>
      <c r="D174" s="4"/>
      <c r="E174" s="4"/>
      <c r="F174" s="4"/>
      <c r="G174" s="4"/>
      <c r="H174" s="4"/>
      <c r="I174" s="17"/>
      <c r="J174" s="17"/>
      <c r="K174" s="17"/>
      <c r="L174" s="17"/>
      <c r="M174" s="17"/>
    </row>
    <row r="175" spans="1:13" x14ac:dyDescent="0.2">
      <c r="A175" s="17"/>
      <c r="B175" s="4"/>
      <c r="C175" s="4"/>
      <c r="D175" s="4"/>
      <c r="E175" s="4"/>
      <c r="F175" s="4"/>
      <c r="G175" s="4"/>
      <c r="H175" s="4"/>
      <c r="I175" s="17"/>
      <c r="J175" s="17"/>
      <c r="K175" s="17"/>
      <c r="L175" s="17"/>
      <c r="M175" s="17"/>
    </row>
    <row r="176" spans="1:13" x14ac:dyDescent="0.2">
      <c r="A176" s="17"/>
      <c r="B176" s="4"/>
      <c r="C176" s="4"/>
      <c r="D176" s="4"/>
      <c r="E176" s="4"/>
      <c r="F176" s="4"/>
      <c r="G176" s="4"/>
      <c r="H176" s="4"/>
      <c r="I176" s="17"/>
      <c r="J176" s="17"/>
      <c r="K176" s="17"/>
      <c r="L176" s="17"/>
      <c r="M176" s="17"/>
    </row>
    <row r="177" spans="1:13" x14ac:dyDescent="0.2">
      <c r="A177" s="17"/>
      <c r="B177" s="4"/>
      <c r="C177" s="4"/>
      <c r="D177" s="4"/>
      <c r="E177" s="4"/>
      <c r="F177" s="4"/>
      <c r="G177" s="4"/>
      <c r="H177" s="4"/>
      <c r="I177" s="17"/>
      <c r="J177" s="17"/>
      <c r="K177" s="17"/>
      <c r="L177" s="17"/>
      <c r="M177" s="17"/>
    </row>
    <row r="178" spans="1:13" x14ac:dyDescent="0.2">
      <c r="A178" s="17"/>
      <c r="B178" s="4"/>
      <c r="C178" s="4"/>
      <c r="D178" s="4"/>
      <c r="E178" s="4"/>
      <c r="F178" s="4"/>
      <c r="G178" s="4"/>
      <c r="H178" s="4"/>
      <c r="I178" s="17"/>
      <c r="J178" s="17"/>
      <c r="K178" s="17"/>
      <c r="L178" s="17"/>
      <c r="M178" s="17"/>
    </row>
    <row r="179" spans="1:13" x14ac:dyDescent="0.2">
      <c r="A179" s="17"/>
      <c r="B179" s="4"/>
      <c r="C179" s="4"/>
      <c r="D179" s="4"/>
      <c r="E179" s="4"/>
      <c r="F179" s="4"/>
      <c r="G179" s="4"/>
      <c r="H179" s="4"/>
      <c r="I179" s="17"/>
      <c r="J179" s="17"/>
      <c r="K179" s="17"/>
      <c r="L179" s="17"/>
      <c r="M179" s="17"/>
    </row>
    <row r="180" spans="1:13" x14ac:dyDescent="0.2">
      <c r="A180" s="17"/>
      <c r="B180" s="4"/>
      <c r="C180" s="4"/>
      <c r="D180" s="4"/>
      <c r="E180" s="4"/>
      <c r="F180" s="4"/>
      <c r="G180" s="4"/>
      <c r="H180" s="4"/>
      <c r="I180" s="17"/>
      <c r="J180" s="17"/>
      <c r="K180" s="17"/>
      <c r="L180" s="17"/>
      <c r="M180" s="17"/>
    </row>
    <row r="181" spans="1:13" x14ac:dyDescent="0.2">
      <c r="A181" s="17"/>
      <c r="B181" s="4"/>
      <c r="C181" s="4"/>
      <c r="D181" s="4"/>
      <c r="E181" s="4"/>
      <c r="F181" s="4"/>
      <c r="G181" s="4"/>
      <c r="H181" s="4"/>
      <c r="I181" s="17"/>
      <c r="J181" s="17"/>
      <c r="K181" s="17"/>
      <c r="L181" s="17"/>
      <c r="M181" s="17"/>
    </row>
    <row r="182" spans="1:13" x14ac:dyDescent="0.2">
      <c r="A182" s="17"/>
      <c r="B182" s="4"/>
      <c r="C182" s="4"/>
      <c r="D182" s="4"/>
      <c r="E182" s="4"/>
      <c r="F182" s="4"/>
      <c r="G182" s="4"/>
      <c r="H182" s="4"/>
      <c r="I182" s="17"/>
      <c r="J182" s="17"/>
      <c r="K182" s="17"/>
      <c r="L182" s="17"/>
      <c r="M182" s="17"/>
    </row>
    <row r="183" spans="1:13" x14ac:dyDescent="0.2">
      <c r="A183" s="17"/>
      <c r="B183" s="4"/>
      <c r="C183" s="4"/>
      <c r="D183" s="4"/>
      <c r="E183" s="4"/>
      <c r="F183" s="4"/>
      <c r="G183" s="4"/>
      <c r="H183" s="4"/>
      <c r="I183" s="17"/>
      <c r="J183" s="17"/>
      <c r="K183" s="17"/>
      <c r="L183" s="17"/>
      <c r="M183" s="17"/>
    </row>
    <row r="184" spans="1:13" x14ac:dyDescent="0.2">
      <c r="A184" s="17"/>
      <c r="B184" s="4"/>
      <c r="C184" s="4"/>
      <c r="D184" s="4"/>
      <c r="E184" s="4"/>
      <c r="F184" s="4"/>
      <c r="G184" s="4"/>
      <c r="H184" s="4"/>
      <c r="I184" s="17"/>
      <c r="J184" s="17"/>
      <c r="K184" s="17"/>
      <c r="L184" s="17"/>
      <c r="M184" s="17"/>
    </row>
    <row r="185" spans="1:13" x14ac:dyDescent="0.2">
      <c r="A185" s="17"/>
      <c r="B185" s="4"/>
      <c r="C185" s="4"/>
      <c r="D185" s="4"/>
      <c r="E185" s="4"/>
      <c r="F185" s="4"/>
      <c r="G185" s="4"/>
      <c r="H185" s="4"/>
      <c r="I185" s="17"/>
      <c r="J185" s="17"/>
      <c r="K185" s="17"/>
      <c r="L185" s="17"/>
      <c r="M185" s="17"/>
    </row>
    <row r="186" spans="1:13" x14ac:dyDescent="0.2">
      <c r="A186" s="17"/>
      <c r="B186" s="4"/>
      <c r="C186" s="4"/>
      <c r="D186" s="4"/>
      <c r="E186" s="4"/>
      <c r="F186" s="4"/>
      <c r="G186" s="4"/>
      <c r="H186" s="4"/>
      <c r="I186" s="17"/>
      <c r="J186" s="17"/>
      <c r="K186" s="17"/>
      <c r="L186" s="17"/>
      <c r="M186" s="17"/>
    </row>
    <row r="187" spans="1:13" x14ac:dyDescent="0.2">
      <c r="A187" s="17"/>
      <c r="B187" s="4"/>
      <c r="C187" s="4"/>
      <c r="D187" s="4"/>
      <c r="E187" s="4"/>
      <c r="F187" s="4"/>
      <c r="G187" s="4"/>
      <c r="H187" s="4"/>
      <c r="I187" s="17"/>
      <c r="J187" s="17"/>
      <c r="K187" s="17"/>
      <c r="L187" s="17"/>
      <c r="M187" s="17"/>
    </row>
    <row r="188" spans="1:13" x14ac:dyDescent="0.2">
      <c r="A188" s="17"/>
      <c r="B188" s="4"/>
      <c r="C188" s="4"/>
      <c r="D188" s="4"/>
      <c r="E188" s="4"/>
      <c r="F188" s="4"/>
      <c r="G188" s="4"/>
      <c r="H188" s="4"/>
      <c r="I188" s="17"/>
      <c r="J188" s="17"/>
      <c r="K188" s="17"/>
      <c r="L188" s="17"/>
      <c r="M188" s="17"/>
    </row>
    <row r="189" spans="1:13" x14ac:dyDescent="0.2">
      <c r="A189" s="17"/>
      <c r="B189" s="4"/>
      <c r="C189" s="4"/>
      <c r="D189" s="4"/>
      <c r="E189" s="4"/>
      <c r="F189" s="4"/>
      <c r="G189" s="4"/>
      <c r="H189" s="4"/>
      <c r="I189" s="17"/>
      <c r="J189" s="17"/>
      <c r="K189" s="17"/>
      <c r="L189" s="17"/>
      <c r="M189" s="17"/>
    </row>
    <row r="190" spans="1:13" x14ac:dyDescent="0.2">
      <c r="A190" s="17"/>
      <c r="B190" s="4"/>
      <c r="C190" s="4"/>
      <c r="D190" s="4"/>
      <c r="E190" s="4"/>
      <c r="F190" s="4"/>
      <c r="G190" s="4"/>
      <c r="H190" s="4"/>
      <c r="I190" s="17"/>
      <c r="J190" s="17"/>
      <c r="K190" s="17"/>
      <c r="L190" s="17"/>
      <c r="M190" s="17"/>
    </row>
    <row r="191" spans="1:13" x14ac:dyDescent="0.2">
      <c r="A191" s="17"/>
      <c r="B191" s="4"/>
      <c r="C191" s="4"/>
      <c r="D191" s="4"/>
      <c r="E191" s="4"/>
      <c r="F191" s="4"/>
      <c r="G191" s="4"/>
      <c r="H191" s="4"/>
      <c r="I191" s="17"/>
      <c r="J191" s="17"/>
      <c r="K191" s="17"/>
      <c r="L191" s="17"/>
      <c r="M191" s="17"/>
    </row>
    <row r="192" spans="1:13" x14ac:dyDescent="0.2">
      <c r="A192" s="17"/>
      <c r="B192" s="4"/>
      <c r="C192" s="4"/>
      <c r="D192" s="4"/>
      <c r="E192" s="4"/>
      <c r="F192" s="4"/>
      <c r="G192" s="4"/>
      <c r="H192" s="4"/>
      <c r="I192" s="17"/>
      <c r="J192" s="17"/>
      <c r="K192" s="17"/>
      <c r="L192" s="17"/>
      <c r="M192" s="17"/>
    </row>
    <row r="193" spans="1:13" x14ac:dyDescent="0.2">
      <c r="A193" s="17"/>
      <c r="B193" s="4"/>
      <c r="C193" s="4"/>
      <c r="D193" s="4"/>
      <c r="E193" s="4"/>
      <c r="F193" s="4"/>
      <c r="G193" s="4"/>
      <c r="H193" s="4"/>
      <c r="I193" s="17"/>
      <c r="J193" s="17"/>
      <c r="K193" s="17"/>
      <c r="L193" s="17"/>
      <c r="M193" s="17"/>
    </row>
    <row r="194" spans="1:13" x14ac:dyDescent="0.2">
      <c r="A194" s="17"/>
      <c r="B194" s="4"/>
      <c r="C194" s="4"/>
      <c r="D194" s="4"/>
      <c r="E194" s="4"/>
      <c r="F194" s="4"/>
      <c r="G194" s="4"/>
      <c r="H194" s="4"/>
      <c r="I194" s="17"/>
      <c r="J194" s="17"/>
      <c r="K194" s="17"/>
      <c r="L194" s="17"/>
      <c r="M194" s="17"/>
    </row>
    <row r="195" spans="1:13" x14ac:dyDescent="0.2">
      <c r="A195" s="17"/>
      <c r="B195" s="4"/>
      <c r="C195" s="4"/>
      <c r="D195" s="4"/>
      <c r="E195" s="4"/>
      <c r="F195" s="4"/>
      <c r="G195" s="4"/>
      <c r="H195" s="4"/>
      <c r="I195" s="17"/>
      <c r="J195" s="17"/>
      <c r="K195" s="17"/>
      <c r="L195" s="17"/>
      <c r="M195" s="17"/>
    </row>
    <row r="196" spans="1:13" x14ac:dyDescent="0.2">
      <c r="A196" s="17"/>
      <c r="B196" s="4"/>
      <c r="C196" s="4"/>
      <c r="D196" s="4"/>
      <c r="E196" s="4"/>
      <c r="F196" s="4"/>
      <c r="G196" s="4"/>
      <c r="H196" s="4"/>
      <c r="I196" s="17"/>
      <c r="J196" s="17"/>
      <c r="K196" s="17"/>
      <c r="L196" s="17"/>
      <c r="M196" s="17"/>
    </row>
    <row r="197" spans="1:13" x14ac:dyDescent="0.2">
      <c r="A197" s="17"/>
      <c r="B197" s="4"/>
      <c r="C197" s="4"/>
      <c r="D197" s="4"/>
      <c r="E197" s="4"/>
      <c r="F197" s="4"/>
      <c r="G197" s="4"/>
      <c r="H197" s="4"/>
      <c r="I197" s="17"/>
      <c r="J197" s="17"/>
      <c r="K197" s="17"/>
      <c r="L197" s="17"/>
      <c r="M197" s="17"/>
    </row>
    <row r="198" spans="1:13" x14ac:dyDescent="0.2">
      <c r="A198" s="17"/>
      <c r="B198" s="4"/>
      <c r="C198" s="4"/>
      <c r="D198" s="4"/>
      <c r="E198" s="4"/>
      <c r="F198" s="4"/>
      <c r="G198" s="4"/>
      <c r="H198" s="4"/>
      <c r="I198" s="17"/>
      <c r="J198" s="17"/>
      <c r="K198" s="17"/>
      <c r="L198" s="17"/>
      <c r="M198" s="17"/>
    </row>
    <row r="199" spans="1:13" x14ac:dyDescent="0.2">
      <c r="A199" s="17"/>
      <c r="B199" s="4"/>
      <c r="C199" s="4"/>
      <c r="D199" s="4"/>
      <c r="E199" s="4"/>
      <c r="F199" s="4"/>
      <c r="G199" s="4"/>
      <c r="H199" s="4"/>
      <c r="I199" s="17"/>
      <c r="J199" s="17"/>
      <c r="K199" s="17"/>
      <c r="L199" s="17"/>
      <c r="M199" s="17"/>
    </row>
    <row r="200" spans="1:13" x14ac:dyDescent="0.2">
      <c r="A200" s="17"/>
      <c r="B200" s="4"/>
      <c r="C200" s="4"/>
      <c r="D200" s="4"/>
      <c r="E200" s="4"/>
      <c r="F200" s="4"/>
      <c r="G200" s="4"/>
      <c r="H200" s="4"/>
      <c r="I200" s="17"/>
      <c r="J200" s="17"/>
      <c r="K200" s="17"/>
      <c r="L200" s="17"/>
      <c r="M200" s="17"/>
    </row>
    <row r="201" spans="1:13" x14ac:dyDescent="0.2">
      <c r="A201" s="17"/>
      <c r="B201" s="4"/>
      <c r="C201" s="4"/>
      <c r="D201" s="4"/>
      <c r="E201" s="4"/>
      <c r="F201" s="4"/>
      <c r="G201" s="4"/>
      <c r="H201" s="4"/>
      <c r="I201" s="17"/>
      <c r="J201" s="17"/>
      <c r="K201" s="17"/>
      <c r="L201" s="17"/>
      <c r="M201" s="17"/>
    </row>
    <row r="202" spans="1:13" x14ac:dyDescent="0.2">
      <c r="A202" s="17"/>
      <c r="B202" s="4"/>
      <c r="C202" s="4"/>
      <c r="D202" s="4"/>
      <c r="E202" s="4"/>
      <c r="F202" s="4"/>
      <c r="G202" s="4"/>
      <c r="H202" s="4"/>
      <c r="I202" s="17"/>
      <c r="J202" s="17"/>
      <c r="K202" s="17"/>
      <c r="L202" s="17"/>
      <c r="M202" s="17"/>
    </row>
    <row r="203" spans="1:13" x14ac:dyDescent="0.2">
      <c r="A203" s="17"/>
      <c r="B203" s="4"/>
      <c r="C203" s="4"/>
      <c r="D203" s="4"/>
      <c r="E203" s="4"/>
      <c r="F203" s="4"/>
      <c r="G203" s="4"/>
      <c r="H203" s="4"/>
      <c r="I203" s="17"/>
      <c r="J203" s="17"/>
      <c r="K203" s="17"/>
      <c r="L203" s="17"/>
      <c r="M203" s="17"/>
    </row>
    <row r="204" spans="1:13" x14ac:dyDescent="0.2">
      <c r="A204" s="17"/>
      <c r="B204" s="4"/>
      <c r="C204" s="4"/>
      <c r="D204" s="4"/>
      <c r="E204" s="4"/>
      <c r="F204" s="4"/>
      <c r="G204" s="4"/>
      <c r="H204" s="4"/>
      <c r="I204" s="17"/>
      <c r="J204" s="17"/>
      <c r="K204" s="17"/>
      <c r="L204" s="17"/>
      <c r="M204" s="17"/>
    </row>
    <row r="205" spans="1:13" x14ac:dyDescent="0.2">
      <c r="A205" s="17"/>
      <c r="B205" s="4"/>
      <c r="C205" s="4"/>
      <c r="D205" s="4"/>
      <c r="E205" s="4"/>
      <c r="F205" s="4"/>
      <c r="G205" s="4"/>
      <c r="H205" s="4"/>
      <c r="I205" s="17"/>
      <c r="J205" s="17"/>
      <c r="K205" s="17"/>
      <c r="L205" s="17"/>
      <c r="M205" s="17"/>
    </row>
    <row r="206" spans="1:13" x14ac:dyDescent="0.2">
      <c r="A206" s="17"/>
      <c r="B206" s="4"/>
      <c r="C206" s="4"/>
      <c r="D206" s="4"/>
      <c r="E206" s="4"/>
      <c r="F206" s="4"/>
      <c r="G206" s="4"/>
      <c r="H206" s="4"/>
      <c r="I206" s="17"/>
      <c r="J206" s="17"/>
      <c r="K206" s="17"/>
      <c r="L206" s="17"/>
      <c r="M206" s="17"/>
    </row>
    <row r="207" spans="1:13" x14ac:dyDescent="0.2">
      <c r="A207" s="17"/>
      <c r="B207" s="4"/>
      <c r="C207" s="4"/>
      <c r="D207" s="4"/>
      <c r="E207" s="4"/>
      <c r="F207" s="4"/>
      <c r="G207" s="4"/>
      <c r="H207" s="4"/>
      <c r="I207" s="17"/>
      <c r="J207" s="17"/>
      <c r="K207" s="17"/>
      <c r="L207" s="17"/>
      <c r="M207" s="17"/>
    </row>
    <row r="208" spans="1:13" x14ac:dyDescent="0.2">
      <c r="A208" s="17"/>
      <c r="B208" s="4"/>
      <c r="C208" s="4"/>
      <c r="D208" s="4"/>
      <c r="E208" s="4"/>
      <c r="F208" s="4"/>
      <c r="G208" s="4"/>
      <c r="H208" s="4"/>
      <c r="I208" s="17"/>
      <c r="J208" s="17"/>
      <c r="K208" s="17"/>
      <c r="L208" s="17"/>
      <c r="M208" s="17"/>
    </row>
    <row r="209" spans="1:13" x14ac:dyDescent="0.2">
      <c r="A209" s="17"/>
      <c r="B209" s="4"/>
      <c r="C209" s="4"/>
      <c r="D209" s="4"/>
      <c r="E209" s="4"/>
      <c r="F209" s="4"/>
      <c r="G209" s="4"/>
      <c r="H209" s="4"/>
      <c r="I209" s="17"/>
      <c r="J209" s="17"/>
      <c r="K209" s="17"/>
      <c r="L209" s="17"/>
      <c r="M209" s="17"/>
    </row>
    <row r="210" spans="1:13" x14ac:dyDescent="0.2">
      <c r="A210" s="17"/>
      <c r="B210" s="4"/>
      <c r="C210" s="4"/>
      <c r="D210" s="4"/>
      <c r="E210" s="4"/>
      <c r="F210" s="4"/>
      <c r="G210" s="4"/>
      <c r="H210" s="4"/>
      <c r="I210" s="17"/>
      <c r="J210" s="17"/>
      <c r="K210" s="17"/>
      <c r="L210" s="17"/>
      <c r="M210" s="17"/>
    </row>
    <row r="211" spans="1:13" x14ac:dyDescent="0.2">
      <c r="A211" s="17"/>
      <c r="B211" s="4"/>
      <c r="C211" s="4"/>
      <c r="D211" s="4"/>
      <c r="E211" s="4"/>
      <c r="F211" s="4"/>
      <c r="G211" s="4"/>
      <c r="H211" s="4"/>
      <c r="I211" s="17"/>
      <c r="J211" s="17"/>
      <c r="K211" s="17"/>
      <c r="L211" s="17"/>
      <c r="M211" s="17"/>
    </row>
    <row r="212" spans="1:13" x14ac:dyDescent="0.2">
      <c r="A212" s="17"/>
      <c r="B212" s="4"/>
      <c r="C212" s="4"/>
      <c r="D212" s="4"/>
      <c r="E212" s="4"/>
      <c r="F212" s="4"/>
      <c r="G212" s="4"/>
      <c r="H212" s="4"/>
      <c r="I212" s="17"/>
      <c r="J212" s="17"/>
      <c r="K212" s="17"/>
      <c r="L212" s="17"/>
      <c r="M212" s="17"/>
    </row>
    <row r="213" spans="1:13" x14ac:dyDescent="0.2">
      <c r="A213" s="17"/>
      <c r="B213" s="4"/>
      <c r="C213" s="4"/>
      <c r="D213" s="4"/>
      <c r="E213" s="4"/>
      <c r="F213" s="4"/>
      <c r="G213" s="4"/>
      <c r="H213" s="4"/>
      <c r="I213" s="17"/>
      <c r="J213" s="17"/>
      <c r="K213" s="17"/>
      <c r="L213" s="17"/>
      <c r="M213" s="17"/>
    </row>
    <row r="214" spans="1:13" x14ac:dyDescent="0.2">
      <c r="A214" s="17"/>
      <c r="B214" s="4"/>
      <c r="C214" s="4"/>
      <c r="D214" s="4"/>
      <c r="E214" s="4"/>
      <c r="F214" s="4"/>
      <c r="G214" s="4"/>
      <c r="H214" s="4"/>
      <c r="I214" s="17"/>
      <c r="J214" s="17"/>
      <c r="K214" s="17"/>
      <c r="L214" s="17"/>
      <c r="M214" s="17"/>
    </row>
    <row r="215" spans="1:13" x14ac:dyDescent="0.2">
      <c r="A215" s="17"/>
      <c r="B215" s="4"/>
      <c r="C215" s="4"/>
      <c r="D215" s="4"/>
      <c r="E215" s="4"/>
      <c r="F215" s="4"/>
      <c r="G215" s="4"/>
      <c r="H215" s="4"/>
      <c r="I215" s="17"/>
      <c r="J215" s="17"/>
      <c r="K215" s="17"/>
      <c r="L215" s="17"/>
      <c r="M215" s="17"/>
    </row>
    <row r="216" spans="1:13" x14ac:dyDescent="0.2">
      <c r="A216" s="17"/>
      <c r="B216" s="4"/>
      <c r="C216" s="4"/>
      <c r="D216" s="4"/>
      <c r="E216" s="4"/>
      <c r="F216" s="4"/>
      <c r="G216" s="4"/>
      <c r="H216" s="4"/>
      <c r="I216" s="17"/>
      <c r="J216" s="17"/>
      <c r="K216" s="17"/>
      <c r="L216" s="17"/>
      <c r="M216" s="17"/>
    </row>
    <row r="217" spans="1:13" x14ac:dyDescent="0.2">
      <c r="A217" s="17"/>
      <c r="B217" s="4"/>
      <c r="C217" s="4"/>
      <c r="D217" s="4"/>
      <c r="E217" s="4"/>
      <c r="F217" s="4"/>
      <c r="G217" s="4"/>
      <c r="H217" s="4"/>
      <c r="I217" s="17"/>
      <c r="J217" s="17"/>
      <c r="K217" s="17"/>
      <c r="L217" s="17"/>
      <c r="M217" s="17"/>
    </row>
    <row r="218" spans="1:13" x14ac:dyDescent="0.2">
      <c r="A218" s="17"/>
      <c r="B218" s="4"/>
      <c r="C218" s="4"/>
      <c r="D218" s="4"/>
      <c r="E218" s="4"/>
      <c r="F218" s="4"/>
      <c r="G218" s="4"/>
      <c r="H218" s="4"/>
      <c r="I218" s="17"/>
      <c r="J218" s="17"/>
      <c r="K218" s="17"/>
      <c r="L218" s="17"/>
      <c r="M218" s="17"/>
    </row>
    <row r="219" spans="1:13" x14ac:dyDescent="0.2">
      <c r="A219" s="17"/>
      <c r="B219" s="4"/>
      <c r="C219" s="4"/>
      <c r="D219" s="4"/>
      <c r="E219" s="4"/>
      <c r="F219" s="4"/>
      <c r="G219" s="4"/>
      <c r="H219" s="4"/>
      <c r="I219" s="17"/>
      <c r="J219" s="17"/>
      <c r="K219" s="17"/>
      <c r="L219" s="17"/>
      <c r="M219" s="17"/>
    </row>
    <row r="220" spans="1:13" x14ac:dyDescent="0.2">
      <c r="A220" s="17"/>
      <c r="B220" s="4"/>
      <c r="C220" s="4"/>
      <c r="D220" s="4"/>
      <c r="E220" s="4"/>
      <c r="F220" s="4"/>
      <c r="G220" s="4"/>
      <c r="H220" s="4"/>
      <c r="I220" s="17"/>
      <c r="J220" s="17"/>
      <c r="K220" s="17"/>
      <c r="L220" s="17"/>
      <c r="M220" s="17"/>
    </row>
    <row r="221" spans="1:13" x14ac:dyDescent="0.2">
      <c r="A221" s="17"/>
      <c r="B221" s="4"/>
      <c r="C221" s="4"/>
      <c r="D221" s="4"/>
      <c r="E221" s="4"/>
      <c r="F221" s="4"/>
      <c r="G221" s="4"/>
      <c r="H221" s="4"/>
      <c r="I221" s="17"/>
      <c r="J221" s="17"/>
      <c r="K221" s="17"/>
      <c r="L221" s="17"/>
      <c r="M221" s="17"/>
    </row>
    <row r="222" spans="1:13" x14ac:dyDescent="0.2">
      <c r="A222" s="17"/>
      <c r="B222" s="4"/>
      <c r="C222" s="4"/>
      <c r="D222" s="4"/>
      <c r="E222" s="4"/>
      <c r="F222" s="4"/>
      <c r="G222" s="4"/>
      <c r="H222" s="4"/>
      <c r="I222" s="17"/>
      <c r="J222" s="17"/>
      <c r="K222" s="17"/>
      <c r="L222" s="17"/>
      <c r="M222" s="17"/>
    </row>
    <row r="223" spans="1:13" x14ac:dyDescent="0.2">
      <c r="A223" s="17"/>
      <c r="B223" s="4"/>
      <c r="C223" s="4"/>
      <c r="D223" s="4"/>
      <c r="E223" s="4"/>
      <c r="F223" s="4"/>
      <c r="G223" s="4"/>
      <c r="H223" s="4"/>
      <c r="I223" s="17"/>
      <c r="J223" s="17"/>
      <c r="K223" s="17"/>
      <c r="L223" s="17"/>
      <c r="M223" s="17"/>
    </row>
    <row r="224" spans="1:13" x14ac:dyDescent="0.2">
      <c r="A224" s="17"/>
      <c r="B224" s="4"/>
      <c r="C224" s="4"/>
      <c r="D224" s="4"/>
      <c r="E224" s="4"/>
      <c r="F224" s="4"/>
      <c r="G224" s="4"/>
      <c r="H224" s="4"/>
      <c r="I224" s="17"/>
      <c r="J224" s="17"/>
      <c r="K224" s="17"/>
      <c r="L224" s="17"/>
      <c r="M224" s="17"/>
    </row>
    <row r="225" spans="1:13" x14ac:dyDescent="0.2">
      <c r="A225" s="17"/>
      <c r="B225" s="4"/>
      <c r="C225" s="4"/>
      <c r="D225" s="4"/>
      <c r="E225" s="4"/>
      <c r="F225" s="4"/>
      <c r="G225" s="4"/>
      <c r="H225" s="4"/>
      <c r="I225" s="17"/>
      <c r="J225" s="17"/>
      <c r="K225" s="17"/>
      <c r="L225" s="17"/>
      <c r="M225" s="17"/>
    </row>
    <row r="226" spans="1:13" x14ac:dyDescent="0.2">
      <c r="A226" s="17"/>
      <c r="B226" s="4"/>
      <c r="C226" s="4"/>
      <c r="D226" s="4"/>
      <c r="E226" s="4"/>
      <c r="F226" s="4"/>
      <c r="G226" s="4"/>
      <c r="H226" s="4"/>
      <c r="I226" s="17"/>
      <c r="J226" s="17"/>
      <c r="K226" s="17"/>
      <c r="L226" s="17"/>
      <c r="M226" s="17"/>
    </row>
    <row r="227" spans="1:13" x14ac:dyDescent="0.2">
      <c r="A227" s="17"/>
      <c r="B227" s="4"/>
      <c r="C227" s="4"/>
      <c r="D227" s="4"/>
      <c r="E227" s="4"/>
      <c r="F227" s="4"/>
      <c r="G227" s="4"/>
      <c r="H227" s="4"/>
      <c r="I227" s="17"/>
      <c r="J227" s="17"/>
      <c r="K227" s="17"/>
      <c r="L227" s="17"/>
      <c r="M227" s="17"/>
    </row>
    <row r="228" spans="1:13" x14ac:dyDescent="0.2">
      <c r="A228" s="17"/>
      <c r="B228" s="4"/>
      <c r="C228" s="4"/>
      <c r="D228" s="4"/>
      <c r="E228" s="4"/>
      <c r="F228" s="4"/>
      <c r="G228" s="4"/>
      <c r="H228" s="4"/>
      <c r="I228" s="17"/>
      <c r="J228" s="17"/>
      <c r="K228" s="17"/>
      <c r="L228" s="17"/>
      <c r="M228" s="17"/>
    </row>
    <row r="229" spans="1:13" x14ac:dyDescent="0.2">
      <c r="A229" s="17"/>
      <c r="B229" s="4"/>
      <c r="C229" s="4"/>
      <c r="D229" s="4"/>
      <c r="E229" s="4"/>
      <c r="F229" s="4"/>
      <c r="G229" s="4"/>
      <c r="H229" s="4"/>
      <c r="I229" s="17"/>
      <c r="J229" s="17"/>
      <c r="K229" s="17"/>
      <c r="L229" s="17"/>
      <c r="M229" s="17"/>
    </row>
    <row r="230" spans="1:13" x14ac:dyDescent="0.2">
      <c r="A230" s="17"/>
      <c r="B230" s="4"/>
      <c r="C230" s="4"/>
      <c r="D230" s="4"/>
      <c r="E230" s="4"/>
      <c r="F230" s="4"/>
      <c r="G230" s="4"/>
      <c r="H230" s="4"/>
      <c r="I230" s="17"/>
      <c r="J230" s="17"/>
      <c r="K230" s="17"/>
      <c r="L230" s="17"/>
      <c r="M230" s="17"/>
    </row>
    <row r="231" spans="1:13" x14ac:dyDescent="0.2">
      <c r="A231" s="17"/>
      <c r="B231" s="4"/>
      <c r="C231" s="4"/>
      <c r="D231" s="4"/>
      <c r="E231" s="4"/>
      <c r="F231" s="4"/>
      <c r="G231" s="4"/>
      <c r="H231" s="4"/>
      <c r="I231" s="17"/>
      <c r="J231" s="17"/>
      <c r="K231" s="17"/>
      <c r="L231" s="17"/>
      <c r="M231" s="17"/>
    </row>
    <row r="232" spans="1:13" x14ac:dyDescent="0.2">
      <c r="A232" s="17"/>
      <c r="B232" s="4"/>
      <c r="C232" s="4"/>
      <c r="D232" s="4"/>
      <c r="E232" s="4"/>
      <c r="F232" s="4"/>
      <c r="G232" s="4"/>
      <c r="H232" s="4"/>
      <c r="I232" s="17"/>
      <c r="J232" s="17"/>
      <c r="K232" s="17"/>
      <c r="L232" s="17"/>
      <c r="M232" s="17"/>
    </row>
    <row r="233" spans="1:13" x14ac:dyDescent="0.2">
      <c r="A233" s="17"/>
      <c r="B233" s="4"/>
      <c r="C233" s="4"/>
      <c r="D233" s="4"/>
      <c r="E233" s="4"/>
      <c r="F233" s="4"/>
      <c r="G233" s="4"/>
      <c r="H233" s="4"/>
      <c r="I233" s="17"/>
      <c r="J233" s="17"/>
      <c r="K233" s="17"/>
      <c r="L233" s="17"/>
      <c r="M233" s="17"/>
    </row>
    <row r="234" spans="1:13" x14ac:dyDescent="0.2">
      <c r="A234" s="17"/>
      <c r="B234" s="4"/>
      <c r="C234" s="4"/>
      <c r="D234" s="4"/>
      <c r="E234" s="4"/>
      <c r="F234" s="4"/>
      <c r="G234" s="4"/>
      <c r="H234" s="4"/>
      <c r="I234" s="17"/>
      <c r="J234" s="17"/>
      <c r="K234" s="17"/>
      <c r="L234" s="17"/>
      <c r="M234" s="17"/>
    </row>
    <row r="235" spans="1:13" x14ac:dyDescent="0.2">
      <c r="A235" s="17"/>
      <c r="B235" s="4"/>
      <c r="C235" s="4"/>
      <c r="D235" s="4"/>
      <c r="E235" s="4"/>
      <c r="F235" s="4"/>
      <c r="G235" s="4"/>
      <c r="H235" s="4"/>
      <c r="I235" s="17"/>
      <c r="J235" s="17"/>
      <c r="K235" s="17"/>
      <c r="L235" s="17"/>
      <c r="M235" s="17"/>
    </row>
    <row r="236" spans="1:13" x14ac:dyDescent="0.2">
      <c r="A236" s="17"/>
      <c r="B236" s="4"/>
      <c r="C236" s="4"/>
      <c r="D236" s="4"/>
      <c r="E236" s="4"/>
      <c r="F236" s="4"/>
      <c r="G236" s="4"/>
      <c r="H236" s="4"/>
      <c r="I236" s="17"/>
      <c r="J236" s="17"/>
      <c r="K236" s="17"/>
      <c r="L236" s="17"/>
      <c r="M236" s="17"/>
    </row>
    <row r="237" spans="1:13" x14ac:dyDescent="0.2">
      <c r="A237" s="17"/>
      <c r="B237" s="4"/>
      <c r="C237" s="4"/>
      <c r="D237" s="4"/>
      <c r="E237" s="4"/>
      <c r="F237" s="4"/>
      <c r="G237" s="4"/>
      <c r="H237" s="4"/>
      <c r="I237" s="17"/>
      <c r="J237" s="17"/>
      <c r="K237" s="17"/>
      <c r="L237" s="17"/>
      <c r="M237" s="17"/>
    </row>
    <row r="238" spans="1:13" x14ac:dyDescent="0.2">
      <c r="A238" s="17"/>
      <c r="B238" s="4"/>
      <c r="C238" s="4"/>
      <c r="D238" s="4"/>
      <c r="E238" s="4"/>
      <c r="F238" s="4"/>
      <c r="G238" s="4"/>
      <c r="H238" s="4"/>
      <c r="I238" s="17"/>
      <c r="J238" s="17"/>
      <c r="K238" s="17"/>
      <c r="L238" s="17"/>
      <c r="M238" s="17"/>
    </row>
    <row r="239" spans="1:13" x14ac:dyDescent="0.2">
      <c r="A239" s="17"/>
      <c r="B239" s="4"/>
      <c r="C239" s="4"/>
      <c r="D239" s="4"/>
      <c r="E239" s="4"/>
      <c r="F239" s="4"/>
      <c r="G239" s="4"/>
      <c r="H239" s="4"/>
      <c r="I239" s="17"/>
      <c r="J239" s="17"/>
      <c r="K239" s="17"/>
      <c r="L239" s="17"/>
      <c r="M239" s="17"/>
    </row>
    <row r="240" spans="1:13" x14ac:dyDescent="0.2">
      <c r="A240" s="17"/>
      <c r="B240" s="4"/>
      <c r="C240" s="4"/>
      <c r="D240" s="4"/>
      <c r="E240" s="4"/>
      <c r="F240" s="4"/>
      <c r="G240" s="4"/>
      <c r="H240" s="4"/>
      <c r="I240" s="17"/>
      <c r="J240" s="17"/>
      <c r="K240" s="17"/>
      <c r="L240" s="17"/>
      <c r="M240" s="17"/>
    </row>
    <row r="241" spans="1:13" x14ac:dyDescent="0.2">
      <c r="A241" s="17"/>
      <c r="B241" s="4"/>
      <c r="C241" s="4"/>
      <c r="D241" s="4"/>
      <c r="E241" s="4"/>
      <c r="F241" s="4"/>
      <c r="G241" s="4"/>
      <c r="H241" s="4"/>
      <c r="I241" s="17"/>
      <c r="J241" s="17"/>
      <c r="K241" s="17"/>
      <c r="L241" s="17"/>
      <c r="M241" s="17"/>
    </row>
    <row r="242" spans="1:13" x14ac:dyDescent="0.2">
      <c r="A242" s="17"/>
      <c r="B242" s="4"/>
      <c r="C242" s="4"/>
      <c r="D242" s="4"/>
      <c r="E242" s="4"/>
      <c r="F242" s="4"/>
      <c r="G242" s="4"/>
      <c r="H242" s="4"/>
      <c r="I242" s="17"/>
      <c r="J242" s="17"/>
      <c r="K242" s="17"/>
      <c r="L242" s="17"/>
      <c r="M242" s="17"/>
    </row>
    <row r="243" spans="1:13" x14ac:dyDescent="0.2">
      <c r="A243" s="17"/>
      <c r="B243" s="4"/>
      <c r="C243" s="4"/>
      <c r="D243" s="4"/>
      <c r="E243" s="4"/>
      <c r="F243" s="4"/>
      <c r="G243" s="4"/>
      <c r="H243" s="4"/>
      <c r="I243" s="17"/>
      <c r="J243" s="17"/>
      <c r="K243" s="17"/>
      <c r="L243" s="17"/>
      <c r="M243" s="17"/>
    </row>
    <row r="244" spans="1:13" x14ac:dyDescent="0.2">
      <c r="A244" s="17"/>
      <c r="B244" s="4"/>
      <c r="C244" s="4"/>
      <c r="D244" s="4"/>
      <c r="E244" s="4"/>
      <c r="F244" s="4"/>
      <c r="G244" s="4"/>
      <c r="H244" s="4"/>
      <c r="I244" s="17"/>
      <c r="J244" s="17"/>
      <c r="K244" s="17"/>
      <c r="L244" s="17"/>
      <c r="M244" s="17"/>
    </row>
    <row r="245" spans="1:13" x14ac:dyDescent="0.2">
      <c r="A245" s="17"/>
      <c r="B245" s="4"/>
      <c r="C245" s="4"/>
      <c r="D245" s="4"/>
      <c r="E245" s="4"/>
      <c r="F245" s="4"/>
      <c r="G245" s="4"/>
      <c r="H245" s="4"/>
      <c r="I245" s="17"/>
      <c r="J245" s="17"/>
      <c r="K245" s="17"/>
      <c r="L245" s="17"/>
      <c r="M245" s="17"/>
    </row>
    <row r="246" spans="1:13" x14ac:dyDescent="0.2">
      <c r="A246" s="17"/>
      <c r="B246" s="4"/>
      <c r="C246" s="4"/>
      <c r="D246" s="4"/>
      <c r="E246" s="4"/>
      <c r="F246" s="4"/>
      <c r="G246" s="4"/>
      <c r="H246" s="4"/>
      <c r="I246" s="17"/>
      <c r="J246" s="17"/>
      <c r="K246" s="17"/>
      <c r="L246" s="17"/>
      <c r="M246" s="17"/>
    </row>
    <row r="247" spans="1:13" x14ac:dyDescent="0.2">
      <c r="A247" s="17"/>
      <c r="B247" s="4"/>
      <c r="C247" s="4"/>
      <c r="D247" s="4"/>
      <c r="E247" s="4"/>
      <c r="F247" s="4"/>
      <c r="G247" s="4"/>
      <c r="H247" s="4"/>
      <c r="I247" s="17"/>
      <c r="J247" s="17"/>
      <c r="K247" s="17"/>
      <c r="L247" s="17"/>
      <c r="M247" s="17"/>
    </row>
    <row r="248" spans="1:13" x14ac:dyDescent="0.2">
      <c r="A248" s="17"/>
      <c r="B248" s="4"/>
      <c r="C248" s="4"/>
      <c r="D248" s="4"/>
      <c r="E248" s="4"/>
      <c r="F248" s="4"/>
      <c r="G248" s="4"/>
      <c r="H248" s="4"/>
      <c r="I248" s="17"/>
      <c r="J248" s="17"/>
      <c r="K248" s="17"/>
      <c r="L248" s="17"/>
      <c r="M248" s="17"/>
    </row>
    <row r="249" spans="1:13" x14ac:dyDescent="0.2">
      <c r="A249" s="17"/>
      <c r="B249" s="4"/>
      <c r="C249" s="4"/>
      <c r="D249" s="4"/>
      <c r="E249" s="4"/>
      <c r="F249" s="4"/>
      <c r="G249" s="4"/>
      <c r="H249" s="4"/>
      <c r="I249" s="17"/>
      <c r="J249" s="17"/>
      <c r="K249" s="17"/>
      <c r="L249" s="17"/>
      <c r="M249" s="17"/>
    </row>
    <row r="250" spans="1:13" x14ac:dyDescent="0.2">
      <c r="A250" s="17"/>
      <c r="B250" s="4"/>
      <c r="C250" s="4"/>
      <c r="D250" s="4"/>
      <c r="E250" s="4"/>
      <c r="F250" s="4"/>
      <c r="G250" s="4"/>
      <c r="H250" s="4"/>
      <c r="I250" s="17"/>
      <c r="J250" s="17"/>
      <c r="K250" s="17"/>
      <c r="L250" s="17"/>
      <c r="M250" s="17"/>
    </row>
    <row r="251" spans="1:13" x14ac:dyDescent="0.2">
      <c r="A251" s="17"/>
      <c r="B251" s="4"/>
      <c r="C251" s="4"/>
      <c r="D251" s="4"/>
      <c r="E251" s="4"/>
      <c r="F251" s="4"/>
      <c r="G251" s="4"/>
      <c r="H251" s="4"/>
      <c r="I251" s="17"/>
      <c r="J251" s="17"/>
      <c r="K251" s="17"/>
      <c r="L251" s="17"/>
      <c r="M251" s="17"/>
    </row>
    <row r="252" spans="1:13" x14ac:dyDescent="0.2">
      <c r="A252" s="17"/>
      <c r="B252" s="4"/>
      <c r="C252" s="4"/>
      <c r="D252" s="4"/>
      <c r="E252" s="4"/>
      <c r="F252" s="4"/>
      <c r="G252" s="4"/>
      <c r="H252" s="4"/>
      <c r="I252" s="17"/>
      <c r="J252" s="17"/>
      <c r="K252" s="17"/>
      <c r="L252" s="17"/>
      <c r="M252" s="17"/>
    </row>
    <row r="253" spans="1:13" x14ac:dyDescent="0.2">
      <c r="A253" s="17"/>
      <c r="B253" s="4"/>
      <c r="C253" s="4"/>
      <c r="D253" s="4"/>
      <c r="E253" s="4"/>
      <c r="F253" s="4"/>
      <c r="G253" s="4"/>
      <c r="H253" s="4"/>
      <c r="I253" s="17"/>
      <c r="J253" s="17"/>
      <c r="K253" s="17"/>
      <c r="L253" s="17"/>
      <c r="M253" s="17"/>
    </row>
    <row r="254" spans="1:13" x14ac:dyDescent="0.2">
      <c r="A254" s="17"/>
      <c r="B254" s="4"/>
      <c r="C254" s="4"/>
      <c r="D254" s="4"/>
      <c r="E254" s="4"/>
      <c r="F254" s="4"/>
      <c r="G254" s="4"/>
      <c r="H254" s="4"/>
      <c r="I254" s="17"/>
      <c r="J254" s="17"/>
      <c r="K254" s="17"/>
      <c r="L254" s="17"/>
      <c r="M254" s="17"/>
    </row>
    <row r="255" spans="1:13" x14ac:dyDescent="0.2">
      <c r="A255" s="17"/>
      <c r="B255" s="4"/>
      <c r="C255" s="4"/>
      <c r="D255" s="4"/>
      <c r="E255" s="4"/>
      <c r="F255" s="4"/>
      <c r="G255" s="4"/>
      <c r="H255" s="4"/>
      <c r="I255" s="17"/>
      <c r="J255" s="17"/>
      <c r="K255" s="17"/>
      <c r="L255" s="17"/>
      <c r="M255" s="17"/>
    </row>
    <row r="256" spans="1:13" x14ac:dyDescent="0.2">
      <c r="A256" s="17"/>
      <c r="B256" s="4"/>
      <c r="C256" s="4"/>
      <c r="D256" s="4"/>
      <c r="E256" s="4"/>
      <c r="F256" s="4"/>
      <c r="G256" s="4"/>
      <c r="H256" s="4"/>
      <c r="I256" s="17"/>
      <c r="J256" s="17"/>
      <c r="K256" s="17"/>
      <c r="L256" s="17"/>
      <c r="M256" s="17"/>
    </row>
    <row r="257" spans="1:13" x14ac:dyDescent="0.2">
      <c r="A257" s="17"/>
      <c r="B257" s="4"/>
      <c r="C257" s="4"/>
      <c r="D257" s="4"/>
      <c r="E257" s="4"/>
      <c r="F257" s="4"/>
      <c r="G257" s="4"/>
      <c r="H257" s="4"/>
      <c r="I257" s="17"/>
      <c r="J257" s="17"/>
      <c r="K257" s="17"/>
      <c r="L257" s="17"/>
      <c r="M257" s="17"/>
    </row>
    <row r="258" spans="1:13" x14ac:dyDescent="0.2">
      <c r="A258" s="17"/>
      <c r="B258" s="4"/>
      <c r="C258" s="4"/>
      <c r="D258" s="4"/>
      <c r="E258" s="4"/>
      <c r="F258" s="4"/>
      <c r="G258" s="4"/>
      <c r="H258" s="4"/>
      <c r="I258" s="17"/>
      <c r="J258" s="17"/>
      <c r="K258" s="17"/>
      <c r="L258" s="17"/>
      <c r="M258" s="17"/>
    </row>
    <row r="259" spans="1:13" x14ac:dyDescent="0.2">
      <c r="A259" s="17"/>
      <c r="B259" s="4"/>
      <c r="C259" s="4"/>
      <c r="D259" s="4"/>
      <c r="E259" s="4"/>
      <c r="F259" s="4"/>
      <c r="G259" s="4"/>
      <c r="H259" s="4"/>
      <c r="I259" s="17"/>
      <c r="J259" s="17"/>
      <c r="K259" s="17"/>
      <c r="L259" s="17"/>
      <c r="M259" s="17"/>
    </row>
    <row r="260" spans="1:13" x14ac:dyDescent="0.2">
      <c r="A260" s="17"/>
      <c r="B260" s="4"/>
      <c r="C260" s="4"/>
      <c r="D260" s="4"/>
      <c r="E260" s="4"/>
      <c r="F260" s="4"/>
      <c r="G260" s="4"/>
      <c r="H260" s="4"/>
      <c r="I260" s="17"/>
      <c r="J260" s="17"/>
      <c r="K260" s="17"/>
      <c r="L260" s="17"/>
      <c r="M260" s="17"/>
    </row>
    <row r="261" spans="1:13" x14ac:dyDescent="0.2">
      <c r="A261" s="17"/>
      <c r="B261" s="4"/>
      <c r="C261" s="4"/>
      <c r="D261" s="4"/>
      <c r="E261" s="4"/>
      <c r="F261" s="4"/>
      <c r="G261" s="4"/>
      <c r="H261" s="4"/>
      <c r="I261" s="17"/>
      <c r="J261" s="17"/>
      <c r="K261" s="17"/>
      <c r="L261" s="17"/>
      <c r="M261" s="17"/>
    </row>
    <row r="262" spans="1:13" x14ac:dyDescent="0.2">
      <c r="A262" s="17"/>
      <c r="B262" s="4"/>
      <c r="C262" s="4"/>
      <c r="D262" s="4"/>
      <c r="E262" s="4"/>
      <c r="F262" s="4"/>
      <c r="G262" s="4"/>
      <c r="H262" s="4"/>
      <c r="I262" s="17"/>
      <c r="J262" s="17"/>
      <c r="K262" s="17"/>
      <c r="L262" s="17"/>
      <c r="M262" s="17"/>
    </row>
    <row r="263" spans="1:13" x14ac:dyDescent="0.2">
      <c r="A263" s="17"/>
      <c r="B263" s="4"/>
      <c r="C263" s="4"/>
      <c r="D263" s="4"/>
      <c r="E263" s="4"/>
      <c r="F263" s="4"/>
      <c r="G263" s="4"/>
      <c r="H263" s="4"/>
      <c r="I263" s="17"/>
      <c r="J263" s="17"/>
      <c r="K263" s="17"/>
      <c r="L263" s="17"/>
      <c r="M263" s="17"/>
    </row>
    <row r="264" spans="1:13" x14ac:dyDescent="0.2">
      <c r="A264" s="17"/>
      <c r="B264" s="4"/>
      <c r="C264" s="4"/>
      <c r="D264" s="4"/>
      <c r="E264" s="4"/>
      <c r="F264" s="4"/>
      <c r="G264" s="4"/>
      <c r="H264" s="4"/>
      <c r="I264" s="17"/>
      <c r="J264" s="17"/>
      <c r="K264" s="17"/>
      <c r="L264" s="17"/>
      <c r="M264" s="17"/>
    </row>
    <row r="265" spans="1:13" x14ac:dyDescent="0.2">
      <c r="A265" s="17"/>
      <c r="B265" s="4"/>
      <c r="C265" s="4"/>
      <c r="D265" s="4"/>
      <c r="E265" s="4"/>
      <c r="F265" s="4"/>
      <c r="G265" s="4"/>
      <c r="H265" s="4"/>
      <c r="I265" s="17"/>
      <c r="J265" s="17"/>
      <c r="K265" s="17"/>
      <c r="L265" s="17"/>
      <c r="M265" s="17"/>
    </row>
    <row r="266" spans="1:13" x14ac:dyDescent="0.2">
      <c r="A266" s="17"/>
      <c r="B266" s="4"/>
      <c r="C266" s="4"/>
      <c r="D266" s="4"/>
      <c r="E266" s="4"/>
      <c r="F266" s="4"/>
      <c r="G266" s="4"/>
      <c r="H266" s="4"/>
      <c r="I266" s="17"/>
      <c r="J266" s="17"/>
      <c r="K266" s="17"/>
      <c r="L266" s="17"/>
      <c r="M266" s="17"/>
    </row>
    <row r="267" spans="1:13" x14ac:dyDescent="0.2">
      <c r="A267" s="17"/>
      <c r="B267" s="4"/>
      <c r="C267" s="4"/>
      <c r="D267" s="4"/>
      <c r="E267" s="4"/>
      <c r="F267" s="4"/>
      <c r="G267" s="4"/>
      <c r="H267" s="4"/>
      <c r="I267" s="17"/>
      <c r="J267" s="17"/>
      <c r="K267" s="17"/>
      <c r="L267" s="17"/>
      <c r="M267" s="17"/>
    </row>
    <row r="268" spans="1:13" x14ac:dyDescent="0.2">
      <c r="A268" s="17"/>
      <c r="B268" s="4"/>
      <c r="C268" s="4"/>
      <c r="D268" s="4"/>
      <c r="E268" s="4"/>
      <c r="F268" s="4"/>
      <c r="G268" s="4"/>
      <c r="H268" s="4"/>
      <c r="I268" s="17"/>
      <c r="J268" s="17"/>
      <c r="K268" s="17"/>
      <c r="L268" s="17"/>
      <c r="M268" s="17"/>
    </row>
    <row r="269" spans="1:13" x14ac:dyDescent="0.2">
      <c r="A269" s="17"/>
      <c r="B269" s="4"/>
      <c r="C269" s="4"/>
      <c r="D269" s="4"/>
      <c r="E269" s="4"/>
      <c r="F269" s="4"/>
      <c r="G269" s="4"/>
      <c r="H269" s="4"/>
      <c r="I269" s="17"/>
      <c r="J269" s="17"/>
      <c r="K269" s="17"/>
      <c r="L269" s="17"/>
      <c r="M269" s="17"/>
    </row>
    <row r="270" spans="1:13" x14ac:dyDescent="0.2">
      <c r="A270" s="17"/>
      <c r="B270" s="4"/>
      <c r="C270" s="4"/>
      <c r="D270" s="4"/>
      <c r="E270" s="4"/>
      <c r="F270" s="4"/>
      <c r="G270" s="4"/>
      <c r="H270" s="4"/>
      <c r="I270" s="17"/>
      <c r="J270" s="17"/>
      <c r="K270" s="17"/>
      <c r="L270" s="17"/>
      <c r="M270" s="17"/>
    </row>
    <row r="271" spans="1:13" x14ac:dyDescent="0.2">
      <c r="A271" s="17"/>
      <c r="B271" s="4"/>
      <c r="C271" s="4"/>
      <c r="D271" s="4"/>
      <c r="E271" s="4"/>
      <c r="F271" s="4"/>
      <c r="G271" s="4"/>
      <c r="H271" s="4"/>
      <c r="I271" s="17"/>
      <c r="J271" s="17"/>
      <c r="K271" s="17"/>
      <c r="L271" s="17"/>
      <c r="M271" s="17"/>
    </row>
    <row r="272" spans="1:13" x14ac:dyDescent="0.2">
      <c r="A272" s="17"/>
      <c r="B272" s="4"/>
      <c r="C272" s="4"/>
      <c r="D272" s="4"/>
      <c r="E272" s="4"/>
      <c r="F272" s="4"/>
      <c r="G272" s="4"/>
      <c r="H272" s="4"/>
      <c r="I272" s="17"/>
      <c r="J272" s="17"/>
      <c r="K272" s="17"/>
      <c r="L272" s="17"/>
      <c r="M272" s="17"/>
    </row>
    <row r="273" spans="1:13" x14ac:dyDescent="0.2">
      <c r="A273" s="17"/>
      <c r="B273" s="4"/>
      <c r="C273" s="4"/>
      <c r="D273" s="4"/>
      <c r="E273" s="4"/>
      <c r="F273" s="4"/>
      <c r="G273" s="4"/>
      <c r="H273" s="4"/>
      <c r="I273" s="17"/>
      <c r="J273" s="17"/>
      <c r="K273" s="17"/>
      <c r="L273" s="17"/>
      <c r="M273" s="17"/>
    </row>
    <row r="274" spans="1:13" x14ac:dyDescent="0.2">
      <c r="A274" s="17"/>
      <c r="B274" s="4"/>
      <c r="C274" s="4"/>
      <c r="D274" s="4"/>
      <c r="E274" s="4"/>
      <c r="F274" s="4"/>
      <c r="G274" s="4"/>
      <c r="H274" s="4"/>
      <c r="I274" s="17"/>
      <c r="J274" s="17"/>
      <c r="K274" s="17"/>
      <c r="L274" s="17"/>
      <c r="M274" s="17"/>
    </row>
    <row r="275" spans="1:13" x14ac:dyDescent="0.2">
      <c r="A275" s="17"/>
      <c r="B275" s="4"/>
      <c r="C275" s="4"/>
      <c r="D275" s="4"/>
      <c r="E275" s="4"/>
      <c r="F275" s="4"/>
      <c r="G275" s="4"/>
      <c r="H275" s="4"/>
      <c r="I275" s="17"/>
      <c r="J275" s="17"/>
      <c r="K275" s="17"/>
      <c r="L275" s="17"/>
      <c r="M275" s="17"/>
    </row>
    <row r="276" spans="1:13" x14ac:dyDescent="0.2">
      <c r="A276" s="17"/>
      <c r="B276" s="4"/>
      <c r="C276" s="4"/>
      <c r="D276" s="4"/>
      <c r="E276" s="4"/>
      <c r="F276" s="4"/>
      <c r="G276" s="4"/>
      <c r="H276" s="4"/>
      <c r="I276" s="17"/>
      <c r="J276" s="17"/>
      <c r="K276" s="17"/>
      <c r="L276" s="17"/>
      <c r="M276" s="17"/>
    </row>
    <row r="277" spans="1:13" x14ac:dyDescent="0.2">
      <c r="A277" s="17"/>
      <c r="B277" s="4"/>
      <c r="C277" s="4"/>
      <c r="D277" s="4"/>
      <c r="E277" s="4"/>
      <c r="F277" s="4"/>
      <c r="G277" s="4"/>
      <c r="H277" s="4"/>
      <c r="I277" s="17"/>
      <c r="J277" s="17"/>
      <c r="K277" s="17"/>
      <c r="L277" s="17"/>
      <c r="M277" s="17"/>
    </row>
    <row r="278" spans="1:13" x14ac:dyDescent="0.2">
      <c r="A278" s="17"/>
      <c r="B278" s="4"/>
      <c r="C278" s="4"/>
      <c r="D278" s="4"/>
      <c r="E278" s="4"/>
      <c r="F278" s="4"/>
      <c r="G278" s="4"/>
      <c r="H278" s="4"/>
      <c r="I278" s="17"/>
      <c r="J278" s="17"/>
      <c r="K278" s="17"/>
      <c r="L278" s="17"/>
      <c r="M278" s="17"/>
    </row>
    <row r="279" spans="1:13" x14ac:dyDescent="0.2">
      <c r="A279" s="17"/>
      <c r="B279" s="4"/>
      <c r="C279" s="4"/>
      <c r="D279" s="4"/>
      <c r="E279" s="4"/>
      <c r="F279" s="4"/>
      <c r="G279" s="4"/>
      <c r="H279" s="4"/>
      <c r="I279" s="17"/>
      <c r="J279" s="17"/>
      <c r="K279" s="17"/>
      <c r="L279" s="17"/>
      <c r="M279" s="17"/>
    </row>
    <row r="280" spans="1:13" x14ac:dyDescent="0.2">
      <c r="A280" s="17"/>
      <c r="B280" s="4"/>
      <c r="C280" s="4"/>
      <c r="D280" s="4"/>
      <c r="E280" s="4"/>
      <c r="F280" s="4"/>
      <c r="G280" s="4"/>
      <c r="H280" s="4"/>
      <c r="I280" s="17"/>
      <c r="J280" s="17"/>
      <c r="K280" s="17"/>
      <c r="L280" s="17"/>
      <c r="M280" s="17"/>
    </row>
    <row r="281" spans="1:13" x14ac:dyDescent="0.2">
      <c r="A281" s="17"/>
      <c r="B281" s="4"/>
      <c r="C281" s="4"/>
      <c r="D281" s="4"/>
      <c r="E281" s="4"/>
      <c r="F281" s="4"/>
      <c r="G281" s="4"/>
      <c r="H281" s="4"/>
      <c r="I281" s="17"/>
      <c r="J281" s="17"/>
      <c r="K281" s="17"/>
      <c r="L281" s="17"/>
      <c r="M281" s="17"/>
    </row>
    <row r="282" spans="1:13" x14ac:dyDescent="0.2">
      <c r="A282" s="17"/>
      <c r="B282" s="4"/>
      <c r="C282" s="4"/>
      <c r="D282" s="4"/>
      <c r="E282" s="4"/>
      <c r="F282" s="4"/>
      <c r="G282" s="4"/>
      <c r="H282" s="4"/>
      <c r="I282" s="17"/>
      <c r="J282" s="17"/>
      <c r="K282" s="17"/>
      <c r="L282" s="17"/>
      <c r="M282" s="17"/>
    </row>
    <row r="283" spans="1:13" x14ac:dyDescent="0.2">
      <c r="A283" s="17"/>
      <c r="B283" s="4"/>
      <c r="C283" s="4"/>
      <c r="D283" s="4"/>
      <c r="E283" s="4"/>
      <c r="F283" s="4"/>
      <c r="G283" s="4"/>
      <c r="H283" s="4"/>
      <c r="I283" s="17"/>
      <c r="J283" s="17"/>
      <c r="K283" s="17"/>
      <c r="L283" s="17"/>
      <c r="M283" s="17"/>
    </row>
    <row r="284" spans="1:13" x14ac:dyDescent="0.2">
      <c r="A284" s="17"/>
      <c r="B284" s="4"/>
      <c r="C284" s="4"/>
      <c r="D284" s="4"/>
      <c r="E284" s="4"/>
      <c r="F284" s="4"/>
      <c r="G284" s="4"/>
      <c r="H284" s="4"/>
      <c r="I284" s="17"/>
      <c r="J284" s="17"/>
      <c r="K284" s="17"/>
      <c r="L284" s="17"/>
      <c r="M284" s="17"/>
    </row>
    <row r="285" spans="1:13" x14ac:dyDescent="0.2">
      <c r="A285" s="17"/>
      <c r="B285" s="4"/>
      <c r="C285" s="4"/>
      <c r="D285" s="4"/>
      <c r="E285" s="4"/>
      <c r="F285" s="4"/>
      <c r="G285" s="4"/>
      <c r="H285" s="4"/>
      <c r="I285" s="17"/>
      <c r="J285" s="17"/>
      <c r="K285" s="17"/>
      <c r="L285" s="17"/>
      <c r="M285" s="17"/>
    </row>
    <row r="286" spans="1:13" x14ac:dyDescent="0.2">
      <c r="A286" s="17"/>
      <c r="B286" s="4"/>
      <c r="C286" s="4"/>
      <c r="D286" s="4"/>
      <c r="E286" s="4"/>
      <c r="F286" s="4"/>
      <c r="G286" s="4"/>
      <c r="H286" s="4"/>
      <c r="I286" s="17"/>
      <c r="J286" s="17"/>
      <c r="K286" s="17"/>
      <c r="L286" s="17"/>
      <c r="M286" s="17"/>
    </row>
    <row r="287" spans="1:13" x14ac:dyDescent="0.2">
      <c r="A287" s="17"/>
      <c r="B287" s="4"/>
      <c r="C287" s="4"/>
      <c r="D287" s="4"/>
      <c r="E287" s="4"/>
      <c r="F287" s="4"/>
      <c r="G287" s="4"/>
      <c r="H287" s="4"/>
      <c r="I287" s="17"/>
      <c r="J287" s="17"/>
      <c r="K287" s="17"/>
      <c r="L287" s="17"/>
      <c r="M287" s="17"/>
    </row>
    <row r="288" spans="1:13" x14ac:dyDescent="0.2">
      <c r="A288" s="17"/>
      <c r="B288" s="4"/>
      <c r="C288" s="4"/>
      <c r="D288" s="4"/>
      <c r="E288" s="4"/>
      <c r="F288" s="4"/>
      <c r="G288" s="4"/>
      <c r="H288" s="4"/>
      <c r="I288" s="17"/>
      <c r="J288" s="17"/>
      <c r="K288" s="17"/>
      <c r="L288" s="17"/>
      <c r="M288" s="17"/>
    </row>
    <row r="289" spans="1:13" x14ac:dyDescent="0.2">
      <c r="A289" s="17"/>
      <c r="B289" s="4"/>
      <c r="C289" s="4"/>
      <c r="D289" s="4"/>
      <c r="E289" s="4"/>
      <c r="F289" s="4"/>
      <c r="G289" s="4"/>
      <c r="H289" s="4"/>
      <c r="I289" s="17"/>
      <c r="J289" s="17"/>
      <c r="K289" s="17"/>
      <c r="L289" s="17"/>
      <c r="M289" s="17"/>
    </row>
    <row r="290" spans="1:13" x14ac:dyDescent="0.2">
      <c r="A290" s="17"/>
      <c r="B290" s="4"/>
      <c r="C290" s="4"/>
      <c r="D290" s="4"/>
      <c r="E290" s="4"/>
      <c r="F290" s="4"/>
      <c r="G290" s="4"/>
      <c r="H290" s="4"/>
      <c r="I290" s="17"/>
      <c r="J290" s="17"/>
      <c r="K290" s="17"/>
      <c r="L290" s="17"/>
      <c r="M290" s="17"/>
    </row>
    <row r="291" spans="1:13" x14ac:dyDescent="0.2">
      <c r="A291" s="17"/>
      <c r="B291" s="4"/>
      <c r="C291" s="4"/>
      <c r="D291" s="4"/>
      <c r="E291" s="4"/>
      <c r="F291" s="4"/>
      <c r="G291" s="4"/>
      <c r="H291" s="4"/>
      <c r="I291" s="17"/>
      <c r="J291" s="17"/>
      <c r="K291" s="17"/>
      <c r="L291" s="17"/>
      <c r="M291" s="17"/>
    </row>
    <row r="292" spans="1:13" x14ac:dyDescent="0.2">
      <c r="A292" s="17"/>
      <c r="B292" s="4"/>
      <c r="C292" s="4"/>
      <c r="D292" s="4"/>
      <c r="E292" s="4"/>
      <c r="F292" s="4"/>
      <c r="G292" s="4"/>
      <c r="H292" s="4"/>
      <c r="I292" s="17"/>
      <c r="J292" s="17"/>
      <c r="K292" s="17"/>
      <c r="L292" s="17"/>
      <c r="M292" s="17"/>
    </row>
    <row r="293" spans="1:13" x14ac:dyDescent="0.2">
      <c r="A293" s="17"/>
      <c r="B293" s="4"/>
      <c r="C293" s="4"/>
      <c r="D293" s="4"/>
      <c r="E293" s="4"/>
      <c r="F293" s="4"/>
      <c r="G293" s="4"/>
      <c r="H293" s="4"/>
      <c r="I293" s="17"/>
      <c r="J293" s="17"/>
      <c r="K293" s="17"/>
      <c r="L293" s="17"/>
      <c r="M293" s="17"/>
    </row>
    <row r="294" spans="1:13" x14ac:dyDescent="0.2">
      <c r="A294" s="17"/>
      <c r="B294" s="4"/>
      <c r="C294" s="4"/>
      <c r="D294" s="4"/>
      <c r="E294" s="4"/>
      <c r="F294" s="4"/>
      <c r="G294" s="4"/>
      <c r="H294" s="4"/>
      <c r="I294" s="17"/>
      <c r="J294" s="17"/>
      <c r="K294" s="17"/>
      <c r="L294" s="17"/>
      <c r="M294" s="17"/>
    </row>
    <row r="295" spans="1:13" x14ac:dyDescent="0.2">
      <c r="A295" s="17"/>
      <c r="B295" s="4"/>
      <c r="C295" s="4"/>
      <c r="D295" s="4"/>
      <c r="E295" s="4"/>
      <c r="F295" s="4"/>
      <c r="G295" s="4"/>
      <c r="H295" s="4"/>
      <c r="I295" s="17"/>
      <c r="J295" s="17"/>
      <c r="K295" s="17"/>
      <c r="L295" s="17"/>
      <c r="M295" s="17"/>
    </row>
    <row r="296" spans="1:13" x14ac:dyDescent="0.2">
      <c r="A296" s="17"/>
      <c r="B296" s="4"/>
      <c r="C296" s="4"/>
      <c r="D296" s="4"/>
      <c r="E296" s="4"/>
      <c r="F296" s="4"/>
      <c r="G296" s="4"/>
      <c r="H296" s="4"/>
      <c r="I296" s="17"/>
      <c r="J296" s="17"/>
      <c r="K296" s="17"/>
      <c r="L296" s="17"/>
      <c r="M296" s="17"/>
    </row>
    <row r="297" spans="1:13" x14ac:dyDescent="0.2">
      <c r="A297" s="17"/>
      <c r="B297" s="4"/>
      <c r="C297" s="4"/>
      <c r="D297" s="4"/>
      <c r="E297" s="4"/>
      <c r="F297" s="4"/>
      <c r="G297" s="4"/>
      <c r="H297" s="4"/>
      <c r="I297" s="17"/>
      <c r="J297" s="17"/>
      <c r="K297" s="17"/>
      <c r="L297" s="17"/>
      <c r="M297" s="17"/>
    </row>
    <row r="298" spans="1:13" x14ac:dyDescent="0.2">
      <c r="A298" s="17"/>
      <c r="B298" s="4"/>
      <c r="C298" s="4"/>
      <c r="D298" s="4"/>
      <c r="E298" s="4"/>
      <c r="F298" s="4"/>
      <c r="G298" s="4"/>
      <c r="H298" s="4"/>
      <c r="I298" s="17"/>
      <c r="J298" s="17"/>
      <c r="K298" s="17"/>
      <c r="L298" s="17"/>
      <c r="M298" s="17"/>
    </row>
    <row r="299" spans="1:13" x14ac:dyDescent="0.2">
      <c r="A299" s="17"/>
      <c r="B299" s="4"/>
      <c r="C299" s="4"/>
      <c r="D299" s="4"/>
      <c r="E299" s="4"/>
      <c r="F299" s="4"/>
      <c r="G299" s="4"/>
      <c r="H299" s="4"/>
      <c r="I299" s="17"/>
      <c r="J299" s="17"/>
      <c r="K299" s="17"/>
      <c r="L299" s="17"/>
      <c r="M299" s="17"/>
    </row>
    <row r="300" spans="1:13" x14ac:dyDescent="0.2">
      <c r="A300" s="17"/>
      <c r="B300" s="4"/>
      <c r="C300" s="4"/>
      <c r="D300" s="4"/>
      <c r="E300" s="4"/>
      <c r="F300" s="4"/>
      <c r="G300" s="4"/>
      <c r="H300" s="4"/>
      <c r="I300" s="17"/>
      <c r="J300" s="17"/>
      <c r="K300" s="17"/>
      <c r="L300" s="17"/>
      <c r="M300" s="17"/>
    </row>
    <row r="301" spans="1:13" x14ac:dyDescent="0.2">
      <c r="A301" s="17"/>
      <c r="B301" s="4"/>
      <c r="C301" s="4"/>
      <c r="D301" s="4"/>
      <c r="E301" s="4"/>
      <c r="F301" s="4"/>
      <c r="G301" s="4"/>
      <c r="H301" s="4"/>
      <c r="I301" s="17"/>
      <c r="J301" s="17"/>
      <c r="K301" s="17"/>
      <c r="L301" s="17"/>
      <c r="M301" s="17"/>
    </row>
    <row r="302" spans="1:13" x14ac:dyDescent="0.2">
      <c r="A302" s="17"/>
      <c r="B302" s="4"/>
      <c r="C302" s="4"/>
      <c r="D302" s="4"/>
      <c r="E302" s="4"/>
      <c r="F302" s="4"/>
      <c r="G302" s="4"/>
      <c r="H302" s="4"/>
      <c r="I302" s="17"/>
      <c r="J302" s="17"/>
      <c r="K302" s="17"/>
      <c r="L302" s="17"/>
      <c r="M302" s="17"/>
    </row>
    <row r="303" spans="1:13" x14ac:dyDescent="0.2">
      <c r="A303" s="17"/>
      <c r="B303" s="4"/>
      <c r="C303" s="4"/>
      <c r="D303" s="4"/>
      <c r="E303" s="4"/>
      <c r="F303" s="4"/>
      <c r="G303" s="4"/>
      <c r="H303" s="4"/>
      <c r="I303" s="17"/>
      <c r="J303" s="17"/>
      <c r="K303" s="17"/>
      <c r="L303" s="17"/>
      <c r="M303" s="17"/>
    </row>
    <row r="304" spans="1:13" x14ac:dyDescent="0.2">
      <c r="A304" s="17"/>
      <c r="B304" s="4"/>
      <c r="C304" s="4"/>
      <c r="D304" s="4"/>
      <c r="E304" s="4"/>
      <c r="F304" s="4"/>
      <c r="G304" s="4"/>
      <c r="H304" s="4"/>
      <c r="I304" s="17"/>
      <c r="J304" s="17"/>
      <c r="K304" s="17"/>
      <c r="L304" s="17"/>
      <c r="M304" s="17"/>
    </row>
    <row r="305" spans="1:13" x14ac:dyDescent="0.2">
      <c r="A305" s="17"/>
      <c r="B305" s="4"/>
      <c r="C305" s="4"/>
      <c r="D305" s="4"/>
      <c r="E305" s="4"/>
      <c r="F305" s="4"/>
      <c r="G305" s="4"/>
      <c r="H305" s="4"/>
      <c r="I305" s="17"/>
      <c r="J305" s="17"/>
      <c r="K305" s="17"/>
      <c r="L305" s="17"/>
      <c r="M305" s="17"/>
    </row>
    <row r="306" spans="1:13" x14ac:dyDescent="0.2">
      <c r="A306" s="17"/>
      <c r="B306" s="4"/>
      <c r="C306" s="4"/>
      <c r="D306" s="4"/>
      <c r="E306" s="4"/>
      <c r="F306" s="4"/>
      <c r="G306" s="4"/>
      <c r="H306" s="4"/>
      <c r="I306" s="17"/>
      <c r="J306" s="17"/>
      <c r="K306" s="17"/>
      <c r="L306" s="17"/>
      <c r="M306" s="17"/>
    </row>
    <row r="307" spans="1:13" x14ac:dyDescent="0.2">
      <c r="A307" s="17"/>
      <c r="B307" s="4"/>
      <c r="C307" s="4"/>
      <c r="D307" s="4"/>
      <c r="E307" s="4"/>
      <c r="F307" s="4"/>
      <c r="G307" s="4"/>
      <c r="H307" s="4"/>
      <c r="I307" s="17"/>
      <c r="J307" s="17"/>
      <c r="K307" s="17"/>
      <c r="L307" s="17"/>
      <c r="M307" s="17"/>
    </row>
    <row r="308" spans="1:13" x14ac:dyDescent="0.2">
      <c r="A308" s="17"/>
      <c r="B308" s="4"/>
      <c r="C308" s="4"/>
      <c r="D308" s="4"/>
      <c r="E308" s="4"/>
      <c r="F308" s="4"/>
      <c r="G308" s="4"/>
      <c r="H308" s="4"/>
      <c r="I308" s="17"/>
      <c r="J308" s="17"/>
      <c r="K308" s="17"/>
      <c r="L308" s="17"/>
      <c r="M308" s="17"/>
    </row>
    <row r="309" spans="1:13" x14ac:dyDescent="0.2">
      <c r="A309" s="17"/>
      <c r="B309" s="4"/>
      <c r="C309" s="4"/>
      <c r="D309" s="4"/>
      <c r="E309" s="4"/>
      <c r="F309" s="4"/>
      <c r="G309" s="4"/>
      <c r="H309" s="4"/>
      <c r="I309" s="17"/>
      <c r="J309" s="17"/>
      <c r="K309" s="17"/>
      <c r="L309" s="17"/>
      <c r="M309" s="17"/>
    </row>
    <row r="310" spans="1:13" x14ac:dyDescent="0.2">
      <c r="A310" s="17"/>
      <c r="B310" s="4"/>
      <c r="C310" s="4"/>
      <c r="D310" s="4"/>
      <c r="E310" s="4"/>
      <c r="F310" s="4"/>
      <c r="G310" s="4"/>
      <c r="H310" s="4"/>
      <c r="I310" s="17"/>
      <c r="J310" s="17"/>
      <c r="K310" s="17"/>
      <c r="L310" s="17"/>
      <c r="M310" s="17"/>
    </row>
    <row r="311" spans="1:13" x14ac:dyDescent="0.2">
      <c r="A311" s="17"/>
      <c r="B311" s="4"/>
      <c r="C311" s="4"/>
      <c r="D311" s="4"/>
      <c r="E311" s="4"/>
      <c r="F311" s="4"/>
      <c r="G311" s="4"/>
      <c r="H311" s="4"/>
      <c r="I311" s="17"/>
      <c r="J311" s="17"/>
      <c r="K311" s="17"/>
      <c r="L311" s="17"/>
      <c r="M311" s="17"/>
    </row>
    <row r="312" spans="1:13" x14ac:dyDescent="0.2">
      <c r="A312" s="17"/>
      <c r="B312" s="4"/>
      <c r="C312" s="4"/>
      <c r="D312" s="4"/>
      <c r="E312" s="4"/>
      <c r="F312" s="4"/>
      <c r="G312" s="4"/>
      <c r="H312" s="4"/>
      <c r="I312" s="17"/>
      <c r="J312" s="17"/>
      <c r="K312" s="17"/>
      <c r="L312" s="17"/>
      <c r="M312" s="17"/>
    </row>
    <row r="313" spans="1:13" x14ac:dyDescent="0.2">
      <c r="A313" s="17"/>
      <c r="B313" s="4"/>
      <c r="C313" s="4"/>
      <c r="D313" s="4"/>
      <c r="E313" s="4"/>
      <c r="F313" s="4"/>
      <c r="G313" s="4"/>
      <c r="H313" s="4"/>
      <c r="I313" s="17"/>
      <c r="J313" s="17"/>
      <c r="K313" s="17"/>
      <c r="L313" s="17"/>
      <c r="M313" s="17"/>
    </row>
    <row r="314" spans="1:13" x14ac:dyDescent="0.2">
      <c r="A314" s="17"/>
      <c r="B314" s="4"/>
      <c r="C314" s="4"/>
      <c r="D314" s="4"/>
      <c r="E314" s="4"/>
      <c r="F314" s="4"/>
      <c r="G314" s="4"/>
      <c r="H314" s="4"/>
      <c r="I314" s="17"/>
      <c r="J314" s="17"/>
      <c r="K314" s="17"/>
      <c r="L314" s="17"/>
      <c r="M314" s="17"/>
    </row>
    <row r="315" spans="1:13" x14ac:dyDescent="0.2">
      <c r="A315" s="17"/>
      <c r="B315" s="4"/>
      <c r="C315" s="4"/>
      <c r="D315" s="4"/>
      <c r="E315" s="4"/>
      <c r="F315" s="4"/>
      <c r="G315" s="4"/>
      <c r="H315" s="4"/>
      <c r="I315" s="17"/>
      <c r="J315" s="17"/>
      <c r="K315" s="17"/>
      <c r="L315" s="17"/>
      <c r="M315" s="17"/>
    </row>
    <row r="316" spans="1:13" x14ac:dyDescent="0.2">
      <c r="A316" s="17"/>
      <c r="B316" s="4"/>
      <c r="C316" s="4"/>
      <c r="D316" s="4"/>
      <c r="E316" s="4"/>
      <c r="F316" s="4"/>
      <c r="G316" s="4"/>
      <c r="H316" s="4"/>
      <c r="I316" s="17"/>
      <c r="J316" s="17"/>
      <c r="K316" s="17"/>
      <c r="L316" s="17"/>
      <c r="M316" s="17"/>
    </row>
    <row r="317" spans="1:13" x14ac:dyDescent="0.2">
      <c r="A317" s="17"/>
      <c r="B317" s="4"/>
      <c r="C317" s="4"/>
      <c r="D317" s="4"/>
      <c r="E317" s="4"/>
      <c r="F317" s="4"/>
      <c r="G317" s="4"/>
      <c r="H317" s="4"/>
      <c r="I317" s="17"/>
      <c r="J317" s="17"/>
      <c r="K317" s="17"/>
      <c r="L317" s="17"/>
      <c r="M317" s="17"/>
    </row>
    <row r="318" spans="1:13" x14ac:dyDescent="0.2">
      <c r="A318" s="17"/>
      <c r="B318" s="4"/>
      <c r="C318" s="4"/>
      <c r="D318" s="4"/>
      <c r="E318" s="4"/>
      <c r="F318" s="4"/>
      <c r="G318" s="4"/>
      <c r="H318" s="4"/>
      <c r="I318" s="17"/>
      <c r="J318" s="17"/>
      <c r="K318" s="17"/>
      <c r="L318" s="17"/>
      <c r="M318" s="17"/>
    </row>
    <row r="319" spans="1:13" x14ac:dyDescent="0.2">
      <c r="A319" s="17"/>
      <c r="B319" s="4"/>
      <c r="C319" s="4"/>
      <c r="D319" s="4"/>
      <c r="E319" s="4"/>
      <c r="F319" s="4"/>
      <c r="G319" s="4"/>
      <c r="H319" s="4"/>
      <c r="I319" s="17"/>
      <c r="J319" s="17"/>
      <c r="K319" s="17"/>
      <c r="L319" s="17"/>
      <c r="M319" s="17"/>
    </row>
    <row r="320" spans="1:13" x14ac:dyDescent="0.2">
      <c r="A320" s="17"/>
      <c r="B320" s="4"/>
      <c r="C320" s="4"/>
      <c r="D320" s="4"/>
      <c r="E320" s="4"/>
      <c r="F320" s="4"/>
      <c r="G320" s="4"/>
      <c r="H320" s="4"/>
      <c r="I320" s="17"/>
      <c r="J320" s="17"/>
      <c r="K320" s="17"/>
      <c r="L320" s="17"/>
      <c r="M320" s="17"/>
    </row>
    <row r="321" spans="1:13" x14ac:dyDescent="0.2">
      <c r="A321" s="17"/>
      <c r="B321" s="4"/>
      <c r="C321" s="4"/>
      <c r="D321" s="4"/>
      <c r="E321" s="4"/>
      <c r="F321" s="4"/>
      <c r="G321" s="4"/>
      <c r="H321" s="4"/>
      <c r="I321" s="17"/>
      <c r="J321" s="17"/>
      <c r="K321" s="17"/>
      <c r="L321" s="17"/>
      <c r="M321" s="17"/>
    </row>
    <row r="322" spans="1:13" x14ac:dyDescent="0.2">
      <c r="A322" s="17"/>
      <c r="B322" s="4"/>
      <c r="C322" s="4"/>
      <c r="D322" s="4"/>
      <c r="E322" s="4"/>
      <c r="F322" s="4"/>
      <c r="G322" s="4"/>
      <c r="H322" s="4"/>
      <c r="I322" s="17"/>
      <c r="J322" s="17"/>
      <c r="K322" s="17"/>
      <c r="L322" s="17"/>
      <c r="M322" s="17"/>
    </row>
    <row r="323" spans="1:13" x14ac:dyDescent="0.2">
      <c r="A323" s="17"/>
      <c r="B323" s="4"/>
      <c r="C323" s="4"/>
      <c r="D323" s="4"/>
      <c r="E323" s="4"/>
      <c r="F323" s="4"/>
      <c r="G323" s="4"/>
      <c r="H323" s="4"/>
      <c r="I323" s="17"/>
      <c r="J323" s="17"/>
      <c r="K323" s="17"/>
      <c r="L323" s="17"/>
      <c r="M323" s="17"/>
    </row>
    <row r="324" spans="1:13" x14ac:dyDescent="0.2">
      <c r="A324" s="17"/>
      <c r="B324" s="4"/>
      <c r="C324" s="4"/>
      <c r="D324" s="4"/>
      <c r="E324" s="4"/>
      <c r="F324" s="4"/>
      <c r="G324" s="4"/>
      <c r="H324" s="4"/>
      <c r="I324" s="17"/>
      <c r="J324" s="17"/>
      <c r="K324" s="17"/>
      <c r="L324" s="17"/>
      <c r="M324" s="17"/>
    </row>
    <row r="325" spans="1:13" x14ac:dyDescent="0.2">
      <c r="A325" s="17"/>
      <c r="B325" s="4"/>
      <c r="C325" s="4"/>
      <c r="D325" s="4"/>
      <c r="E325" s="4"/>
      <c r="F325" s="4"/>
      <c r="G325" s="4"/>
      <c r="H325" s="4"/>
      <c r="I325" s="17"/>
      <c r="J325" s="17"/>
      <c r="K325" s="17"/>
      <c r="L325" s="17"/>
      <c r="M325" s="17"/>
    </row>
    <row r="326" spans="1:13" x14ac:dyDescent="0.2">
      <c r="A326" s="17"/>
      <c r="B326" s="4"/>
      <c r="C326" s="4"/>
      <c r="D326" s="4"/>
      <c r="E326" s="4"/>
      <c r="F326" s="4"/>
      <c r="G326" s="4"/>
      <c r="H326" s="4"/>
      <c r="I326" s="17"/>
      <c r="J326" s="17"/>
      <c r="K326" s="17"/>
      <c r="L326" s="17"/>
      <c r="M326" s="17"/>
    </row>
    <row r="327" spans="1:13" x14ac:dyDescent="0.2">
      <c r="A327" s="17"/>
      <c r="B327" s="4"/>
      <c r="C327" s="4"/>
      <c r="D327" s="4"/>
      <c r="E327" s="4"/>
      <c r="F327" s="4"/>
      <c r="G327" s="4"/>
      <c r="H327" s="4"/>
      <c r="I327" s="17"/>
      <c r="J327" s="17"/>
      <c r="K327" s="17"/>
      <c r="L327" s="17"/>
      <c r="M327" s="17"/>
    </row>
    <row r="328" spans="1:13" x14ac:dyDescent="0.2">
      <c r="A328" s="17"/>
      <c r="B328" s="4"/>
      <c r="C328" s="4"/>
      <c r="D328" s="4"/>
      <c r="E328" s="4"/>
      <c r="F328" s="4"/>
      <c r="G328" s="4"/>
      <c r="H328" s="4"/>
      <c r="I328" s="17"/>
      <c r="J328" s="17"/>
      <c r="K328" s="17"/>
      <c r="L328" s="17"/>
      <c r="M328" s="17"/>
    </row>
    <row r="329" spans="1:13" x14ac:dyDescent="0.2">
      <c r="A329" s="17"/>
      <c r="B329" s="4"/>
      <c r="C329" s="4"/>
      <c r="D329" s="4"/>
      <c r="E329" s="4"/>
      <c r="F329" s="4"/>
      <c r="G329" s="4"/>
      <c r="H329" s="4"/>
      <c r="I329" s="17"/>
      <c r="J329" s="17"/>
      <c r="K329" s="17"/>
      <c r="L329" s="17"/>
      <c r="M329" s="17"/>
    </row>
    <row r="330" spans="1:13" x14ac:dyDescent="0.2">
      <c r="A330" s="17"/>
      <c r="B330" s="4"/>
      <c r="C330" s="4"/>
      <c r="D330" s="4"/>
      <c r="E330" s="4"/>
      <c r="F330" s="4"/>
      <c r="G330" s="4"/>
      <c r="H330" s="4"/>
      <c r="I330" s="17"/>
      <c r="J330" s="17"/>
      <c r="K330" s="17"/>
      <c r="L330" s="17"/>
      <c r="M330" s="17"/>
    </row>
    <row r="331" spans="1:13" x14ac:dyDescent="0.2">
      <c r="A331" s="17"/>
      <c r="B331" s="4"/>
      <c r="C331" s="4"/>
      <c r="D331" s="4"/>
      <c r="E331" s="4"/>
      <c r="F331" s="4"/>
      <c r="G331" s="4"/>
      <c r="H331" s="4"/>
      <c r="I331" s="17"/>
      <c r="J331" s="17"/>
      <c r="K331" s="17"/>
      <c r="L331" s="17"/>
      <c r="M331" s="17"/>
    </row>
    <row r="332" spans="1:13" x14ac:dyDescent="0.2">
      <c r="A332" s="17"/>
      <c r="B332" s="4"/>
      <c r="C332" s="4"/>
      <c r="D332" s="4"/>
      <c r="E332" s="4"/>
      <c r="F332" s="4"/>
      <c r="G332" s="4"/>
      <c r="H332" s="4"/>
      <c r="I332" s="17"/>
      <c r="J332" s="17"/>
      <c r="K332" s="17"/>
      <c r="L332" s="17"/>
      <c r="M332" s="17"/>
    </row>
    <row r="333" spans="1:13" x14ac:dyDescent="0.2">
      <c r="A333" s="17"/>
      <c r="B333" s="4"/>
      <c r="C333" s="4"/>
      <c r="D333" s="4"/>
      <c r="E333" s="4"/>
      <c r="F333" s="4"/>
      <c r="G333" s="4"/>
      <c r="H333" s="4"/>
      <c r="I333" s="17"/>
      <c r="J333" s="17"/>
      <c r="K333" s="17"/>
      <c r="L333" s="17"/>
      <c r="M333" s="17"/>
    </row>
    <row r="334" spans="1:13" x14ac:dyDescent="0.2">
      <c r="A334" s="17"/>
      <c r="B334" s="4"/>
      <c r="C334" s="4"/>
      <c r="D334" s="4"/>
      <c r="E334" s="4"/>
      <c r="F334" s="4"/>
      <c r="G334" s="4"/>
      <c r="H334" s="4"/>
      <c r="I334" s="17"/>
      <c r="J334" s="17"/>
      <c r="K334" s="17"/>
      <c r="L334" s="17"/>
      <c r="M334" s="17"/>
    </row>
    <row r="335" spans="1:13" x14ac:dyDescent="0.2">
      <c r="A335" s="17"/>
      <c r="B335" s="4"/>
      <c r="C335" s="4"/>
      <c r="D335" s="4"/>
      <c r="E335" s="4"/>
      <c r="F335" s="4"/>
      <c r="G335" s="4"/>
      <c r="H335" s="4"/>
      <c r="I335" s="17"/>
      <c r="J335" s="17"/>
      <c r="K335" s="17"/>
      <c r="L335" s="17"/>
      <c r="M335" s="17"/>
    </row>
    <row r="336" spans="1:13" x14ac:dyDescent="0.2">
      <c r="A336" s="17"/>
      <c r="B336" s="4"/>
      <c r="C336" s="4"/>
      <c r="D336" s="4"/>
      <c r="E336" s="4"/>
      <c r="F336" s="4"/>
      <c r="G336" s="4"/>
      <c r="H336" s="4"/>
      <c r="I336" s="17"/>
      <c r="J336" s="17"/>
      <c r="K336" s="17"/>
      <c r="L336" s="17"/>
      <c r="M336" s="17"/>
    </row>
    <row r="337" spans="1:13" x14ac:dyDescent="0.2">
      <c r="A337" s="17"/>
      <c r="B337" s="4"/>
      <c r="C337" s="4"/>
      <c r="D337" s="4"/>
      <c r="E337" s="4"/>
      <c r="F337" s="4"/>
      <c r="G337" s="4"/>
      <c r="H337" s="4"/>
      <c r="I337" s="17"/>
      <c r="J337" s="17"/>
      <c r="K337" s="17"/>
      <c r="L337" s="17"/>
      <c r="M337" s="17"/>
    </row>
    <row r="338" spans="1:13" x14ac:dyDescent="0.2">
      <c r="A338" s="17"/>
      <c r="B338" s="4"/>
      <c r="C338" s="4"/>
      <c r="D338" s="4"/>
      <c r="E338" s="4"/>
      <c r="F338" s="4"/>
      <c r="G338" s="4"/>
      <c r="H338" s="4"/>
      <c r="I338" s="17"/>
      <c r="J338" s="17"/>
      <c r="K338" s="17"/>
      <c r="L338" s="17"/>
      <c r="M338" s="17"/>
    </row>
    <row r="339" spans="1:13" x14ac:dyDescent="0.2">
      <c r="A339" s="17"/>
      <c r="B339" s="4"/>
      <c r="C339" s="4"/>
      <c r="D339" s="4"/>
      <c r="E339" s="4"/>
      <c r="F339" s="4"/>
      <c r="G339" s="4"/>
      <c r="H339" s="4"/>
      <c r="I339" s="17"/>
      <c r="J339" s="17"/>
      <c r="K339" s="17"/>
      <c r="L339" s="17"/>
      <c r="M339" s="17"/>
    </row>
    <row r="340" spans="1:13" x14ac:dyDescent="0.2">
      <c r="A340" s="17"/>
      <c r="B340" s="4"/>
      <c r="C340" s="4"/>
      <c r="D340" s="4"/>
      <c r="E340" s="4"/>
      <c r="F340" s="4"/>
      <c r="G340" s="4"/>
      <c r="H340" s="4"/>
      <c r="I340" s="17"/>
      <c r="J340" s="17"/>
      <c r="K340" s="17"/>
      <c r="L340" s="17"/>
      <c r="M340" s="17"/>
    </row>
    <row r="341" spans="1:13" x14ac:dyDescent="0.2">
      <c r="A341" s="17"/>
      <c r="B341" s="4"/>
      <c r="C341" s="4"/>
      <c r="D341" s="4"/>
      <c r="E341" s="4"/>
      <c r="F341" s="4"/>
      <c r="G341" s="4"/>
      <c r="H341" s="4"/>
      <c r="I341" s="17"/>
      <c r="J341" s="17"/>
      <c r="K341" s="17"/>
      <c r="L341" s="17"/>
      <c r="M341" s="17"/>
    </row>
    <row r="342" spans="1:13" x14ac:dyDescent="0.2">
      <c r="A342" s="17"/>
      <c r="B342" s="4"/>
      <c r="C342" s="4"/>
      <c r="D342" s="4"/>
      <c r="E342" s="4"/>
      <c r="F342" s="4"/>
      <c r="G342" s="4"/>
      <c r="H342" s="4"/>
      <c r="I342" s="17"/>
      <c r="J342" s="17"/>
      <c r="K342" s="17"/>
      <c r="L342" s="17"/>
      <c r="M342" s="17"/>
    </row>
    <row r="343" spans="1:13" x14ac:dyDescent="0.2">
      <c r="A343" s="17"/>
      <c r="B343" s="4"/>
      <c r="C343" s="4"/>
      <c r="D343" s="4"/>
      <c r="E343" s="4"/>
      <c r="F343" s="4"/>
      <c r="G343" s="4"/>
      <c r="H343" s="4"/>
      <c r="I343" s="17"/>
      <c r="J343" s="17"/>
      <c r="K343" s="17"/>
      <c r="L343" s="17"/>
      <c r="M343" s="17"/>
    </row>
    <row r="344" spans="1:13" x14ac:dyDescent="0.2">
      <c r="A344" s="17"/>
      <c r="B344" s="4"/>
      <c r="C344" s="4"/>
      <c r="D344" s="4"/>
      <c r="E344" s="4"/>
      <c r="F344" s="4"/>
      <c r="G344" s="4"/>
      <c r="H344" s="4"/>
      <c r="I344" s="17"/>
      <c r="J344" s="17"/>
      <c r="K344" s="17"/>
      <c r="L344" s="17"/>
      <c r="M344" s="17"/>
    </row>
    <row r="345" spans="1:13" x14ac:dyDescent="0.2">
      <c r="A345" s="17"/>
      <c r="B345" s="4"/>
      <c r="C345" s="4"/>
      <c r="D345" s="4"/>
      <c r="E345" s="4"/>
      <c r="F345" s="4"/>
      <c r="G345" s="4"/>
      <c r="H345" s="4"/>
      <c r="I345" s="17"/>
      <c r="J345" s="17"/>
      <c r="K345" s="17"/>
      <c r="L345" s="17"/>
      <c r="M345" s="17"/>
    </row>
    <row r="346" spans="1:13" x14ac:dyDescent="0.2">
      <c r="A346" s="17"/>
      <c r="B346" s="4"/>
      <c r="C346" s="4"/>
      <c r="D346" s="4"/>
      <c r="E346" s="4"/>
      <c r="F346" s="4"/>
      <c r="G346" s="4"/>
      <c r="H346" s="4"/>
      <c r="I346" s="17"/>
      <c r="J346" s="17"/>
      <c r="K346" s="17"/>
      <c r="L346" s="17"/>
      <c r="M346" s="17"/>
    </row>
    <row r="347" spans="1:13" x14ac:dyDescent="0.2">
      <c r="A347" s="17"/>
      <c r="B347" s="4"/>
      <c r="C347" s="4"/>
      <c r="D347" s="4"/>
      <c r="E347" s="4"/>
      <c r="F347" s="4"/>
      <c r="G347" s="4"/>
      <c r="H347" s="4"/>
      <c r="I347" s="17"/>
      <c r="J347" s="17"/>
      <c r="K347" s="17"/>
      <c r="L347" s="17"/>
      <c r="M347" s="17"/>
    </row>
    <row r="348" spans="1:13" x14ac:dyDescent="0.2">
      <c r="A348" s="17"/>
      <c r="B348" s="4"/>
      <c r="C348" s="4"/>
      <c r="D348" s="4"/>
      <c r="E348" s="4"/>
      <c r="F348" s="4"/>
      <c r="G348" s="4"/>
      <c r="H348" s="4"/>
      <c r="I348" s="17"/>
      <c r="J348" s="17"/>
      <c r="K348" s="17"/>
      <c r="L348" s="17"/>
      <c r="M348" s="17"/>
    </row>
    <row r="349" spans="1:13" x14ac:dyDescent="0.2">
      <c r="A349" s="17"/>
      <c r="B349" s="4"/>
      <c r="C349" s="4"/>
      <c r="D349" s="4"/>
      <c r="E349" s="4"/>
      <c r="F349" s="4"/>
      <c r="G349" s="4"/>
      <c r="H349" s="4"/>
      <c r="I349" s="17"/>
      <c r="J349" s="17"/>
      <c r="K349" s="17"/>
      <c r="L349" s="17"/>
      <c r="M349" s="17"/>
    </row>
    <row r="350" spans="1:13" x14ac:dyDescent="0.2">
      <c r="A350" s="17"/>
      <c r="B350" s="4"/>
      <c r="C350" s="4"/>
      <c r="D350" s="4"/>
      <c r="E350" s="4"/>
      <c r="F350" s="4"/>
      <c r="G350" s="4"/>
      <c r="H350" s="4"/>
      <c r="I350" s="17"/>
      <c r="J350" s="17"/>
      <c r="K350" s="17"/>
      <c r="L350" s="17"/>
      <c r="M350" s="17"/>
    </row>
    <row r="351" spans="1:13" x14ac:dyDescent="0.2">
      <c r="A351" s="17"/>
      <c r="B351" s="4"/>
      <c r="C351" s="4"/>
      <c r="D351" s="4"/>
      <c r="E351" s="4"/>
      <c r="F351" s="4"/>
      <c r="G351" s="4"/>
      <c r="H351" s="4"/>
      <c r="I351" s="17"/>
      <c r="J351" s="17"/>
      <c r="K351" s="17"/>
      <c r="L351" s="17"/>
      <c r="M351" s="17"/>
    </row>
    <row r="352" spans="1:13" x14ac:dyDescent="0.2">
      <c r="A352" s="17"/>
      <c r="B352" s="4"/>
      <c r="C352" s="4"/>
      <c r="D352" s="4"/>
      <c r="E352" s="4"/>
      <c r="F352" s="4"/>
      <c r="G352" s="4"/>
      <c r="H352" s="4"/>
      <c r="I352" s="17"/>
      <c r="J352" s="17"/>
      <c r="K352" s="17"/>
      <c r="L352" s="17"/>
      <c r="M352" s="17"/>
    </row>
    <row r="353" spans="1:13" x14ac:dyDescent="0.2">
      <c r="A353" s="17"/>
      <c r="B353" s="4"/>
      <c r="C353" s="4"/>
      <c r="D353" s="4"/>
      <c r="E353" s="4"/>
      <c r="F353" s="4"/>
      <c r="G353" s="4"/>
      <c r="H353" s="4"/>
      <c r="I353" s="17"/>
      <c r="J353" s="17"/>
      <c r="K353" s="17"/>
      <c r="L353" s="17"/>
      <c r="M353" s="17"/>
    </row>
    <row r="354" spans="1:13" x14ac:dyDescent="0.2">
      <c r="A354" s="17"/>
      <c r="B354" s="4"/>
      <c r="C354" s="4"/>
      <c r="D354" s="4"/>
      <c r="E354" s="4"/>
      <c r="F354" s="4"/>
      <c r="G354" s="4"/>
      <c r="H354" s="4"/>
      <c r="I354" s="17"/>
      <c r="J354" s="17"/>
      <c r="K354" s="17"/>
      <c r="L354" s="17"/>
      <c r="M354" s="17"/>
    </row>
    <row r="355" spans="1:13" x14ac:dyDescent="0.2">
      <c r="A355" s="17"/>
      <c r="B355" s="4"/>
      <c r="C355" s="4"/>
      <c r="D355" s="4"/>
      <c r="E355" s="4"/>
      <c r="F355" s="4"/>
      <c r="G355" s="4"/>
      <c r="H355" s="4"/>
      <c r="I355" s="17"/>
      <c r="J355" s="17"/>
      <c r="K355" s="17"/>
      <c r="L355" s="17"/>
      <c r="M355" s="17"/>
    </row>
    <row r="356" spans="1:13" x14ac:dyDescent="0.2">
      <c r="A356" s="17"/>
      <c r="B356" s="4"/>
      <c r="C356" s="4"/>
      <c r="D356" s="4"/>
      <c r="E356" s="4"/>
      <c r="F356" s="4"/>
      <c r="G356" s="4"/>
      <c r="H356" s="4"/>
      <c r="I356" s="17"/>
      <c r="J356" s="17"/>
      <c r="K356" s="17"/>
      <c r="L356" s="17"/>
      <c r="M356" s="17"/>
    </row>
    <row r="357" spans="1:13" x14ac:dyDescent="0.2">
      <c r="A357" s="17"/>
      <c r="B357" s="4"/>
      <c r="C357" s="4"/>
      <c r="D357" s="4"/>
      <c r="E357" s="4"/>
      <c r="F357" s="4"/>
      <c r="G357" s="4"/>
      <c r="H357" s="4"/>
      <c r="I357" s="17"/>
      <c r="J357" s="17"/>
      <c r="K357" s="17"/>
      <c r="L357" s="17"/>
      <c r="M357" s="17"/>
    </row>
    <row r="358" spans="1:13" x14ac:dyDescent="0.2">
      <c r="A358" s="17"/>
      <c r="B358" s="4"/>
      <c r="C358" s="4"/>
      <c r="D358" s="4"/>
      <c r="E358" s="4"/>
      <c r="F358" s="4"/>
      <c r="G358" s="4"/>
      <c r="H358" s="4"/>
      <c r="I358" s="17"/>
      <c r="J358" s="17"/>
      <c r="K358" s="17"/>
      <c r="L358" s="17"/>
      <c r="M358" s="17"/>
    </row>
    <row r="359" spans="1:13" x14ac:dyDescent="0.2">
      <c r="A359" s="17"/>
      <c r="B359" s="4"/>
      <c r="C359" s="4"/>
      <c r="D359" s="4"/>
      <c r="E359" s="4"/>
      <c r="F359" s="4"/>
      <c r="G359" s="4"/>
      <c r="H359" s="4"/>
      <c r="I359" s="17"/>
      <c r="J359" s="17"/>
      <c r="K359" s="17"/>
      <c r="L359" s="17"/>
      <c r="M359" s="17"/>
    </row>
    <row r="360" spans="1:13" x14ac:dyDescent="0.2">
      <c r="A360" s="17"/>
      <c r="B360" s="4"/>
      <c r="C360" s="4"/>
      <c r="D360" s="4"/>
      <c r="E360" s="4"/>
      <c r="F360" s="4"/>
      <c r="G360" s="4"/>
      <c r="H360" s="4"/>
      <c r="I360" s="17"/>
      <c r="J360" s="17"/>
      <c r="K360" s="17"/>
      <c r="L360" s="17"/>
      <c r="M360" s="17"/>
    </row>
    <row r="361" spans="1:13" x14ac:dyDescent="0.2">
      <c r="A361" s="17"/>
      <c r="B361" s="4"/>
      <c r="C361" s="4"/>
      <c r="D361" s="4"/>
      <c r="E361" s="4"/>
      <c r="F361" s="4"/>
      <c r="G361" s="4"/>
      <c r="H361" s="4"/>
      <c r="I361" s="17"/>
      <c r="J361" s="17"/>
      <c r="K361" s="17"/>
      <c r="L361" s="17"/>
      <c r="M361" s="17"/>
    </row>
    <row r="362" spans="1:13" x14ac:dyDescent="0.2">
      <c r="A362" s="17"/>
      <c r="B362" s="4"/>
      <c r="C362" s="4"/>
      <c r="D362" s="4"/>
      <c r="E362" s="4"/>
      <c r="F362" s="4"/>
      <c r="G362" s="4"/>
      <c r="H362" s="4"/>
      <c r="I362" s="17"/>
      <c r="J362" s="17"/>
      <c r="K362" s="17"/>
      <c r="L362" s="17"/>
      <c r="M362" s="17"/>
    </row>
    <row r="363" spans="1:13" x14ac:dyDescent="0.2">
      <c r="A363" s="17"/>
      <c r="B363" s="4"/>
      <c r="C363" s="4"/>
      <c r="D363" s="4"/>
      <c r="E363" s="4"/>
      <c r="F363" s="4"/>
      <c r="G363" s="4"/>
      <c r="H363" s="4"/>
      <c r="I363" s="17"/>
      <c r="J363" s="17"/>
      <c r="K363" s="17"/>
      <c r="L363" s="17"/>
      <c r="M363" s="17"/>
    </row>
    <row r="364" spans="1:13" x14ac:dyDescent="0.2">
      <c r="A364" s="17"/>
      <c r="B364" s="4"/>
      <c r="C364" s="4"/>
      <c r="D364" s="4"/>
      <c r="E364" s="4"/>
      <c r="F364" s="4"/>
      <c r="G364" s="4"/>
      <c r="H364" s="4"/>
      <c r="I364" s="17"/>
      <c r="J364" s="17"/>
      <c r="K364" s="17"/>
      <c r="L364" s="17"/>
      <c r="M364" s="17"/>
    </row>
    <row r="365" spans="1:13" x14ac:dyDescent="0.2">
      <c r="A365" s="17"/>
      <c r="B365" s="4"/>
      <c r="C365" s="4"/>
      <c r="D365" s="4"/>
      <c r="E365" s="4"/>
      <c r="F365" s="4"/>
      <c r="G365" s="4"/>
      <c r="H365" s="4"/>
      <c r="I365" s="17"/>
      <c r="J365" s="17"/>
      <c r="K365" s="17"/>
      <c r="L365" s="17"/>
      <c r="M365" s="17"/>
    </row>
    <row r="366" spans="1:13" x14ac:dyDescent="0.2">
      <c r="A366" s="17"/>
      <c r="B366" s="4"/>
      <c r="C366" s="4"/>
      <c r="D366" s="4"/>
      <c r="E366" s="4"/>
      <c r="F366" s="4"/>
      <c r="G366" s="4"/>
      <c r="H366" s="4"/>
      <c r="I366" s="17"/>
      <c r="J366" s="17"/>
      <c r="K366" s="17"/>
      <c r="L366" s="17"/>
      <c r="M366" s="17"/>
    </row>
    <row r="367" spans="1:13" x14ac:dyDescent="0.2">
      <c r="A367" s="17"/>
      <c r="B367" s="4"/>
      <c r="C367" s="4"/>
      <c r="D367" s="4"/>
      <c r="E367" s="4"/>
      <c r="F367" s="4"/>
      <c r="G367" s="4"/>
      <c r="H367" s="4"/>
      <c r="I367" s="17"/>
      <c r="J367" s="17"/>
      <c r="K367" s="17"/>
      <c r="L367" s="17"/>
      <c r="M367" s="17"/>
    </row>
    <row r="368" spans="1:13" x14ac:dyDescent="0.2">
      <c r="A368" s="17"/>
      <c r="B368" s="4"/>
      <c r="C368" s="4"/>
      <c r="D368" s="4"/>
      <c r="E368" s="4"/>
      <c r="F368" s="4"/>
      <c r="G368" s="4"/>
      <c r="H368" s="4"/>
      <c r="I368" s="17"/>
      <c r="J368" s="17"/>
      <c r="K368" s="17"/>
      <c r="L368" s="17"/>
      <c r="M368" s="17"/>
    </row>
    <row r="369" spans="1:13" x14ac:dyDescent="0.2">
      <c r="A369" s="17"/>
      <c r="B369" s="4"/>
      <c r="C369" s="4"/>
      <c r="D369" s="4"/>
      <c r="E369" s="4"/>
      <c r="F369" s="4"/>
      <c r="G369" s="4"/>
      <c r="H369" s="4"/>
      <c r="I369" s="17"/>
      <c r="J369" s="17"/>
      <c r="K369" s="17"/>
      <c r="L369" s="17"/>
      <c r="M369" s="17"/>
    </row>
    <row r="370" spans="1:13" x14ac:dyDescent="0.2">
      <c r="A370" s="17"/>
      <c r="B370" s="4"/>
      <c r="C370" s="4"/>
      <c r="D370" s="4"/>
      <c r="E370" s="4"/>
      <c r="F370" s="4"/>
      <c r="G370" s="4"/>
      <c r="H370" s="4"/>
      <c r="I370" s="17"/>
      <c r="J370" s="17"/>
      <c r="K370" s="17"/>
      <c r="L370" s="17"/>
      <c r="M370" s="17"/>
    </row>
    <row r="371" spans="1:13" x14ac:dyDescent="0.2">
      <c r="A371" s="17"/>
      <c r="B371" s="4"/>
      <c r="C371" s="4"/>
      <c r="D371" s="4"/>
      <c r="E371" s="4"/>
      <c r="F371" s="4"/>
      <c r="G371" s="4"/>
      <c r="H371" s="4"/>
      <c r="I371" s="17"/>
      <c r="J371" s="17"/>
      <c r="K371" s="17"/>
      <c r="L371" s="17"/>
      <c r="M371" s="17"/>
    </row>
    <row r="372" spans="1:13" x14ac:dyDescent="0.2">
      <c r="A372" s="17"/>
      <c r="B372" s="4"/>
      <c r="C372" s="4"/>
      <c r="D372" s="4"/>
      <c r="E372" s="4"/>
      <c r="F372" s="4"/>
      <c r="G372" s="4"/>
      <c r="H372" s="4"/>
      <c r="I372" s="17"/>
      <c r="J372" s="17"/>
      <c r="K372" s="17"/>
      <c r="L372" s="17"/>
      <c r="M372" s="17"/>
    </row>
    <row r="373" spans="1:13" x14ac:dyDescent="0.2">
      <c r="A373" s="17"/>
      <c r="B373" s="4"/>
      <c r="C373" s="4"/>
      <c r="D373" s="4"/>
      <c r="E373" s="4"/>
      <c r="F373" s="4"/>
      <c r="G373" s="4"/>
      <c r="H373" s="4"/>
      <c r="I373" s="17"/>
      <c r="J373" s="17"/>
      <c r="K373" s="17"/>
      <c r="L373" s="17"/>
      <c r="M373" s="17"/>
    </row>
    <row r="374" spans="1:13" x14ac:dyDescent="0.2">
      <c r="A374" s="17"/>
      <c r="B374" s="4"/>
      <c r="C374" s="4"/>
      <c r="D374" s="4"/>
      <c r="E374" s="4"/>
      <c r="F374" s="4"/>
      <c r="G374" s="4"/>
      <c r="H374" s="4"/>
      <c r="I374" s="17"/>
      <c r="J374" s="17"/>
      <c r="K374" s="17"/>
      <c r="L374" s="17"/>
      <c r="M374" s="17"/>
    </row>
    <row r="375" spans="1:13" x14ac:dyDescent="0.2">
      <c r="A375" s="17"/>
      <c r="B375" s="4"/>
      <c r="C375" s="4"/>
      <c r="D375" s="4"/>
      <c r="E375" s="4"/>
      <c r="F375" s="4"/>
      <c r="G375" s="4"/>
      <c r="H375" s="4"/>
      <c r="I375" s="17"/>
      <c r="J375" s="17"/>
      <c r="K375" s="17"/>
      <c r="L375" s="17"/>
      <c r="M375" s="17"/>
    </row>
    <row r="376" spans="1:13" x14ac:dyDescent="0.2">
      <c r="A376" s="17"/>
      <c r="B376" s="4"/>
      <c r="C376" s="4"/>
      <c r="D376" s="4"/>
      <c r="E376" s="4"/>
      <c r="F376" s="4"/>
      <c r="G376" s="4"/>
      <c r="H376" s="4"/>
      <c r="I376" s="17"/>
      <c r="J376" s="17"/>
      <c r="K376" s="17"/>
      <c r="L376" s="17"/>
      <c r="M376" s="17"/>
    </row>
    <row r="377" spans="1:13" x14ac:dyDescent="0.2">
      <c r="A377" s="17"/>
      <c r="B377" s="4"/>
      <c r="C377" s="4"/>
      <c r="D377" s="4"/>
      <c r="E377" s="4"/>
      <c r="F377" s="4"/>
      <c r="G377" s="4"/>
      <c r="H377" s="4"/>
      <c r="I377" s="17"/>
      <c r="J377" s="17"/>
      <c r="K377" s="17"/>
      <c r="L377" s="17"/>
      <c r="M377" s="17"/>
    </row>
    <row r="378" spans="1:13" x14ac:dyDescent="0.2">
      <c r="A378" s="17"/>
      <c r="B378" s="4"/>
      <c r="C378" s="4"/>
      <c r="D378" s="4"/>
      <c r="E378" s="4"/>
      <c r="F378" s="4"/>
      <c r="G378" s="4"/>
      <c r="H378" s="4"/>
      <c r="I378" s="17"/>
      <c r="J378" s="17"/>
      <c r="K378" s="17"/>
      <c r="L378" s="17"/>
      <c r="M378" s="17"/>
    </row>
    <row r="379" spans="1:13" x14ac:dyDescent="0.2">
      <c r="A379" s="17"/>
      <c r="B379" s="4"/>
      <c r="C379" s="4"/>
      <c r="D379" s="4"/>
      <c r="E379" s="4"/>
      <c r="F379" s="4"/>
      <c r="G379" s="4"/>
      <c r="H379" s="4"/>
      <c r="I379" s="17"/>
      <c r="J379" s="17"/>
      <c r="K379" s="17"/>
      <c r="L379" s="17"/>
      <c r="M379" s="17"/>
    </row>
    <row r="380" spans="1:13" x14ac:dyDescent="0.2">
      <c r="A380" s="17"/>
      <c r="B380" s="4"/>
      <c r="C380" s="4"/>
      <c r="D380" s="4"/>
      <c r="E380" s="4"/>
      <c r="F380" s="4"/>
      <c r="G380" s="4"/>
      <c r="H380" s="4"/>
      <c r="I380" s="17"/>
      <c r="J380" s="17"/>
      <c r="K380" s="17"/>
      <c r="L380" s="17"/>
      <c r="M380" s="17"/>
    </row>
    <row r="381" spans="1:13" x14ac:dyDescent="0.2">
      <c r="A381" s="17"/>
      <c r="B381" s="4"/>
      <c r="C381" s="4"/>
      <c r="D381" s="4"/>
      <c r="E381" s="4"/>
      <c r="F381" s="4"/>
      <c r="G381" s="4"/>
      <c r="H381" s="4"/>
      <c r="I381" s="17"/>
      <c r="J381" s="17"/>
      <c r="K381" s="17"/>
      <c r="L381" s="17"/>
      <c r="M381" s="17"/>
    </row>
    <row r="382" spans="1:13" x14ac:dyDescent="0.2">
      <c r="A382" s="17"/>
      <c r="B382" s="4"/>
      <c r="C382" s="4"/>
      <c r="D382" s="4"/>
      <c r="E382" s="4"/>
      <c r="F382" s="4"/>
      <c r="G382" s="4"/>
      <c r="H382" s="4"/>
      <c r="I382" s="17"/>
      <c r="J382" s="17"/>
      <c r="K382" s="17"/>
      <c r="L382" s="17"/>
      <c r="M382" s="17"/>
    </row>
    <row r="383" spans="1:13" x14ac:dyDescent="0.2">
      <c r="A383" s="17"/>
      <c r="B383" s="4"/>
      <c r="C383" s="4"/>
      <c r="D383" s="4"/>
      <c r="E383" s="4"/>
      <c r="F383" s="4"/>
      <c r="G383" s="4"/>
      <c r="H383" s="4"/>
      <c r="I383" s="17"/>
      <c r="J383" s="17"/>
      <c r="K383" s="17"/>
      <c r="L383" s="17"/>
      <c r="M383" s="17"/>
    </row>
    <row r="384" spans="1:13" x14ac:dyDescent="0.2">
      <c r="A384" s="17"/>
      <c r="B384" s="4"/>
      <c r="C384" s="4"/>
      <c r="D384" s="4"/>
      <c r="E384" s="4"/>
      <c r="F384" s="4"/>
      <c r="G384" s="4"/>
      <c r="H384" s="4"/>
      <c r="I384" s="17"/>
      <c r="J384" s="17"/>
      <c r="K384" s="17"/>
      <c r="L384" s="17"/>
      <c r="M384" s="17"/>
    </row>
    <row r="385" spans="1:13" x14ac:dyDescent="0.2">
      <c r="A385" s="17"/>
      <c r="B385" s="4"/>
      <c r="C385" s="4"/>
      <c r="D385" s="4"/>
      <c r="E385" s="4"/>
      <c r="F385" s="4"/>
      <c r="G385" s="4"/>
      <c r="H385" s="4"/>
      <c r="I385" s="17"/>
      <c r="J385" s="17"/>
      <c r="K385" s="17"/>
      <c r="L385" s="17"/>
      <c r="M385" s="17"/>
    </row>
    <row r="386" spans="1:13" x14ac:dyDescent="0.2">
      <c r="A386" s="17"/>
      <c r="B386" s="4"/>
      <c r="C386" s="4"/>
      <c r="D386" s="4"/>
      <c r="E386" s="4"/>
      <c r="F386" s="4"/>
      <c r="G386" s="4"/>
      <c r="H386" s="4"/>
      <c r="I386" s="17"/>
      <c r="J386" s="17"/>
      <c r="K386" s="17"/>
      <c r="L386" s="17"/>
      <c r="M386" s="17"/>
    </row>
    <row r="387" spans="1:13" x14ac:dyDescent="0.2">
      <c r="A387" s="17"/>
      <c r="B387" s="4"/>
      <c r="C387" s="4"/>
      <c r="D387" s="4"/>
      <c r="E387" s="4"/>
      <c r="F387" s="4"/>
      <c r="G387" s="4"/>
      <c r="H387" s="4"/>
      <c r="I387" s="17"/>
      <c r="J387" s="17"/>
      <c r="K387" s="17"/>
      <c r="L387" s="17"/>
      <c r="M387" s="17"/>
    </row>
    <row r="388" spans="1:13" x14ac:dyDescent="0.2">
      <c r="A388" s="17"/>
      <c r="B388" s="4"/>
      <c r="C388" s="4"/>
      <c r="D388" s="4"/>
      <c r="E388" s="4"/>
      <c r="F388" s="4"/>
      <c r="G388" s="4"/>
      <c r="H388" s="4"/>
      <c r="I388" s="17"/>
      <c r="J388" s="17"/>
      <c r="K388" s="17"/>
      <c r="L388" s="17"/>
      <c r="M388" s="17"/>
    </row>
    <row r="389" spans="1:13" x14ac:dyDescent="0.2">
      <c r="A389" s="17"/>
      <c r="B389" s="4"/>
      <c r="C389" s="4"/>
      <c r="D389" s="4"/>
      <c r="E389" s="4"/>
      <c r="F389" s="4"/>
      <c r="G389" s="4"/>
      <c r="H389" s="4"/>
      <c r="I389" s="17"/>
      <c r="J389" s="17"/>
      <c r="K389" s="17"/>
      <c r="L389" s="17"/>
      <c r="M389" s="17"/>
    </row>
    <row r="390" spans="1:13" x14ac:dyDescent="0.2">
      <c r="A390" s="17"/>
      <c r="B390" s="4"/>
      <c r="C390" s="4"/>
      <c r="D390" s="4"/>
      <c r="E390" s="4"/>
      <c r="F390" s="4"/>
      <c r="G390" s="4"/>
      <c r="H390" s="4"/>
      <c r="I390" s="17"/>
      <c r="J390" s="17"/>
      <c r="K390" s="17"/>
      <c r="L390" s="17"/>
      <c r="M390" s="17"/>
    </row>
    <row r="391" spans="1:13" x14ac:dyDescent="0.2">
      <c r="A391" s="17"/>
      <c r="B391" s="4"/>
      <c r="C391" s="4"/>
      <c r="D391" s="4"/>
      <c r="E391" s="4"/>
      <c r="F391" s="4"/>
      <c r="G391" s="4"/>
      <c r="H391" s="4"/>
      <c r="I391" s="17"/>
      <c r="J391" s="17"/>
      <c r="K391" s="17"/>
      <c r="L391" s="17"/>
      <c r="M391" s="17"/>
    </row>
    <row r="392" spans="1:13" x14ac:dyDescent="0.2">
      <c r="A392" s="17"/>
      <c r="B392" s="4"/>
      <c r="C392" s="4"/>
      <c r="D392" s="4"/>
      <c r="E392" s="4"/>
      <c r="F392" s="4"/>
      <c r="G392" s="4"/>
      <c r="H392" s="4"/>
      <c r="I392" s="17"/>
      <c r="J392" s="17"/>
      <c r="K392" s="17"/>
      <c r="L392" s="17"/>
      <c r="M392" s="17"/>
    </row>
    <row r="393" spans="1:13" x14ac:dyDescent="0.2">
      <c r="A393" s="17"/>
      <c r="B393" s="4"/>
      <c r="C393" s="4"/>
      <c r="D393" s="4"/>
      <c r="E393" s="4"/>
      <c r="F393" s="4"/>
      <c r="G393" s="4"/>
      <c r="H393" s="4"/>
      <c r="I393" s="17"/>
      <c r="J393" s="17"/>
      <c r="K393" s="17"/>
      <c r="L393" s="17"/>
      <c r="M393" s="17"/>
    </row>
    <row r="394" spans="1:13" x14ac:dyDescent="0.2">
      <c r="A394" s="17"/>
      <c r="B394" s="4"/>
      <c r="C394" s="4"/>
      <c r="D394" s="4"/>
      <c r="E394" s="4"/>
      <c r="F394" s="4"/>
      <c r="G394" s="4"/>
      <c r="H394" s="4"/>
      <c r="I394" s="17"/>
      <c r="J394" s="17"/>
      <c r="K394" s="17"/>
      <c r="L394" s="17"/>
      <c r="M394" s="17"/>
    </row>
    <row r="395" spans="1:13" x14ac:dyDescent="0.2">
      <c r="A395" s="17"/>
      <c r="B395" s="4"/>
      <c r="C395" s="4"/>
      <c r="D395" s="4"/>
      <c r="E395" s="4"/>
      <c r="F395" s="4"/>
    </row>
  </sheetData>
  <printOptions gridLines="1"/>
  <pageMargins left="0.75" right="0.75" top="1.1200000000000001" bottom="0.39" header="0.28000000000000003" footer="0.25"/>
  <pageSetup orientation="portrait" horizontalDpi="300" r:id="rId1"/>
  <headerFooter alignWithMargins="0">
    <oddHeader>&amp;C&amp;"Arial,Bold"&amp;12Department of Defense&amp;16
ACTIVE DUTY MILITARY PERSONNEL BY RANK/GRADE
&amp;12September 30, 1998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7" width="28.42578125" style="36" customWidth="1"/>
    <col min="8" max="8" width="32.140625" style="36" customWidth="1"/>
    <col min="9" max="9" width="39.42578125" style="36" customWidth="1"/>
    <col min="10" max="10" width="25.42578125" style="36" customWidth="1"/>
    <col min="11" max="11" width="28" style="36" customWidth="1"/>
    <col min="12" max="12" width="35.7109375" style="36" customWidth="1"/>
    <col min="13" max="13" width="31.85546875" style="36" customWidth="1"/>
    <col min="14" max="14" width="27.28515625" style="36" customWidth="1"/>
    <col min="15" max="15" width="22.5703125" style="36" customWidth="1"/>
    <col min="16" max="16" width="31.42578125" style="36" customWidth="1"/>
    <col min="17" max="17" width="21.42578125" style="36" customWidth="1"/>
    <col min="18" max="18" width="29.85546875" style="36" customWidth="1"/>
    <col min="19" max="19" width="23.140625" style="36" customWidth="1"/>
    <col min="20" max="20" width="31.140625" style="36" customWidth="1"/>
    <col min="21" max="21" width="30.140625" style="36" customWidth="1"/>
    <col min="22" max="22" width="29.85546875" style="36" customWidth="1"/>
    <col min="23" max="23" width="42" style="36" customWidth="1"/>
    <col min="24" max="24" width="37.140625" style="36" customWidth="1"/>
    <col min="25" max="25" width="34.85546875" style="36" customWidth="1"/>
    <col min="26" max="26" width="26.7109375" style="36" customWidth="1"/>
    <col min="27" max="27" width="21.140625" style="36" customWidth="1"/>
    <col min="28" max="28" width="29.5703125" style="36" customWidth="1"/>
    <col min="29" max="71" width="9.140625" style="36"/>
    <col min="72" max="72" width="47.7109375" style="36" customWidth="1"/>
    <col min="73" max="73" width="13" style="36" customWidth="1"/>
    <col min="74" max="74" width="13.28515625" style="36" customWidth="1"/>
    <col min="75" max="75" width="11.28515625" style="36" customWidth="1"/>
    <col min="76" max="76" width="13.7109375" style="36" customWidth="1"/>
    <col min="77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10</v>
      </c>
      <c r="C2" s="39">
        <v>9</v>
      </c>
      <c r="D2" s="39">
        <v>4</v>
      </c>
      <c r="E2" s="39">
        <v>11</v>
      </c>
      <c r="F2" s="57">
        <f t="shared" ref="F2:F15" si="0">B2+C2+D2+E2</f>
        <v>34</v>
      </c>
    </row>
    <row r="3" spans="1:6" ht="18.75" customHeight="1" x14ac:dyDescent="0.25">
      <c r="A3" s="56" t="s">
        <v>1</v>
      </c>
      <c r="B3" s="39">
        <v>46</v>
      </c>
      <c r="C3" s="39">
        <v>27</v>
      </c>
      <c r="D3" s="39">
        <v>11</v>
      </c>
      <c r="E3" s="39">
        <v>35</v>
      </c>
      <c r="F3" s="57">
        <f t="shared" si="0"/>
        <v>119</v>
      </c>
    </row>
    <row r="4" spans="1:6" ht="18.75" customHeight="1" x14ac:dyDescent="0.25">
      <c r="A4" s="56" t="s">
        <v>2</v>
      </c>
      <c r="B4" s="39">
        <v>94</v>
      </c>
      <c r="C4" s="39">
        <v>73</v>
      </c>
      <c r="D4" s="39">
        <v>25</v>
      </c>
      <c r="E4" s="39">
        <v>87</v>
      </c>
      <c r="F4" s="57">
        <f t="shared" si="0"/>
        <v>279</v>
      </c>
    </row>
    <row r="5" spans="1:6" ht="18.75" customHeight="1" x14ac:dyDescent="0.25">
      <c r="A5" s="56" t="s">
        <v>3</v>
      </c>
      <c r="B5" s="39">
        <v>148</v>
      </c>
      <c r="C5" s="39">
        <v>110</v>
      </c>
      <c r="D5" s="39">
        <v>40</v>
      </c>
      <c r="E5" s="39">
        <v>139</v>
      </c>
      <c r="F5" s="57">
        <f t="shared" si="0"/>
        <v>437</v>
      </c>
    </row>
    <row r="6" spans="1:6" ht="18.75" customHeight="1" x14ac:dyDescent="0.25">
      <c r="A6" s="56" t="s">
        <v>4</v>
      </c>
      <c r="B6" s="39">
        <v>3457</v>
      </c>
      <c r="C6" s="39">
        <v>3304</v>
      </c>
      <c r="D6" s="39">
        <v>620</v>
      </c>
      <c r="E6" s="39">
        <v>3937</v>
      </c>
      <c r="F6" s="57">
        <f t="shared" si="0"/>
        <v>11318</v>
      </c>
    </row>
    <row r="7" spans="1:6" ht="18.75" customHeight="1" x14ac:dyDescent="0.25">
      <c r="A7" s="56" t="s">
        <v>5</v>
      </c>
      <c r="B7" s="39">
        <v>8747</v>
      </c>
      <c r="C7" s="39">
        <v>7243</v>
      </c>
      <c r="D7" s="39">
        <v>1763</v>
      </c>
      <c r="E7" s="39">
        <v>10252</v>
      </c>
      <c r="F7" s="57">
        <f t="shared" si="0"/>
        <v>28005</v>
      </c>
    </row>
    <row r="8" spans="1:6" ht="18.75" customHeight="1" x14ac:dyDescent="0.25">
      <c r="A8" s="56" t="s">
        <v>6</v>
      </c>
      <c r="B8" s="39">
        <v>14201</v>
      </c>
      <c r="C8" s="39">
        <v>10325</v>
      </c>
      <c r="D8" s="39">
        <v>3402</v>
      </c>
      <c r="E8" s="39">
        <v>15560</v>
      </c>
      <c r="F8" s="57">
        <f t="shared" si="0"/>
        <v>43488</v>
      </c>
    </row>
    <row r="9" spans="1:6" ht="18.75" customHeight="1" x14ac:dyDescent="0.25">
      <c r="A9" s="56" t="s">
        <v>7</v>
      </c>
      <c r="B9" s="39">
        <v>21306</v>
      </c>
      <c r="C9" s="39">
        <f>17868+4</f>
        <v>17872</v>
      </c>
      <c r="D9" s="39">
        <f>4194+752</f>
        <v>4946</v>
      </c>
      <c r="E9" s="39">
        <v>25696</v>
      </c>
      <c r="F9" s="57">
        <f t="shared" si="0"/>
        <v>69820</v>
      </c>
    </row>
    <row r="10" spans="1:6" ht="18.75" customHeight="1" x14ac:dyDescent="0.25">
      <c r="A10" s="56" t="s">
        <v>8</v>
      </c>
      <c r="B10" s="39">
        <v>9351</v>
      </c>
      <c r="C10" s="39">
        <f>6421+1</f>
        <v>6422</v>
      </c>
      <c r="D10" s="39">
        <f>359+2298</f>
        <v>2657</v>
      </c>
      <c r="E10" s="39">
        <v>6957</v>
      </c>
      <c r="F10" s="57">
        <f t="shared" si="0"/>
        <v>25387</v>
      </c>
    </row>
    <row r="11" spans="1:6" ht="18.75" customHeight="1" x14ac:dyDescent="0.25">
      <c r="A11" s="56" t="s">
        <v>9</v>
      </c>
      <c r="B11" s="39">
        <v>8159</v>
      </c>
      <c r="C11" s="39">
        <v>6460</v>
      </c>
      <c r="D11" s="39">
        <f>2072+518</f>
        <v>2590</v>
      </c>
      <c r="E11" s="39">
        <v>7644</v>
      </c>
      <c r="F11" s="57">
        <f t="shared" si="0"/>
        <v>24853</v>
      </c>
    </row>
    <row r="12" spans="1:6" ht="18.75" customHeight="1" x14ac:dyDescent="0.25">
      <c r="A12" s="56" t="s">
        <v>10</v>
      </c>
      <c r="B12" s="39">
        <v>347</v>
      </c>
      <c r="C12" s="39">
        <v>0</v>
      </c>
      <c r="D12" s="39">
        <v>86</v>
      </c>
      <c r="E12" s="39"/>
      <c r="F12" s="57">
        <f t="shared" si="0"/>
        <v>433</v>
      </c>
    </row>
    <row r="13" spans="1:6" ht="18.75" customHeight="1" x14ac:dyDescent="0.25">
      <c r="A13" s="56" t="s">
        <v>11</v>
      </c>
      <c r="B13" s="39">
        <v>1484</v>
      </c>
      <c r="C13" s="39">
        <v>413</v>
      </c>
      <c r="D13" s="39">
        <v>246</v>
      </c>
      <c r="E13" s="39"/>
      <c r="F13" s="57">
        <f t="shared" si="0"/>
        <v>2143</v>
      </c>
    </row>
    <row r="14" spans="1:6" ht="18.75" customHeight="1" x14ac:dyDescent="0.25">
      <c r="A14" s="56" t="s">
        <v>12</v>
      </c>
      <c r="B14" s="39">
        <v>2893</v>
      </c>
      <c r="C14" s="39">
        <v>470</v>
      </c>
      <c r="D14" s="39">
        <v>476</v>
      </c>
      <c r="E14" s="39"/>
      <c r="F14" s="57">
        <f t="shared" si="0"/>
        <v>3839</v>
      </c>
    </row>
    <row r="15" spans="1:6" ht="18.75" customHeight="1" x14ac:dyDescent="0.25">
      <c r="A15" s="56" t="s">
        <v>13</v>
      </c>
      <c r="B15" s="39">
        <v>4985</v>
      </c>
      <c r="C15" s="39">
        <v>810</v>
      </c>
      <c r="D15" s="39">
        <v>790</v>
      </c>
      <c r="E15" s="39"/>
      <c r="F15" s="57">
        <f t="shared" si="0"/>
        <v>6585</v>
      </c>
    </row>
    <row r="16" spans="1:6" ht="18.75" customHeight="1" x14ac:dyDescent="0.25">
      <c r="A16" s="56" t="s">
        <v>14</v>
      </c>
      <c r="B16" s="39">
        <v>1924</v>
      </c>
      <c r="C16" s="39"/>
      <c r="D16" s="39">
        <v>241</v>
      </c>
      <c r="E16" s="39"/>
      <c r="F16" s="57">
        <f>B16+C16+D16+E16</f>
        <v>2165</v>
      </c>
    </row>
    <row r="17" spans="1:6" ht="18.75" customHeight="1" thickBot="1" x14ac:dyDescent="0.25">
      <c r="A17" s="58"/>
      <c r="B17" s="39"/>
      <c r="C17" s="39"/>
      <c r="D17" s="39"/>
      <c r="E17" s="39"/>
      <c r="F17" s="57"/>
    </row>
    <row r="18" spans="1:6" ht="18.75" customHeight="1" thickBot="1" x14ac:dyDescent="0.25">
      <c r="A18" s="59" t="s">
        <v>15</v>
      </c>
      <c r="B18" s="60">
        <f>SUM(B2:B16)</f>
        <v>77152</v>
      </c>
      <c r="C18" s="60">
        <f>SUM(C2:C16)</f>
        <v>53538</v>
      </c>
      <c r="D18" s="60">
        <f>SUM(D2:D16)</f>
        <v>17897</v>
      </c>
      <c r="E18" s="60">
        <f>SUM(E2:E16)</f>
        <v>70318</v>
      </c>
      <c r="F18" s="61">
        <f>SUM(F2:F16)</f>
        <v>218905</v>
      </c>
    </row>
    <row r="19" spans="1:6" ht="18.75" customHeight="1" x14ac:dyDescent="0.25">
      <c r="A19" s="56" t="s">
        <v>16</v>
      </c>
      <c r="B19" s="39">
        <v>3198</v>
      </c>
      <c r="C19" s="39">
        <f>3148-147</f>
        <v>3001</v>
      </c>
      <c r="D19" s="39">
        <v>1230</v>
      </c>
      <c r="E19" s="39">
        <v>2950</v>
      </c>
      <c r="F19" s="57">
        <f t="shared" ref="F19:F27" si="1">B19+C19+D19+E19</f>
        <v>10379</v>
      </c>
    </row>
    <row r="20" spans="1:6" ht="18.75" customHeight="1" x14ac:dyDescent="0.25">
      <c r="A20" s="56" t="s">
        <v>17</v>
      </c>
      <c r="B20" s="39">
        <v>10413</v>
      </c>
      <c r="C20" s="39">
        <f>6445-274</f>
        <v>6171</v>
      </c>
      <c r="D20" s="39">
        <v>3349</v>
      </c>
      <c r="E20" s="39">
        <v>5873</v>
      </c>
      <c r="F20" s="57">
        <f t="shared" si="1"/>
        <v>25806</v>
      </c>
    </row>
    <row r="21" spans="1:6" ht="18.75" customHeight="1" x14ac:dyDescent="0.25">
      <c r="A21" s="56" t="s">
        <v>18</v>
      </c>
      <c r="B21" s="39">
        <v>36697</v>
      </c>
      <c r="C21" s="39">
        <f>24337-1324</f>
        <v>23013</v>
      </c>
      <c r="D21" s="39">
        <v>8995</v>
      </c>
      <c r="E21" s="39">
        <v>28391</v>
      </c>
      <c r="F21" s="57">
        <f t="shared" si="1"/>
        <v>97096</v>
      </c>
    </row>
    <row r="22" spans="1:6" ht="18.75" customHeight="1" x14ac:dyDescent="0.25">
      <c r="A22" s="56" t="s">
        <v>19</v>
      </c>
      <c r="B22" s="39">
        <v>55855</v>
      </c>
      <c r="C22" s="39">
        <f>57281-3853</f>
        <v>53428</v>
      </c>
      <c r="D22" s="39">
        <v>13872</v>
      </c>
      <c r="E22" s="39">
        <v>39778</v>
      </c>
      <c r="F22" s="57">
        <f t="shared" si="1"/>
        <v>162933</v>
      </c>
    </row>
    <row r="23" spans="1:6" ht="18.75" customHeight="1" x14ac:dyDescent="0.25">
      <c r="A23" s="56" t="s">
        <v>20</v>
      </c>
      <c r="B23" s="39">
        <v>69765</v>
      </c>
      <c r="C23" s="39">
        <f>71289-3977</f>
        <v>67312</v>
      </c>
      <c r="D23" s="39">
        <v>22742</v>
      </c>
      <c r="E23" s="39">
        <v>69647</v>
      </c>
      <c r="F23" s="57">
        <f t="shared" si="1"/>
        <v>229466</v>
      </c>
    </row>
    <row r="24" spans="1:6" ht="18.75" customHeight="1" x14ac:dyDescent="0.25">
      <c r="A24" s="56" t="s">
        <v>21</v>
      </c>
      <c r="B24" s="39">
        <v>104409</v>
      </c>
      <c r="C24" s="39">
        <f>67588-1795</f>
        <v>65793</v>
      </c>
      <c r="D24" s="39">
        <v>28218</v>
      </c>
      <c r="E24" s="39">
        <v>64436</v>
      </c>
      <c r="F24" s="57">
        <f t="shared" si="1"/>
        <v>262856</v>
      </c>
    </row>
    <row r="25" spans="1:6" ht="18.75" customHeight="1" x14ac:dyDescent="0.25">
      <c r="A25" s="56" t="s">
        <v>22</v>
      </c>
      <c r="B25" s="39">
        <v>55272</v>
      </c>
      <c r="C25" s="39">
        <f>45785-1225</f>
        <v>44560</v>
      </c>
      <c r="D25" s="39">
        <v>41785</v>
      </c>
      <c r="E25" s="39">
        <v>48922</v>
      </c>
      <c r="F25" s="57">
        <f t="shared" si="1"/>
        <v>190539</v>
      </c>
    </row>
    <row r="26" spans="1:6" ht="18.75" customHeight="1" x14ac:dyDescent="0.25">
      <c r="A26" s="56" t="s">
        <v>23</v>
      </c>
      <c r="B26" s="39">
        <v>32382</v>
      </c>
      <c r="C26" s="39">
        <f>27345-609+471</f>
        <v>27207</v>
      </c>
      <c r="D26" s="39">
        <v>21039</v>
      </c>
      <c r="E26" s="39">
        <v>13298</v>
      </c>
      <c r="F26" s="57">
        <f t="shared" si="1"/>
        <v>93926</v>
      </c>
    </row>
    <row r="27" spans="1:6" ht="18.75" customHeight="1" thickBot="1" x14ac:dyDescent="0.3">
      <c r="A27" s="56" t="s">
        <v>24</v>
      </c>
      <c r="B27" s="39">
        <v>30147</v>
      </c>
      <c r="C27" s="39">
        <f>24723-498+470</f>
        <v>24695</v>
      </c>
      <c r="D27" s="39">
        <v>13514</v>
      </c>
      <c r="E27" s="39">
        <v>12874</v>
      </c>
      <c r="F27" s="57">
        <f t="shared" si="1"/>
        <v>81230</v>
      </c>
    </row>
    <row r="28" spans="1:6" ht="18.75" customHeight="1" thickBot="1" x14ac:dyDescent="0.25">
      <c r="A28" s="59" t="s">
        <v>25</v>
      </c>
      <c r="B28" s="60">
        <f>SUM(B19:B27)</f>
        <v>398138</v>
      </c>
      <c r="C28" s="60">
        <f>SUM(C19:C27)</f>
        <v>315180</v>
      </c>
      <c r="D28" s="60">
        <f>SUM(D19:D27)</f>
        <v>154744</v>
      </c>
      <c r="E28" s="60">
        <f>SUM(E19:E27)</f>
        <v>286169</v>
      </c>
      <c r="F28" s="61">
        <f>SUM(F19:F27)</f>
        <v>1154231</v>
      </c>
    </row>
    <row r="29" spans="1:6" ht="18.75" customHeight="1" thickBot="1" x14ac:dyDescent="0.25">
      <c r="A29" s="62" t="s">
        <v>26</v>
      </c>
      <c r="B29" s="63">
        <v>4136</v>
      </c>
      <c r="C29" s="60">
        <v>4328</v>
      </c>
      <c r="D29" s="60">
        <v>0</v>
      </c>
      <c r="E29" s="60">
        <v>4103</v>
      </c>
      <c r="F29" s="61">
        <f>SUM(B29:E29)</f>
        <v>12567</v>
      </c>
    </row>
    <row r="30" spans="1:6" ht="18.75" customHeight="1" thickBot="1" x14ac:dyDescent="0.25">
      <c r="A30" s="64" t="s">
        <v>27</v>
      </c>
      <c r="B30" s="65">
        <f>B18+B28+B29</f>
        <v>479426</v>
      </c>
      <c r="C30" s="65">
        <f>C18+C28+C29</f>
        <v>373046</v>
      </c>
      <c r="D30" s="65">
        <f>D18+D28+D29</f>
        <v>172641</v>
      </c>
      <c r="E30" s="65">
        <f>E18+E28+E29</f>
        <v>360590</v>
      </c>
      <c r="F30" s="66">
        <f>F18+F28+F29</f>
        <v>1385703</v>
      </c>
    </row>
    <row r="31" spans="1:6" ht="13.5" thickTop="1" x14ac:dyDescent="0.2">
      <c r="A31" s="67"/>
    </row>
    <row r="32" spans="1:6" x14ac:dyDescent="0.2">
      <c r="A32" s="67"/>
    </row>
    <row r="33" spans="1:7" x14ac:dyDescent="0.2">
      <c r="A33" s="67"/>
    </row>
    <row r="34" spans="1:7" x14ac:dyDescent="0.2">
      <c r="A34" s="67"/>
    </row>
    <row r="35" spans="1:7" x14ac:dyDescent="0.2">
      <c r="A35" s="68"/>
      <c r="B35" s="39"/>
      <c r="C35" s="39"/>
      <c r="D35" s="39"/>
      <c r="E35" s="39"/>
      <c r="F35" s="39"/>
      <c r="G35" s="38"/>
    </row>
    <row r="36" spans="1:7" ht="18.95" customHeight="1" x14ac:dyDescent="0.2">
      <c r="A36" s="68"/>
      <c r="B36" s="69"/>
      <c r="C36" s="39"/>
      <c r="D36" s="39"/>
      <c r="E36" s="39"/>
      <c r="F36" s="39"/>
      <c r="G36" s="38"/>
    </row>
    <row r="37" spans="1:7" ht="18.95" customHeight="1" x14ac:dyDescent="0.2">
      <c r="A37" s="68"/>
      <c r="B37" s="39"/>
      <c r="C37" s="39"/>
      <c r="D37" s="39"/>
      <c r="E37" s="39"/>
      <c r="F37" s="69"/>
      <c r="G37" s="38"/>
    </row>
    <row r="38" spans="1:7" ht="18.95" customHeight="1" x14ac:dyDescent="0.2">
      <c r="A38" s="68"/>
      <c r="B38" s="39"/>
      <c r="C38" s="39"/>
      <c r="D38" s="39"/>
      <c r="E38" s="39"/>
      <c r="F38" s="69"/>
      <c r="G38" s="38"/>
    </row>
    <row r="39" spans="1:7" ht="18.95" customHeight="1" x14ac:dyDescent="0.2">
      <c r="A39" s="68"/>
      <c r="B39" s="39"/>
      <c r="C39" s="39"/>
      <c r="D39" s="39"/>
      <c r="E39" s="39"/>
      <c r="F39" s="69"/>
      <c r="G39" s="38"/>
    </row>
    <row r="40" spans="1:7" ht="18.95" customHeight="1" x14ac:dyDescent="0.2">
      <c r="A40" s="68"/>
      <c r="B40" s="39"/>
      <c r="C40" s="39"/>
      <c r="D40" s="39"/>
      <c r="E40" s="39"/>
      <c r="F40" s="69"/>
      <c r="G40" s="38"/>
    </row>
    <row r="41" spans="1:7" ht="18.95" customHeight="1" x14ac:dyDescent="0.2">
      <c r="A41" s="68"/>
      <c r="B41" s="39"/>
      <c r="C41" s="39"/>
      <c r="D41" s="39"/>
      <c r="E41" s="39"/>
      <c r="F41" s="69"/>
      <c r="G41" s="38"/>
    </row>
    <row r="42" spans="1:7" ht="18.95" customHeight="1" x14ac:dyDescent="0.2">
      <c r="A42" s="68"/>
      <c r="B42" s="39"/>
      <c r="C42" s="39"/>
      <c r="D42" s="39"/>
      <c r="E42" s="39"/>
      <c r="F42" s="69"/>
      <c r="G42" s="38"/>
    </row>
    <row r="43" spans="1:7" ht="18.95" customHeight="1" x14ac:dyDescent="0.2">
      <c r="A43" s="68"/>
      <c r="B43" s="39"/>
      <c r="C43" s="39"/>
      <c r="D43" s="39"/>
      <c r="E43" s="39"/>
      <c r="F43" s="69"/>
      <c r="G43" s="38"/>
    </row>
    <row r="44" spans="1:7" ht="18.95" customHeight="1" x14ac:dyDescent="0.2">
      <c r="A44" s="68"/>
      <c r="B44" s="39"/>
      <c r="C44" s="39"/>
      <c r="D44" s="39"/>
      <c r="E44" s="39"/>
      <c r="F44" s="69"/>
      <c r="G44" s="38"/>
    </row>
    <row r="45" spans="1:7" ht="18.95" customHeight="1" x14ac:dyDescent="0.2">
      <c r="A45" s="68"/>
      <c r="B45" s="39"/>
      <c r="C45" s="39"/>
      <c r="D45" s="39"/>
      <c r="E45" s="39"/>
      <c r="F45" s="69"/>
      <c r="G45" s="38"/>
    </row>
    <row r="46" spans="1:7" ht="18.95" customHeight="1" x14ac:dyDescent="0.2">
      <c r="A46" s="68"/>
      <c r="B46" s="39"/>
      <c r="C46" s="39"/>
      <c r="D46" s="39"/>
      <c r="E46" s="39"/>
      <c r="F46" s="69"/>
      <c r="G46" s="38"/>
    </row>
    <row r="47" spans="1:7" ht="18.95" customHeight="1" x14ac:dyDescent="0.2">
      <c r="A47" s="68"/>
      <c r="B47" s="39"/>
      <c r="C47" s="39"/>
      <c r="D47" s="39"/>
      <c r="E47" s="39"/>
      <c r="F47" s="69"/>
      <c r="G47" s="38"/>
    </row>
    <row r="48" spans="1:7" ht="18.95" customHeight="1" x14ac:dyDescent="0.2">
      <c r="A48" s="68"/>
      <c r="B48" s="39"/>
      <c r="C48" s="39"/>
      <c r="D48" s="39"/>
      <c r="E48" s="39"/>
      <c r="F48" s="69"/>
      <c r="G48" s="38"/>
    </row>
    <row r="49" spans="1:7" ht="18.95" customHeight="1" x14ac:dyDescent="0.2">
      <c r="A49" s="68"/>
      <c r="B49" s="39"/>
      <c r="C49" s="39"/>
      <c r="D49" s="39"/>
      <c r="E49" s="39"/>
      <c r="F49" s="69"/>
      <c r="G49" s="38"/>
    </row>
    <row r="50" spans="1:7" ht="18.95" customHeight="1" x14ac:dyDescent="0.2">
      <c r="A50" s="68"/>
      <c r="B50" s="39"/>
      <c r="C50" s="39"/>
      <c r="D50" s="39"/>
      <c r="E50" s="39"/>
      <c r="F50" s="69"/>
      <c r="G50" s="38"/>
    </row>
    <row r="51" spans="1:7" ht="18.95" customHeight="1" x14ac:dyDescent="0.2">
      <c r="A51" s="68"/>
      <c r="B51" s="39"/>
      <c r="C51" s="39"/>
      <c r="D51" s="39"/>
      <c r="E51" s="39"/>
      <c r="F51" s="69"/>
      <c r="G51" s="38"/>
    </row>
    <row r="52" spans="1:7" ht="18.95" customHeight="1" x14ac:dyDescent="0.2">
      <c r="A52" s="68"/>
      <c r="B52" s="39"/>
      <c r="C52" s="39"/>
      <c r="D52" s="39"/>
      <c r="E52" s="39"/>
      <c r="F52" s="69"/>
      <c r="G52" s="38"/>
    </row>
    <row r="53" spans="1:7" ht="18.95" customHeight="1" x14ac:dyDescent="0.2">
      <c r="A53" s="68"/>
      <c r="B53" s="69"/>
      <c r="C53" s="69"/>
      <c r="D53" s="69"/>
      <c r="E53" s="69"/>
      <c r="F53" s="69"/>
      <c r="G53" s="38"/>
    </row>
    <row r="54" spans="1:7" ht="18.95" customHeight="1" x14ac:dyDescent="0.2">
      <c r="A54" s="68"/>
      <c r="B54" s="39"/>
      <c r="C54" s="39"/>
      <c r="D54" s="39"/>
      <c r="E54" s="39"/>
      <c r="F54" s="69"/>
      <c r="G54" s="38"/>
    </row>
    <row r="55" spans="1:7" ht="18.95" customHeight="1" x14ac:dyDescent="0.2">
      <c r="A55" s="68"/>
      <c r="B55" s="39"/>
      <c r="C55" s="39"/>
      <c r="D55" s="39"/>
      <c r="E55" s="39"/>
      <c r="F55" s="69"/>
      <c r="G55" s="38"/>
    </row>
    <row r="56" spans="1:7" ht="18.95" customHeight="1" x14ac:dyDescent="0.2">
      <c r="A56" s="68"/>
      <c r="B56" s="39"/>
      <c r="C56" s="39"/>
      <c r="D56" s="39"/>
      <c r="E56" s="39"/>
      <c r="F56" s="69"/>
      <c r="G56" s="38"/>
    </row>
    <row r="57" spans="1:7" ht="18.95" customHeight="1" x14ac:dyDescent="0.2">
      <c r="A57" s="68"/>
      <c r="B57" s="39"/>
      <c r="C57" s="39"/>
      <c r="D57" s="39"/>
      <c r="E57" s="39"/>
      <c r="F57" s="69"/>
      <c r="G57" s="38"/>
    </row>
    <row r="58" spans="1:7" ht="18.95" customHeight="1" x14ac:dyDescent="0.2">
      <c r="A58" s="68"/>
      <c r="B58" s="39"/>
      <c r="C58" s="39"/>
      <c r="D58" s="39"/>
      <c r="E58" s="39"/>
      <c r="F58" s="69"/>
      <c r="G58" s="38"/>
    </row>
    <row r="59" spans="1:7" ht="18.95" customHeight="1" x14ac:dyDescent="0.2">
      <c r="A59" s="68"/>
      <c r="B59" s="39"/>
      <c r="C59" s="39"/>
      <c r="D59" s="39"/>
      <c r="E59" s="39"/>
      <c r="F59" s="69"/>
      <c r="G59" s="38"/>
    </row>
    <row r="60" spans="1:7" ht="18.95" customHeight="1" x14ac:dyDescent="0.2">
      <c r="A60" s="68"/>
      <c r="B60" s="39"/>
      <c r="C60" s="39"/>
      <c r="D60" s="39"/>
      <c r="E60" s="39"/>
      <c r="F60" s="69"/>
      <c r="G60" s="38"/>
    </row>
    <row r="61" spans="1:7" ht="18.95" customHeight="1" x14ac:dyDescent="0.2">
      <c r="A61" s="68"/>
      <c r="B61" s="39"/>
      <c r="C61" s="39"/>
      <c r="D61" s="39"/>
      <c r="E61" s="39"/>
      <c r="F61" s="69"/>
      <c r="G61" s="38"/>
    </row>
    <row r="62" spans="1:7" ht="18.95" customHeight="1" x14ac:dyDescent="0.2">
      <c r="A62" s="68"/>
      <c r="B62" s="39"/>
      <c r="C62" s="39"/>
      <c r="D62" s="39"/>
      <c r="E62" s="39"/>
      <c r="F62" s="69"/>
      <c r="G62" s="38"/>
    </row>
    <row r="63" spans="1:7" ht="18.95" customHeight="1" x14ac:dyDescent="0.2">
      <c r="A63" s="68"/>
      <c r="B63" s="39"/>
      <c r="C63" s="39"/>
      <c r="D63" s="39"/>
      <c r="E63" s="39"/>
      <c r="F63" s="69"/>
      <c r="G63" s="38"/>
    </row>
    <row r="64" spans="1:7" ht="18.95" customHeight="1" x14ac:dyDescent="0.2">
      <c r="A64" s="68"/>
      <c r="B64" s="39"/>
      <c r="C64" s="39"/>
      <c r="D64" s="39"/>
      <c r="E64" s="39"/>
      <c r="F64" s="69"/>
      <c r="G64" s="38"/>
    </row>
    <row r="65" spans="1:7" ht="18.95" customHeight="1" x14ac:dyDescent="0.2">
      <c r="A65" s="68"/>
      <c r="B65" s="69"/>
      <c r="C65" s="69"/>
      <c r="D65" s="69"/>
      <c r="E65" s="69"/>
      <c r="F65" s="69"/>
      <c r="G65" s="38"/>
    </row>
    <row r="66" spans="1:7" ht="18.95" customHeight="1" x14ac:dyDescent="0.2">
      <c r="A66" s="68"/>
      <c r="B66" s="69"/>
      <c r="C66" s="69"/>
      <c r="D66" s="69"/>
      <c r="E66" s="69"/>
      <c r="F66" s="69"/>
      <c r="G66" s="38"/>
    </row>
    <row r="67" spans="1:7" ht="18.95" customHeight="1" x14ac:dyDescent="0.2">
      <c r="A67" s="68"/>
      <c r="B67" s="69"/>
      <c r="C67" s="69"/>
      <c r="D67" s="69"/>
      <c r="E67" s="69"/>
      <c r="F67" s="69"/>
      <c r="G67" s="38"/>
    </row>
    <row r="68" spans="1:7" ht="18.95" customHeight="1" x14ac:dyDescent="0.2">
      <c r="A68" s="68"/>
      <c r="B68" s="39"/>
      <c r="C68" s="39"/>
      <c r="D68" s="39"/>
      <c r="E68" s="39"/>
      <c r="F68" s="39"/>
      <c r="G68" s="38"/>
    </row>
    <row r="69" spans="1:7" ht="18.95" customHeight="1" x14ac:dyDescent="0.2">
      <c r="A69" s="68"/>
      <c r="B69" s="39"/>
      <c r="C69" s="39"/>
      <c r="D69" s="39"/>
      <c r="E69" s="39"/>
      <c r="F69" s="39"/>
      <c r="G69" s="38"/>
    </row>
    <row r="70" spans="1:7" ht="18.95" customHeight="1" x14ac:dyDescent="0.2">
      <c r="A70" s="68"/>
      <c r="B70" s="39"/>
      <c r="C70" s="39"/>
      <c r="D70" s="39"/>
      <c r="E70" s="39"/>
      <c r="F70" s="39"/>
      <c r="G70" s="38"/>
    </row>
    <row r="71" spans="1:7" ht="18.95" customHeight="1" x14ac:dyDescent="0.2">
      <c r="A71" s="68"/>
      <c r="B71" s="39"/>
      <c r="C71" s="39"/>
      <c r="D71" s="39"/>
      <c r="E71" s="39"/>
      <c r="F71" s="39"/>
      <c r="G71" s="38"/>
    </row>
    <row r="72" spans="1:7" ht="18.95" customHeight="1" x14ac:dyDescent="0.2">
      <c r="A72" s="68"/>
      <c r="B72" s="39"/>
      <c r="C72" s="39"/>
      <c r="D72" s="39"/>
      <c r="E72" s="39"/>
      <c r="F72" s="39"/>
      <c r="G72" s="38"/>
    </row>
    <row r="73" spans="1:7" ht="18.95" customHeight="1" x14ac:dyDescent="0.2">
      <c r="A73" s="68"/>
      <c r="B73" s="39"/>
      <c r="C73" s="39"/>
      <c r="D73" s="39"/>
      <c r="E73" s="39"/>
      <c r="F73" s="39"/>
      <c r="G73" s="38"/>
    </row>
    <row r="74" spans="1:7" ht="18.95" customHeight="1" x14ac:dyDescent="0.2">
      <c r="A74" s="68"/>
      <c r="B74" s="39"/>
      <c r="C74" s="39"/>
      <c r="D74" s="39"/>
      <c r="E74" s="39"/>
      <c r="F74" s="39"/>
      <c r="G74" s="38"/>
    </row>
    <row r="75" spans="1:7" ht="18.95" customHeight="1" x14ac:dyDescent="0.2">
      <c r="A75" s="68"/>
      <c r="B75" s="39"/>
      <c r="C75" s="39"/>
      <c r="D75" s="39"/>
      <c r="E75" s="39"/>
      <c r="F75" s="39"/>
      <c r="G75" s="38"/>
    </row>
    <row r="76" spans="1:7" ht="18.95" customHeight="1" x14ac:dyDescent="0.2">
      <c r="A76" s="68"/>
      <c r="B76" s="69"/>
      <c r="C76" s="39"/>
      <c r="D76" s="39"/>
      <c r="E76" s="39"/>
      <c r="F76" s="39"/>
      <c r="G76" s="38"/>
    </row>
    <row r="77" spans="1:7" ht="18.95" customHeight="1" x14ac:dyDescent="0.2">
      <c r="A77" s="68"/>
      <c r="B77" s="39"/>
      <c r="C77" s="39"/>
      <c r="D77" s="39"/>
      <c r="E77" s="39"/>
      <c r="F77" s="69"/>
      <c r="G77" s="38"/>
    </row>
    <row r="78" spans="1:7" ht="18.95" customHeight="1" x14ac:dyDescent="0.2">
      <c r="A78" s="68"/>
      <c r="B78" s="39"/>
      <c r="C78" s="39"/>
      <c r="D78" s="39"/>
      <c r="E78" s="39"/>
      <c r="F78" s="69"/>
      <c r="G78" s="38"/>
    </row>
    <row r="79" spans="1:7" ht="18.95" customHeight="1" x14ac:dyDescent="0.2">
      <c r="A79" s="68"/>
      <c r="B79" s="39"/>
      <c r="C79" s="39"/>
      <c r="D79" s="39"/>
      <c r="E79" s="39"/>
      <c r="F79" s="69"/>
      <c r="G79" s="38"/>
    </row>
    <row r="80" spans="1:7" ht="18.95" customHeight="1" x14ac:dyDescent="0.2">
      <c r="A80" s="68"/>
      <c r="B80" s="39"/>
      <c r="C80" s="39"/>
      <c r="D80" s="39"/>
      <c r="E80" s="39"/>
      <c r="F80" s="69"/>
      <c r="G80" s="38"/>
    </row>
    <row r="81" spans="1:75" ht="18.95" customHeight="1" x14ac:dyDescent="0.2">
      <c r="A81" s="68"/>
      <c r="B81" s="39"/>
      <c r="C81" s="39"/>
      <c r="D81" s="39"/>
      <c r="E81" s="39"/>
      <c r="F81" s="69"/>
      <c r="G81" s="38"/>
    </row>
    <row r="82" spans="1:75" ht="18.95" customHeight="1" x14ac:dyDescent="0.2">
      <c r="A82" s="68"/>
      <c r="B82" s="39"/>
      <c r="C82" s="39"/>
      <c r="D82" s="39"/>
      <c r="E82" s="39"/>
      <c r="F82" s="69"/>
      <c r="G82" s="38"/>
    </row>
    <row r="83" spans="1:75" ht="18.95" customHeight="1" x14ac:dyDescent="0.2">
      <c r="A83" s="68"/>
      <c r="B83" s="39"/>
      <c r="C83" s="39"/>
      <c r="D83" s="39"/>
      <c r="E83" s="39"/>
      <c r="F83" s="69"/>
      <c r="G83" s="38"/>
    </row>
    <row r="84" spans="1:75" ht="18.95" customHeight="1" x14ac:dyDescent="0.2">
      <c r="A84" s="68"/>
      <c r="B84" s="39"/>
      <c r="C84" s="39"/>
      <c r="D84" s="39"/>
      <c r="E84" s="39"/>
      <c r="F84" s="69"/>
      <c r="G84" s="38"/>
    </row>
    <row r="85" spans="1:75" ht="18.95" customHeight="1" x14ac:dyDescent="0.2">
      <c r="A85" s="68"/>
      <c r="B85" s="39"/>
      <c r="C85" s="39"/>
      <c r="D85" s="39"/>
      <c r="E85" s="39"/>
      <c r="F85" s="69"/>
      <c r="G85" s="38"/>
    </row>
    <row r="86" spans="1:75" ht="18.95" customHeight="1" x14ac:dyDescent="0.2">
      <c r="A86" s="68"/>
      <c r="B86" s="39"/>
      <c r="C86" s="39"/>
      <c r="D86" s="39"/>
      <c r="E86" s="39"/>
      <c r="F86" s="69"/>
      <c r="G86" s="38"/>
    </row>
    <row r="87" spans="1:75" ht="18.95" customHeight="1" x14ac:dyDescent="0.2">
      <c r="A87" s="68"/>
      <c r="B87" s="39"/>
      <c r="C87" s="39"/>
      <c r="D87" s="39"/>
      <c r="E87" s="39"/>
      <c r="F87" s="69"/>
      <c r="G87" s="38"/>
    </row>
    <row r="88" spans="1:75" ht="18.95" customHeight="1" x14ac:dyDescent="0.2">
      <c r="A88" s="68"/>
      <c r="B88" s="39"/>
      <c r="C88" s="39"/>
      <c r="D88" s="39"/>
      <c r="E88" s="39"/>
      <c r="F88" s="69"/>
      <c r="G88" s="38"/>
    </row>
    <row r="89" spans="1:75" ht="18.95" customHeight="1" x14ac:dyDescent="0.2">
      <c r="A89" s="68"/>
      <c r="B89" s="39"/>
      <c r="C89" s="39"/>
      <c r="D89" s="39"/>
      <c r="E89" s="39"/>
      <c r="F89" s="69"/>
      <c r="G89" s="38"/>
    </row>
    <row r="90" spans="1:75" ht="18.95" customHeight="1" x14ac:dyDescent="0.2">
      <c r="A90" s="68"/>
      <c r="B90" s="39"/>
      <c r="C90" s="39"/>
      <c r="D90" s="39"/>
      <c r="E90" s="39"/>
      <c r="F90" s="69"/>
      <c r="G90" s="38"/>
    </row>
    <row r="91" spans="1:75" ht="18.95" customHeight="1" x14ac:dyDescent="0.2">
      <c r="A91" s="68"/>
      <c r="B91" s="39"/>
      <c r="C91" s="39"/>
      <c r="D91" s="39"/>
      <c r="E91" s="39"/>
      <c r="F91" s="69"/>
      <c r="G91" s="38"/>
    </row>
    <row r="92" spans="1:75" ht="18.95" customHeight="1" x14ac:dyDescent="0.2">
      <c r="A92" s="68"/>
      <c r="B92" s="39"/>
      <c r="C92" s="39"/>
      <c r="D92" s="39"/>
      <c r="E92" s="39"/>
      <c r="F92" s="69"/>
      <c r="G92" s="38"/>
    </row>
    <row r="93" spans="1:75" ht="18.95" customHeight="1" x14ac:dyDescent="0.2">
      <c r="A93" s="68"/>
      <c r="B93" s="69"/>
      <c r="C93" s="69"/>
      <c r="D93" s="69"/>
      <c r="E93" s="69"/>
      <c r="F93" s="69"/>
      <c r="G93" s="38"/>
    </row>
    <row r="94" spans="1:75" ht="18.95" customHeight="1" x14ac:dyDescent="0.2">
      <c r="A94" s="68"/>
      <c r="B94" s="39"/>
      <c r="C94" s="39"/>
      <c r="D94" s="39"/>
      <c r="E94" s="39"/>
      <c r="F94" s="69"/>
      <c r="G94" s="38"/>
      <c r="BW94" s="54"/>
    </row>
    <row r="95" spans="1:75" ht="18.95" customHeight="1" x14ac:dyDescent="0.2">
      <c r="A95" s="68"/>
      <c r="B95" s="39"/>
      <c r="C95" s="39"/>
      <c r="D95" s="39"/>
      <c r="E95" s="39"/>
      <c r="F95" s="69"/>
      <c r="G95" s="38"/>
    </row>
    <row r="96" spans="1:75" ht="18.95" customHeight="1" x14ac:dyDescent="0.2">
      <c r="A96" s="68"/>
      <c r="B96" s="39"/>
      <c r="C96" s="39"/>
      <c r="D96" s="39"/>
      <c r="E96" s="39"/>
      <c r="F96" s="69"/>
      <c r="G96" s="38"/>
    </row>
    <row r="97" spans="1:77" ht="18.95" customHeight="1" x14ac:dyDescent="0.2">
      <c r="A97" s="68"/>
      <c r="B97" s="39"/>
      <c r="C97" s="39"/>
      <c r="D97" s="39"/>
      <c r="E97" s="39"/>
      <c r="F97" s="69"/>
      <c r="G97" s="38"/>
      <c r="BT97" s="53" t="s">
        <v>28</v>
      </c>
    </row>
    <row r="98" spans="1:77" ht="18.95" customHeight="1" thickBot="1" x14ac:dyDescent="0.35">
      <c r="A98" s="68"/>
      <c r="B98" s="39"/>
      <c r="C98" s="39"/>
      <c r="D98" s="39"/>
      <c r="E98" s="39"/>
      <c r="F98" s="69"/>
      <c r="G98" s="38"/>
      <c r="BT98" s="52" t="s">
        <v>29</v>
      </c>
      <c r="BU98" s="51" t="s">
        <v>30</v>
      </c>
      <c r="BV98" s="50">
        <v>35826</v>
      </c>
      <c r="BW98" s="49" t="s">
        <v>31</v>
      </c>
    </row>
    <row r="99" spans="1:77" ht="18.95" customHeight="1" thickBot="1" x14ac:dyDescent="0.25">
      <c r="A99" s="68"/>
      <c r="B99" s="39"/>
      <c r="C99" s="39"/>
      <c r="D99" s="39"/>
      <c r="E99" s="39"/>
      <c r="F99" s="69"/>
      <c r="G99" s="38"/>
      <c r="BT99" s="48" t="s">
        <v>32</v>
      </c>
      <c r="BU99" s="70" t="s">
        <v>33</v>
      </c>
      <c r="BV99" s="70" t="s">
        <v>34</v>
      </c>
      <c r="BW99" s="70" t="s">
        <v>35</v>
      </c>
      <c r="BX99" s="71" t="s">
        <v>36</v>
      </c>
      <c r="BY99" s="70" t="s">
        <v>37</v>
      </c>
    </row>
    <row r="100" spans="1:77" ht="18.95" customHeight="1" x14ac:dyDescent="0.2">
      <c r="A100" s="68"/>
      <c r="B100" s="39"/>
      <c r="C100" s="39"/>
      <c r="D100" s="39"/>
      <c r="E100" s="39"/>
      <c r="F100" s="69"/>
      <c r="G100" s="38"/>
      <c r="BT100" s="46"/>
      <c r="BU100" s="38"/>
      <c r="BV100" s="38"/>
      <c r="BW100" s="38"/>
      <c r="BX100" s="38"/>
      <c r="BY100" s="45"/>
    </row>
    <row r="101" spans="1:77" ht="18.95" customHeight="1" x14ac:dyDescent="0.2">
      <c r="A101" s="68"/>
      <c r="B101" s="39"/>
      <c r="C101" s="39"/>
      <c r="D101" s="39"/>
      <c r="E101" s="39"/>
      <c r="F101" s="69"/>
      <c r="G101" s="38"/>
      <c r="BT101" s="72" t="s">
        <v>38</v>
      </c>
      <c r="BU101" s="38"/>
      <c r="BV101" s="38"/>
      <c r="BW101" s="38"/>
      <c r="BX101" s="38"/>
      <c r="BY101" s="45"/>
    </row>
    <row r="102" spans="1:77" ht="18.95" customHeight="1" x14ac:dyDescent="0.2">
      <c r="A102" s="68"/>
      <c r="B102" s="39"/>
      <c r="C102" s="39"/>
      <c r="D102" s="39"/>
      <c r="E102" s="39"/>
      <c r="F102" s="69"/>
      <c r="G102" s="38"/>
      <c r="BT102" s="46" t="s">
        <v>39</v>
      </c>
      <c r="BU102" s="39" t="e">
        <f t="shared" ref="BU102:BU107" si="2">BX102+BY102</f>
        <v>#REF!</v>
      </c>
      <c r="BV102" s="39" t="e">
        <f>#REF!</f>
        <v>#REF!</v>
      </c>
      <c r="BW102" s="38" t="e">
        <f>#REF!</f>
        <v>#REF!</v>
      </c>
      <c r="BX102" s="39" t="e">
        <f t="shared" ref="BX102:BX107" si="3">BV102+BW102</f>
        <v>#REF!</v>
      </c>
      <c r="BY102" s="45" t="e">
        <f>#REF!</f>
        <v>#REF!</v>
      </c>
    </row>
    <row r="103" spans="1:77" ht="18.95" customHeight="1" x14ac:dyDescent="0.2">
      <c r="A103" s="68"/>
      <c r="B103" s="39"/>
      <c r="C103" s="39"/>
      <c r="D103" s="39"/>
      <c r="E103" s="39"/>
      <c r="F103" s="69"/>
      <c r="G103" s="38"/>
      <c r="BT103" s="46" t="s">
        <v>40</v>
      </c>
      <c r="BU103" s="39" t="e">
        <f t="shared" si="2"/>
        <v>#REF!</v>
      </c>
      <c r="BV103" s="38" t="e">
        <f>#REF!</f>
        <v>#REF!</v>
      </c>
      <c r="BW103" s="38" t="e">
        <f>#REF!</f>
        <v>#REF!</v>
      </c>
      <c r="BX103" s="39" t="e">
        <f t="shared" si="3"/>
        <v>#REF!</v>
      </c>
      <c r="BY103" s="45" t="e">
        <f>#REF!</f>
        <v>#REF!</v>
      </c>
    </row>
    <row r="104" spans="1:77" ht="18.95" customHeight="1" x14ac:dyDescent="0.2">
      <c r="A104" s="68"/>
      <c r="B104" s="39"/>
      <c r="C104" s="39"/>
      <c r="D104" s="39"/>
      <c r="E104" s="39"/>
      <c r="F104" s="69"/>
      <c r="G104" s="38"/>
      <c r="BT104" s="46" t="s">
        <v>41</v>
      </c>
      <c r="BU104" s="39" t="e">
        <f t="shared" si="2"/>
        <v>#REF!</v>
      </c>
      <c r="BV104" s="39" t="e">
        <f>#REF!</f>
        <v>#REF!</v>
      </c>
      <c r="BW104" s="38" t="e">
        <f>#REF!</f>
        <v>#REF!</v>
      </c>
      <c r="BX104" s="39" t="e">
        <f t="shared" si="3"/>
        <v>#REF!</v>
      </c>
      <c r="BY104" s="45" t="e">
        <f>#REF!</f>
        <v>#REF!</v>
      </c>
    </row>
    <row r="105" spans="1:77" ht="18.95" customHeight="1" x14ac:dyDescent="0.2">
      <c r="A105" s="68"/>
      <c r="B105" s="69"/>
      <c r="C105" s="69"/>
      <c r="D105" s="69"/>
      <c r="E105" s="69"/>
      <c r="F105" s="69"/>
      <c r="G105" s="38"/>
      <c r="BT105" s="46" t="s">
        <v>42</v>
      </c>
      <c r="BU105" s="39" t="e">
        <f t="shared" si="2"/>
        <v>#REF!</v>
      </c>
      <c r="BV105" s="38" t="e">
        <f>#REF!</f>
        <v>#REF!</v>
      </c>
      <c r="BW105" s="38" t="e">
        <f>#REF!</f>
        <v>#REF!</v>
      </c>
      <c r="BX105" s="39" t="e">
        <f t="shared" si="3"/>
        <v>#REF!</v>
      </c>
      <c r="BY105" s="45" t="e">
        <f>#REF!</f>
        <v>#REF!</v>
      </c>
    </row>
    <row r="106" spans="1:77" ht="18.95" customHeight="1" x14ac:dyDescent="0.2">
      <c r="A106" s="68"/>
      <c r="B106" s="69"/>
      <c r="C106" s="69"/>
      <c r="D106" s="69"/>
      <c r="E106" s="69"/>
      <c r="F106" s="69"/>
      <c r="G106" s="38"/>
      <c r="BT106" s="46" t="s">
        <v>43</v>
      </c>
      <c r="BU106" s="39" t="e">
        <f t="shared" si="2"/>
        <v>#REF!</v>
      </c>
      <c r="BV106" s="38" t="e">
        <f>#REF!</f>
        <v>#REF!</v>
      </c>
      <c r="BW106" s="38" t="e">
        <f>#REF!</f>
        <v>#REF!</v>
      </c>
      <c r="BX106" s="39" t="e">
        <f t="shared" si="3"/>
        <v>#REF!</v>
      </c>
      <c r="BY106" s="45" t="e">
        <f>#REF!</f>
        <v>#REF!</v>
      </c>
    </row>
    <row r="107" spans="1:77" ht="18.95" customHeight="1" x14ac:dyDescent="0.2">
      <c r="A107" s="68"/>
      <c r="B107" s="69"/>
      <c r="C107" s="69"/>
      <c r="D107" s="69"/>
      <c r="E107" s="69"/>
      <c r="F107" s="69"/>
      <c r="G107" s="38"/>
      <c r="BT107" s="46" t="s">
        <v>44</v>
      </c>
      <c r="BU107" s="39" t="e">
        <f t="shared" si="2"/>
        <v>#REF!</v>
      </c>
      <c r="BV107" s="38" t="e">
        <f>#REF!</f>
        <v>#REF!</v>
      </c>
      <c r="BW107" s="38" t="e">
        <f>#REF!</f>
        <v>#REF!</v>
      </c>
      <c r="BX107" s="39" t="e">
        <f t="shared" si="3"/>
        <v>#REF!</v>
      </c>
      <c r="BY107" s="45" t="e">
        <f>#REF!</f>
        <v>#REF!</v>
      </c>
    </row>
    <row r="108" spans="1:77" ht="18.95" customHeight="1" x14ac:dyDescent="0.2">
      <c r="A108" s="38"/>
      <c r="B108" s="39"/>
      <c r="C108" s="39"/>
      <c r="D108" s="39"/>
      <c r="E108" s="39"/>
      <c r="F108" s="39"/>
      <c r="G108" s="38"/>
      <c r="BT108" s="46"/>
      <c r="BU108" s="38"/>
      <c r="BV108" s="38"/>
      <c r="BW108" s="38"/>
      <c r="BX108" s="38"/>
      <c r="BY108" s="45"/>
    </row>
    <row r="109" spans="1:77" ht="15.95" customHeight="1" x14ac:dyDescent="0.2">
      <c r="A109" s="38"/>
      <c r="B109" s="39"/>
      <c r="C109" s="39"/>
      <c r="D109" s="39"/>
      <c r="E109" s="39"/>
      <c r="F109" s="39"/>
      <c r="G109" s="38"/>
      <c r="BT109" s="72" t="s">
        <v>45</v>
      </c>
      <c r="BU109" s="38"/>
      <c r="BV109" s="38"/>
      <c r="BW109" s="38"/>
      <c r="BX109" s="38"/>
      <c r="BY109" s="45"/>
    </row>
    <row r="110" spans="1:77" ht="15.95" customHeight="1" x14ac:dyDescent="0.2">
      <c r="A110" s="38"/>
      <c r="B110" s="39"/>
      <c r="C110" s="39"/>
      <c r="D110" s="39"/>
      <c r="E110" s="39"/>
      <c r="F110" s="39"/>
      <c r="G110" s="38"/>
      <c r="BT110" s="46" t="s">
        <v>46</v>
      </c>
      <c r="BU110" s="39" t="e">
        <f t="shared" ref="BU110:BU121" si="4">BX110+BY110</f>
        <v>#REF!</v>
      </c>
      <c r="BV110" s="38" t="e">
        <f>#REF!</f>
        <v>#REF!</v>
      </c>
      <c r="BW110" s="38" t="e">
        <f>#REF!</f>
        <v>#REF!</v>
      </c>
      <c r="BX110" s="39" t="e">
        <f t="shared" ref="BX110:BX121" si="5">BV110+BW110</f>
        <v>#REF!</v>
      </c>
      <c r="BY110" s="45" t="e">
        <f>#REF!</f>
        <v>#REF!</v>
      </c>
    </row>
    <row r="111" spans="1:77" ht="15.95" customHeight="1" x14ac:dyDescent="0.2">
      <c r="A111" s="38"/>
      <c r="B111" s="39"/>
      <c r="C111" s="39"/>
      <c r="D111" s="39"/>
      <c r="E111" s="39"/>
      <c r="F111" s="39"/>
      <c r="G111" s="38"/>
      <c r="BT111" s="46" t="s">
        <v>47</v>
      </c>
      <c r="BU111" s="39" t="e">
        <f t="shared" si="4"/>
        <v>#REF!</v>
      </c>
      <c r="BV111" s="38" t="e">
        <f>#REF!</f>
        <v>#REF!</v>
      </c>
      <c r="BW111" s="38" t="e">
        <f>#REF!</f>
        <v>#REF!</v>
      </c>
      <c r="BX111" s="39" t="e">
        <f t="shared" si="5"/>
        <v>#REF!</v>
      </c>
      <c r="BY111" s="45" t="e">
        <f>#REF!</f>
        <v>#REF!</v>
      </c>
    </row>
    <row r="112" spans="1:77" ht="15.95" customHeight="1" x14ac:dyDescent="0.2">
      <c r="A112" s="38"/>
      <c r="B112" s="39"/>
      <c r="C112" s="39"/>
      <c r="D112" s="39"/>
      <c r="E112" s="39"/>
      <c r="F112" s="39"/>
      <c r="G112" s="38"/>
      <c r="BT112" s="46" t="s">
        <v>48</v>
      </c>
      <c r="BU112" s="39" t="e">
        <f t="shared" si="4"/>
        <v>#REF!</v>
      </c>
      <c r="BV112" s="39" t="e">
        <f>#REF!</f>
        <v>#REF!</v>
      </c>
      <c r="BW112" s="39" t="e">
        <f>#REF!</f>
        <v>#REF!</v>
      </c>
      <c r="BX112" s="39" t="e">
        <f t="shared" si="5"/>
        <v>#REF!</v>
      </c>
      <c r="BY112" s="45" t="e">
        <f>#REF!</f>
        <v>#REF!</v>
      </c>
    </row>
    <row r="113" spans="1:77" ht="15.95" customHeight="1" x14ac:dyDescent="0.2">
      <c r="A113" s="38"/>
      <c r="B113" s="39"/>
      <c r="C113" s="39"/>
      <c r="D113" s="39"/>
      <c r="E113" s="39"/>
      <c r="F113" s="39"/>
      <c r="G113" s="38"/>
      <c r="BT113" s="46" t="s">
        <v>49</v>
      </c>
      <c r="BU113" s="39" t="e">
        <f t="shared" si="4"/>
        <v>#REF!</v>
      </c>
      <c r="BV113" s="39" t="e">
        <f>#REF!</f>
        <v>#REF!</v>
      </c>
      <c r="BW113" s="38" t="e">
        <f>#REF!</f>
        <v>#REF!</v>
      </c>
      <c r="BX113" s="39" t="e">
        <f t="shared" si="5"/>
        <v>#REF!</v>
      </c>
      <c r="BY113" s="45" t="e">
        <f>#REF!</f>
        <v>#REF!</v>
      </c>
    </row>
    <row r="114" spans="1:77" ht="15.95" customHeight="1" x14ac:dyDescent="0.2">
      <c r="A114" s="38"/>
      <c r="B114" s="39"/>
      <c r="C114" s="39"/>
      <c r="D114" s="39"/>
      <c r="E114" s="39"/>
      <c r="F114" s="39"/>
      <c r="G114" s="38"/>
      <c r="BT114" s="46" t="s">
        <v>50</v>
      </c>
      <c r="BU114" s="39" t="e">
        <f t="shared" si="4"/>
        <v>#REF!</v>
      </c>
      <c r="BV114" s="39" t="e">
        <f>#REF!</f>
        <v>#REF!</v>
      </c>
      <c r="BW114" s="38" t="e">
        <f>#REF!</f>
        <v>#REF!</v>
      </c>
      <c r="BX114" s="39" t="e">
        <f t="shared" si="5"/>
        <v>#REF!</v>
      </c>
      <c r="BY114" s="45" t="e">
        <f>#REF!</f>
        <v>#REF!</v>
      </c>
    </row>
    <row r="115" spans="1:77" ht="15.95" customHeight="1" x14ac:dyDescent="0.2">
      <c r="A115" s="38"/>
      <c r="B115" s="39"/>
      <c r="C115" s="39"/>
      <c r="D115" s="39"/>
      <c r="E115" s="39"/>
      <c r="F115" s="39"/>
      <c r="G115" s="38"/>
      <c r="BT115" s="46" t="s">
        <v>51</v>
      </c>
      <c r="BU115" s="39" t="e">
        <f t="shared" si="4"/>
        <v>#REF!</v>
      </c>
      <c r="BV115" s="39" t="e">
        <f>#REF!</f>
        <v>#REF!</v>
      </c>
      <c r="BW115" s="38" t="e">
        <f>#REF!</f>
        <v>#REF!</v>
      </c>
      <c r="BX115" s="39" t="e">
        <f t="shared" si="5"/>
        <v>#REF!</v>
      </c>
      <c r="BY115" s="45" t="e">
        <f>#REF!</f>
        <v>#REF!</v>
      </c>
    </row>
    <row r="116" spans="1:77" ht="15.95" customHeight="1" x14ac:dyDescent="0.2">
      <c r="A116" s="38"/>
      <c r="B116" s="39"/>
      <c r="C116" s="39"/>
      <c r="D116" s="39"/>
      <c r="E116" s="39"/>
      <c r="F116" s="39"/>
      <c r="G116" s="38"/>
      <c r="BT116" s="46" t="s">
        <v>52</v>
      </c>
      <c r="BU116" s="39" t="e">
        <f t="shared" si="4"/>
        <v>#REF!</v>
      </c>
      <c r="BV116" s="38" t="e">
        <f>#REF!</f>
        <v>#REF!</v>
      </c>
      <c r="BW116" s="38" t="e">
        <f>#REF!</f>
        <v>#REF!</v>
      </c>
      <c r="BX116" s="39" t="e">
        <f t="shared" si="5"/>
        <v>#REF!</v>
      </c>
      <c r="BY116" s="45" t="e">
        <f>#REF!</f>
        <v>#REF!</v>
      </c>
    </row>
    <row r="117" spans="1:77" ht="15.95" customHeight="1" x14ac:dyDescent="0.2">
      <c r="A117" s="38"/>
      <c r="B117" s="39"/>
      <c r="C117" s="39"/>
      <c r="D117" s="39"/>
      <c r="E117" s="39"/>
      <c r="F117" s="39"/>
      <c r="G117" s="38"/>
      <c r="BT117" s="46" t="s">
        <v>53</v>
      </c>
      <c r="BU117" s="39" t="e">
        <f t="shared" si="4"/>
        <v>#REF!</v>
      </c>
      <c r="BV117" s="39" t="e">
        <f>#REF!</f>
        <v>#REF!</v>
      </c>
      <c r="BW117" s="38" t="e">
        <f>#REF!</f>
        <v>#REF!</v>
      </c>
      <c r="BX117" s="39" t="e">
        <f t="shared" si="5"/>
        <v>#REF!</v>
      </c>
      <c r="BY117" s="45" t="e">
        <f>#REF!</f>
        <v>#REF!</v>
      </c>
    </row>
    <row r="118" spans="1:77" ht="15.95" customHeight="1" x14ac:dyDescent="0.2">
      <c r="A118" s="38"/>
      <c r="B118" s="39"/>
      <c r="C118" s="39"/>
      <c r="D118" s="39"/>
      <c r="E118" s="39"/>
      <c r="F118" s="39"/>
      <c r="G118" s="38"/>
      <c r="BT118" s="46" t="s">
        <v>54</v>
      </c>
      <c r="BU118" s="39" t="e">
        <f t="shared" si="4"/>
        <v>#REF!</v>
      </c>
      <c r="BV118" s="38" t="e">
        <f>#REF!</f>
        <v>#REF!</v>
      </c>
      <c r="BW118" s="38" t="e">
        <f>#REF!</f>
        <v>#REF!</v>
      </c>
      <c r="BX118" s="39" t="e">
        <f t="shared" si="5"/>
        <v>#REF!</v>
      </c>
      <c r="BY118" s="45" t="e">
        <f>#REF!</f>
        <v>#REF!</v>
      </c>
    </row>
    <row r="119" spans="1:77" ht="15.95" customHeight="1" x14ac:dyDescent="0.2">
      <c r="A119" s="38"/>
      <c r="B119" s="39"/>
      <c r="C119" s="39"/>
      <c r="D119" s="39"/>
      <c r="E119" s="39"/>
      <c r="F119" s="39"/>
      <c r="G119" s="38"/>
      <c r="BT119" s="46" t="s">
        <v>55</v>
      </c>
      <c r="BU119" s="39" t="e">
        <f t="shared" si="4"/>
        <v>#REF!</v>
      </c>
      <c r="BV119" s="39" t="e">
        <f>#REF!</f>
        <v>#REF!</v>
      </c>
      <c r="BW119" s="38" t="e">
        <f>#REF!</f>
        <v>#REF!</v>
      </c>
      <c r="BX119" s="39" t="e">
        <f t="shared" si="5"/>
        <v>#REF!</v>
      </c>
      <c r="BY119" s="45" t="e">
        <f>#REF!</f>
        <v>#REF!</v>
      </c>
    </row>
    <row r="120" spans="1:77" ht="15.95" customHeight="1" x14ac:dyDescent="0.2">
      <c r="A120" s="38"/>
      <c r="B120" s="39"/>
      <c r="C120" s="39"/>
      <c r="D120" s="39"/>
      <c r="E120" s="39"/>
      <c r="F120" s="39"/>
      <c r="G120" s="38"/>
      <c r="BT120" s="46" t="s">
        <v>56</v>
      </c>
      <c r="BU120" s="39" t="e">
        <f t="shared" si="4"/>
        <v>#REF!</v>
      </c>
      <c r="BV120" s="38" t="e">
        <f>#REF!</f>
        <v>#REF!</v>
      </c>
      <c r="BW120" s="38" t="e">
        <f>#REF!</f>
        <v>#REF!</v>
      </c>
      <c r="BX120" s="39" t="e">
        <f t="shared" si="5"/>
        <v>#REF!</v>
      </c>
      <c r="BY120" s="45" t="e">
        <f>#REF!</f>
        <v>#REF!</v>
      </c>
    </row>
    <row r="121" spans="1:77" ht="15.95" customHeight="1" x14ac:dyDescent="0.2">
      <c r="A121" s="38"/>
      <c r="B121" s="39"/>
      <c r="C121" s="39"/>
      <c r="D121" s="39"/>
      <c r="E121" s="39"/>
      <c r="F121" s="39"/>
      <c r="G121" s="38"/>
      <c r="BT121" s="46" t="s">
        <v>57</v>
      </c>
      <c r="BU121" s="39" t="e">
        <f t="shared" si="4"/>
        <v>#REF!</v>
      </c>
      <c r="BV121" s="38" t="e">
        <f>#REF!</f>
        <v>#REF!</v>
      </c>
      <c r="BW121" s="38" t="e">
        <f>#REF!</f>
        <v>#REF!</v>
      </c>
      <c r="BX121" s="39" t="e">
        <f t="shared" si="5"/>
        <v>#REF!</v>
      </c>
      <c r="BY121" s="45" t="e">
        <f>#REF!</f>
        <v>#REF!</v>
      </c>
    </row>
    <row r="122" spans="1:77" ht="15.95" customHeight="1" x14ac:dyDescent="0.2">
      <c r="A122" s="38"/>
      <c r="B122" s="39"/>
      <c r="C122" s="39"/>
      <c r="D122" s="39"/>
      <c r="E122" s="39"/>
      <c r="F122" s="39"/>
      <c r="G122" s="38"/>
      <c r="BT122" s="46" t="s">
        <v>29</v>
      </c>
      <c r="BU122" s="38"/>
      <c r="BV122" s="38"/>
      <c r="BW122" s="38"/>
      <c r="BX122" s="38"/>
      <c r="BY122" s="45"/>
    </row>
    <row r="123" spans="1:77" ht="15.95" customHeight="1" x14ac:dyDescent="0.2">
      <c r="A123" s="38"/>
      <c r="B123" s="39"/>
      <c r="C123" s="39"/>
      <c r="D123" s="39"/>
      <c r="E123" s="39"/>
      <c r="F123" s="39"/>
      <c r="G123" s="38"/>
      <c r="BT123" s="72" t="s">
        <v>58</v>
      </c>
      <c r="BU123" s="38"/>
      <c r="BV123" s="38"/>
      <c r="BW123" s="38"/>
      <c r="BX123" s="38"/>
      <c r="BY123" s="45"/>
    </row>
    <row r="124" spans="1:77" ht="15.95" customHeight="1" x14ac:dyDescent="0.2">
      <c r="A124" s="38"/>
      <c r="B124" s="39"/>
      <c r="C124" s="39"/>
      <c r="D124" s="39"/>
      <c r="E124" s="39"/>
      <c r="F124" s="39"/>
      <c r="G124" s="38"/>
      <c r="BT124" s="46" t="s">
        <v>59</v>
      </c>
      <c r="BU124" s="39" t="e">
        <f t="shared" ref="BU124:BU132" si="6">BX124+BY124</f>
        <v>#REF!</v>
      </c>
      <c r="BV124" s="38" t="e">
        <f>#REF!</f>
        <v>#REF!</v>
      </c>
      <c r="BW124" s="38" t="e">
        <f>#REF!</f>
        <v>#REF!</v>
      </c>
      <c r="BX124" s="39" t="e">
        <f t="shared" ref="BX124:BX132" si="7">BV124+BW124</f>
        <v>#REF!</v>
      </c>
      <c r="BY124" s="45" t="e">
        <f>#REF!</f>
        <v>#REF!</v>
      </c>
    </row>
    <row r="125" spans="1:77" ht="15.95" customHeight="1" x14ac:dyDescent="0.2">
      <c r="A125" s="38"/>
      <c r="B125" s="39"/>
      <c r="C125" s="39"/>
      <c r="D125" s="39"/>
      <c r="E125" s="39"/>
      <c r="F125" s="39"/>
      <c r="G125" s="38"/>
      <c r="BT125" s="46" t="s">
        <v>60</v>
      </c>
      <c r="BU125" s="39" t="e">
        <f t="shared" si="6"/>
        <v>#REF!</v>
      </c>
      <c r="BV125" s="38" t="e">
        <f>#REF!</f>
        <v>#REF!</v>
      </c>
      <c r="BW125" s="38" t="e">
        <f>#REF!</f>
        <v>#REF!</v>
      </c>
      <c r="BX125" s="39" t="e">
        <f t="shared" si="7"/>
        <v>#REF!</v>
      </c>
      <c r="BY125" s="45" t="e">
        <f>#REF!</f>
        <v>#REF!</v>
      </c>
    </row>
    <row r="126" spans="1:77" ht="15.95" customHeight="1" x14ac:dyDescent="0.2">
      <c r="A126" s="38"/>
      <c r="B126" s="39"/>
      <c r="C126" s="39"/>
      <c r="D126" s="39"/>
      <c r="E126" s="39"/>
      <c r="F126" s="39"/>
      <c r="G126" s="38"/>
      <c r="BT126" s="46" t="s">
        <v>61</v>
      </c>
      <c r="BU126" s="39" t="e">
        <f t="shared" si="6"/>
        <v>#REF!</v>
      </c>
      <c r="BV126" s="38" t="e">
        <f>#REF!</f>
        <v>#REF!</v>
      </c>
      <c r="BW126" s="38" t="e">
        <f>#REF!</f>
        <v>#REF!</v>
      </c>
      <c r="BX126" s="39" t="e">
        <f t="shared" si="7"/>
        <v>#REF!</v>
      </c>
      <c r="BY126" s="45" t="e">
        <f>#REF!</f>
        <v>#REF!</v>
      </c>
    </row>
    <row r="127" spans="1:77" ht="15.95" customHeight="1" x14ac:dyDescent="0.2">
      <c r="A127" s="38"/>
      <c r="B127" s="39"/>
      <c r="C127" s="39"/>
      <c r="D127" s="39"/>
      <c r="E127" s="39"/>
      <c r="F127" s="39"/>
      <c r="G127" s="38"/>
      <c r="BT127" s="46" t="s">
        <v>62</v>
      </c>
      <c r="BU127" s="39" t="e">
        <f t="shared" si="6"/>
        <v>#REF!</v>
      </c>
      <c r="BV127" s="38" t="e">
        <f>#REF!</f>
        <v>#REF!</v>
      </c>
      <c r="BW127" s="38" t="e">
        <f>#REF!</f>
        <v>#REF!</v>
      </c>
      <c r="BX127" s="39" t="e">
        <f t="shared" si="7"/>
        <v>#REF!</v>
      </c>
      <c r="BY127" s="45" t="e">
        <f>#REF!</f>
        <v>#REF!</v>
      </c>
    </row>
    <row r="128" spans="1:77" ht="15.95" customHeight="1" x14ac:dyDescent="0.2">
      <c r="A128" s="38"/>
      <c r="B128" s="39"/>
      <c r="C128" s="39"/>
      <c r="D128" s="39"/>
      <c r="E128" s="39"/>
      <c r="F128" s="39"/>
      <c r="G128" s="38"/>
      <c r="BT128" s="46" t="s">
        <v>63</v>
      </c>
      <c r="BU128" s="39" t="e">
        <f t="shared" si="6"/>
        <v>#REF!</v>
      </c>
      <c r="BV128" s="38" t="e">
        <f>#REF!</f>
        <v>#REF!</v>
      </c>
      <c r="BW128" s="38" t="e">
        <f>#REF!</f>
        <v>#REF!</v>
      </c>
      <c r="BX128" s="39" t="e">
        <f t="shared" si="7"/>
        <v>#REF!</v>
      </c>
      <c r="BY128" s="45" t="e">
        <f>#REF!</f>
        <v>#REF!</v>
      </c>
    </row>
    <row r="129" spans="1:77" ht="15.95" customHeight="1" x14ac:dyDescent="0.2">
      <c r="A129" s="38"/>
      <c r="B129" s="39"/>
      <c r="C129" s="39"/>
      <c r="D129" s="39"/>
      <c r="E129" s="39"/>
      <c r="F129" s="39"/>
      <c r="G129" s="38"/>
      <c r="BT129" s="46" t="s">
        <v>64</v>
      </c>
      <c r="BU129" s="39" t="e">
        <f t="shared" si="6"/>
        <v>#REF!</v>
      </c>
      <c r="BV129" s="39" t="e">
        <f>#REF!</f>
        <v>#REF!</v>
      </c>
      <c r="BW129" s="38" t="e">
        <f>#REF!</f>
        <v>#REF!</v>
      </c>
      <c r="BX129" s="39" t="e">
        <f t="shared" si="7"/>
        <v>#REF!</v>
      </c>
      <c r="BY129" s="45" t="e">
        <f>#REF!</f>
        <v>#REF!</v>
      </c>
    </row>
    <row r="130" spans="1:77" ht="15.95" customHeight="1" x14ac:dyDescent="0.2">
      <c r="A130" s="38"/>
      <c r="B130" s="39"/>
      <c r="C130" s="39"/>
      <c r="D130" s="39"/>
      <c r="E130" s="39"/>
      <c r="F130" s="39"/>
      <c r="G130" s="38"/>
      <c r="BT130" s="47" t="s">
        <v>65</v>
      </c>
      <c r="BU130" s="39" t="e">
        <f t="shared" si="6"/>
        <v>#REF!</v>
      </c>
      <c r="BV130" s="38" t="e">
        <f>#REF!</f>
        <v>#REF!</v>
      </c>
      <c r="BW130" s="38" t="e">
        <f>#REF!</f>
        <v>#REF!</v>
      </c>
      <c r="BX130" s="39" t="e">
        <f t="shared" si="7"/>
        <v>#REF!</v>
      </c>
      <c r="BY130" s="45" t="e">
        <f>#REF!</f>
        <v>#REF!</v>
      </c>
    </row>
    <row r="131" spans="1:77" ht="15.95" customHeight="1" x14ac:dyDescent="0.2">
      <c r="A131" s="38"/>
      <c r="B131" s="39"/>
      <c r="C131" s="39"/>
      <c r="D131" s="39"/>
      <c r="E131" s="39"/>
      <c r="F131" s="39"/>
      <c r="G131" s="38"/>
      <c r="BT131" s="46" t="s">
        <v>66</v>
      </c>
      <c r="BU131" s="39" t="e">
        <f t="shared" si="6"/>
        <v>#REF!</v>
      </c>
      <c r="BV131" s="38" t="e">
        <f>#REF!</f>
        <v>#REF!</v>
      </c>
      <c r="BW131" s="38" t="e">
        <f>#REF!</f>
        <v>#REF!</v>
      </c>
      <c r="BX131" s="39" t="e">
        <f t="shared" si="7"/>
        <v>#REF!</v>
      </c>
      <c r="BY131" s="45" t="e">
        <f>#REF!</f>
        <v>#REF!</v>
      </c>
    </row>
    <row r="132" spans="1:77" ht="15.95" customHeight="1" x14ac:dyDescent="0.2">
      <c r="A132" s="38"/>
      <c r="B132" s="39"/>
      <c r="C132" s="39"/>
      <c r="D132" s="39"/>
      <c r="E132" s="39"/>
      <c r="F132" s="39"/>
      <c r="G132" s="38"/>
      <c r="BT132" s="46" t="s">
        <v>67</v>
      </c>
      <c r="BU132" s="39" t="e">
        <f t="shared" si="6"/>
        <v>#REF!</v>
      </c>
      <c r="BV132" s="39" t="e">
        <f>#REF!</f>
        <v>#REF!</v>
      </c>
      <c r="BW132" s="38" t="e">
        <f>#REF!</f>
        <v>#REF!</v>
      </c>
      <c r="BX132" s="39" t="e">
        <f t="shared" si="7"/>
        <v>#REF!</v>
      </c>
      <c r="BY132" s="45" t="e">
        <f>#REF!</f>
        <v>#REF!</v>
      </c>
    </row>
    <row r="133" spans="1:77" ht="15.95" customHeight="1" x14ac:dyDescent="0.2">
      <c r="A133" s="38"/>
      <c r="B133" s="39"/>
      <c r="C133" s="39"/>
      <c r="D133" s="39"/>
      <c r="E133" s="39"/>
      <c r="F133" s="39"/>
      <c r="G133" s="38"/>
      <c r="BT133" s="46" t="s">
        <v>68</v>
      </c>
      <c r="BU133" s="38"/>
      <c r="BV133" s="38"/>
      <c r="BW133" s="38"/>
      <c r="BX133" s="38"/>
      <c r="BY133" s="45"/>
    </row>
    <row r="134" spans="1:77" ht="15.95" customHeight="1" thickBot="1" x14ac:dyDescent="0.25">
      <c r="A134" s="38"/>
      <c r="B134" s="39"/>
      <c r="C134" s="39"/>
      <c r="D134" s="39"/>
      <c r="E134" s="39"/>
      <c r="F134" s="39"/>
      <c r="G134" s="38"/>
      <c r="BT134" s="46"/>
      <c r="BU134" s="38"/>
      <c r="BV134" s="38"/>
      <c r="BW134" s="38"/>
      <c r="BX134" s="38"/>
      <c r="BY134" s="45"/>
    </row>
    <row r="135" spans="1:77" ht="22.5" customHeight="1" thickBot="1" x14ac:dyDescent="0.25">
      <c r="A135" s="38"/>
      <c r="B135" s="39"/>
      <c r="C135" s="39"/>
      <c r="D135" s="39"/>
      <c r="E135" s="39"/>
      <c r="F135" s="39"/>
      <c r="G135" s="38"/>
      <c r="BT135" s="44" t="s">
        <v>33</v>
      </c>
      <c r="BU135" s="43" t="e">
        <f>SUM(BU102:BU132)</f>
        <v>#REF!</v>
      </c>
      <c r="BV135" s="43" t="e">
        <f>SUM(BV102:BV132)</f>
        <v>#REF!</v>
      </c>
      <c r="BW135" s="43" t="e">
        <f>SUM(BW102:BW132)</f>
        <v>#REF!</v>
      </c>
      <c r="BX135" s="43" t="e">
        <f>SUM(BX102:BX132)</f>
        <v>#REF!</v>
      </c>
      <c r="BY135" s="43" t="e">
        <f>SUM(BY102:BY132)</f>
        <v>#REF!</v>
      </c>
    </row>
    <row r="136" spans="1:77" ht="15.95" customHeight="1" thickBot="1" x14ac:dyDescent="0.25">
      <c r="A136" s="38"/>
      <c r="B136" s="39"/>
      <c r="C136" s="39"/>
      <c r="D136" s="39"/>
      <c r="E136" s="39"/>
      <c r="F136" s="39"/>
      <c r="G136" s="38"/>
      <c r="BT136" s="42"/>
      <c r="BU136" s="41"/>
      <c r="BV136" s="41"/>
      <c r="BW136" s="41"/>
      <c r="BX136" s="41"/>
      <c r="BY136" s="40"/>
    </row>
    <row r="137" spans="1:77" x14ac:dyDescent="0.2">
      <c r="A137" s="38"/>
      <c r="B137" s="39"/>
      <c r="C137" s="39"/>
      <c r="D137" s="39"/>
      <c r="E137" s="39"/>
      <c r="F137" s="39"/>
      <c r="G137" s="38"/>
    </row>
    <row r="138" spans="1:77" x14ac:dyDescent="0.2">
      <c r="A138" s="38"/>
      <c r="B138" s="39"/>
      <c r="C138" s="39"/>
      <c r="D138" s="39"/>
      <c r="E138" s="39"/>
      <c r="F138" s="39"/>
      <c r="G138" s="38"/>
    </row>
    <row r="139" spans="1:77" x14ac:dyDescent="0.2">
      <c r="A139" s="38"/>
      <c r="B139" s="39"/>
      <c r="C139" s="39"/>
      <c r="D139" s="39"/>
      <c r="E139" s="39"/>
      <c r="F139" s="39"/>
      <c r="G139" s="38"/>
      <c r="BU139" s="36" t="s">
        <v>29</v>
      </c>
    </row>
    <row r="140" spans="1:77" x14ac:dyDescent="0.2">
      <c r="A140" s="38"/>
      <c r="B140" s="39"/>
      <c r="C140" s="39"/>
      <c r="D140" s="39"/>
      <c r="E140" s="39"/>
      <c r="F140" s="39"/>
      <c r="G140" s="38"/>
    </row>
    <row r="141" spans="1:77" x14ac:dyDescent="0.2">
      <c r="A141" s="38"/>
      <c r="B141" s="39"/>
      <c r="C141" s="39"/>
      <c r="D141" s="39"/>
      <c r="E141" s="39"/>
      <c r="F141" s="39"/>
      <c r="G141" s="38"/>
    </row>
    <row r="142" spans="1:77" x14ac:dyDescent="0.2">
      <c r="A142" s="38"/>
      <c r="B142" s="39"/>
      <c r="C142" s="39"/>
      <c r="D142" s="39"/>
      <c r="E142" s="39"/>
      <c r="F142" s="39"/>
      <c r="G142" s="38"/>
    </row>
    <row r="143" spans="1:77" x14ac:dyDescent="0.2">
      <c r="A143" s="38"/>
      <c r="B143" s="39"/>
      <c r="C143" s="39"/>
      <c r="D143" s="39"/>
      <c r="E143" s="39"/>
      <c r="F143" s="39"/>
      <c r="G143" s="38"/>
    </row>
    <row r="144" spans="1:77" x14ac:dyDescent="0.2">
      <c r="A144" s="38"/>
      <c r="B144" s="39"/>
      <c r="C144" s="39"/>
      <c r="D144" s="39"/>
      <c r="E144" s="39"/>
      <c r="F144" s="39"/>
      <c r="G144" s="38"/>
    </row>
    <row r="145" spans="1:7" x14ac:dyDescent="0.2">
      <c r="A145" s="38"/>
      <c r="B145" s="39"/>
      <c r="C145" s="39"/>
      <c r="D145" s="39"/>
      <c r="E145" s="39"/>
      <c r="F145" s="39"/>
      <c r="G145" s="38"/>
    </row>
    <row r="146" spans="1:7" x14ac:dyDescent="0.2">
      <c r="A146" s="38"/>
      <c r="B146" s="39"/>
      <c r="C146" s="39"/>
      <c r="D146" s="39"/>
      <c r="E146" s="39"/>
      <c r="F146" s="39"/>
      <c r="G146" s="38"/>
    </row>
    <row r="147" spans="1:7" x14ac:dyDescent="0.2">
      <c r="A147" s="38"/>
      <c r="B147" s="39"/>
      <c r="C147" s="39"/>
      <c r="D147" s="39"/>
      <c r="E147" s="39"/>
      <c r="F147" s="39"/>
      <c r="G147" s="38"/>
    </row>
    <row r="148" spans="1:7" x14ac:dyDescent="0.2">
      <c r="A148" s="38"/>
      <c r="B148" s="39"/>
      <c r="C148" s="39"/>
      <c r="D148" s="39"/>
      <c r="E148" s="39"/>
      <c r="F148" s="39"/>
      <c r="G148" s="38"/>
    </row>
    <row r="149" spans="1:7" x14ac:dyDescent="0.2">
      <c r="A149" s="38"/>
      <c r="B149" s="39"/>
      <c r="C149" s="39"/>
      <c r="D149" s="39"/>
      <c r="E149" s="39"/>
      <c r="F149" s="39"/>
      <c r="G149" s="38"/>
    </row>
    <row r="150" spans="1:7" x14ac:dyDescent="0.2">
      <c r="A150" s="38"/>
      <c r="B150" s="39"/>
      <c r="C150" s="39"/>
      <c r="D150" s="39"/>
      <c r="E150" s="39"/>
      <c r="F150" s="39"/>
      <c r="G150" s="38"/>
    </row>
    <row r="151" spans="1:7" x14ac:dyDescent="0.2">
      <c r="A151" s="38"/>
      <c r="B151" s="39"/>
      <c r="C151" s="39"/>
      <c r="D151" s="39"/>
      <c r="E151" s="39"/>
      <c r="F151" s="39"/>
      <c r="G151" s="38"/>
    </row>
    <row r="152" spans="1:7" x14ac:dyDescent="0.2">
      <c r="A152" s="38"/>
      <c r="B152" s="39"/>
      <c r="C152" s="39"/>
      <c r="D152" s="39"/>
      <c r="E152" s="39"/>
      <c r="F152" s="39"/>
      <c r="G152" s="38"/>
    </row>
    <row r="153" spans="1:7" x14ac:dyDescent="0.2">
      <c r="A153" s="38"/>
      <c r="B153" s="39"/>
      <c r="C153" s="39"/>
      <c r="D153" s="39"/>
      <c r="E153" s="39"/>
      <c r="F153" s="39"/>
      <c r="G153" s="38"/>
    </row>
    <row r="154" spans="1:7" x14ac:dyDescent="0.2">
      <c r="A154" s="38"/>
      <c r="B154" s="39"/>
      <c r="C154" s="39"/>
      <c r="D154" s="39"/>
      <c r="E154" s="39"/>
      <c r="F154" s="39"/>
      <c r="G154" s="38"/>
    </row>
    <row r="155" spans="1:7" x14ac:dyDescent="0.2">
      <c r="A155" s="38"/>
      <c r="B155" s="39"/>
      <c r="C155" s="39"/>
      <c r="D155" s="39"/>
      <c r="E155" s="39"/>
      <c r="F155" s="39"/>
      <c r="G155" s="38"/>
    </row>
    <row r="156" spans="1:7" x14ac:dyDescent="0.2">
      <c r="A156" s="38"/>
      <c r="B156" s="39"/>
      <c r="C156" s="39"/>
      <c r="D156" s="39"/>
      <c r="E156" s="39"/>
      <c r="F156" s="39"/>
      <c r="G156" s="38"/>
    </row>
    <row r="157" spans="1:7" x14ac:dyDescent="0.2">
      <c r="A157" s="38"/>
      <c r="B157" s="39"/>
      <c r="C157" s="39"/>
      <c r="D157" s="39"/>
      <c r="E157" s="39"/>
      <c r="F157" s="39"/>
      <c r="G157" s="38"/>
    </row>
    <row r="158" spans="1:7" x14ac:dyDescent="0.2">
      <c r="A158" s="38"/>
      <c r="B158" s="39"/>
      <c r="C158" s="39"/>
      <c r="D158" s="39"/>
      <c r="E158" s="39"/>
      <c r="F158" s="39"/>
      <c r="G158" s="38"/>
    </row>
    <row r="159" spans="1:7" x14ac:dyDescent="0.2">
      <c r="A159" s="38"/>
      <c r="B159" s="39"/>
      <c r="C159" s="39"/>
      <c r="D159" s="39"/>
      <c r="E159" s="39"/>
      <c r="F159" s="39"/>
      <c r="G159" s="38"/>
    </row>
    <row r="160" spans="1:7" x14ac:dyDescent="0.2">
      <c r="A160" s="38"/>
      <c r="B160" s="39"/>
      <c r="C160" s="39"/>
      <c r="D160" s="39"/>
      <c r="E160" s="39"/>
      <c r="F160" s="39"/>
      <c r="G160" s="38"/>
    </row>
    <row r="161" spans="1:7" x14ac:dyDescent="0.2">
      <c r="A161" s="38"/>
      <c r="B161" s="39"/>
      <c r="C161" s="39"/>
      <c r="D161" s="39"/>
      <c r="E161" s="39"/>
      <c r="F161" s="39"/>
      <c r="G161" s="38"/>
    </row>
    <row r="162" spans="1:7" x14ac:dyDescent="0.2">
      <c r="A162" s="38"/>
      <c r="B162" s="39"/>
      <c r="C162" s="39"/>
      <c r="D162" s="39"/>
      <c r="E162" s="39"/>
      <c r="F162" s="39"/>
      <c r="G162" s="38"/>
    </row>
    <row r="163" spans="1:7" x14ac:dyDescent="0.2">
      <c r="A163" s="38"/>
      <c r="B163" s="39"/>
      <c r="C163" s="39"/>
      <c r="D163" s="39"/>
      <c r="E163" s="39"/>
      <c r="F163" s="39"/>
      <c r="G163" s="38"/>
    </row>
    <row r="164" spans="1:7" x14ac:dyDescent="0.2">
      <c r="A164" s="38"/>
      <c r="B164" s="39"/>
      <c r="C164" s="39"/>
      <c r="D164" s="39"/>
      <c r="E164" s="39"/>
      <c r="F164" s="39"/>
      <c r="G164" s="38"/>
    </row>
    <row r="165" spans="1:7" x14ac:dyDescent="0.2">
      <c r="A165" s="38"/>
      <c r="B165" s="39"/>
      <c r="C165" s="39"/>
      <c r="D165" s="39"/>
      <c r="E165" s="39"/>
      <c r="F165" s="39"/>
      <c r="G165" s="38"/>
    </row>
    <row r="166" spans="1:7" x14ac:dyDescent="0.2">
      <c r="A166" s="38"/>
      <c r="B166" s="39"/>
      <c r="C166" s="39"/>
      <c r="D166" s="39"/>
      <c r="E166" s="39"/>
      <c r="F166" s="39"/>
      <c r="G166" s="38"/>
    </row>
    <row r="167" spans="1:7" x14ac:dyDescent="0.2">
      <c r="A167" s="38"/>
      <c r="B167" s="39"/>
      <c r="C167" s="39"/>
      <c r="D167" s="39"/>
      <c r="E167" s="39"/>
      <c r="F167" s="39"/>
      <c r="G167" s="38"/>
    </row>
    <row r="168" spans="1:7" x14ac:dyDescent="0.2">
      <c r="A168" s="38"/>
      <c r="B168" s="39"/>
      <c r="C168" s="39"/>
      <c r="D168" s="39"/>
      <c r="E168" s="39"/>
      <c r="F168" s="39"/>
      <c r="G168" s="38"/>
    </row>
    <row r="169" spans="1:7" x14ac:dyDescent="0.2">
      <c r="A169" s="38"/>
      <c r="B169" s="39"/>
      <c r="C169" s="39"/>
      <c r="D169" s="39"/>
      <c r="E169" s="39"/>
      <c r="F169" s="39"/>
      <c r="G169" s="38"/>
    </row>
    <row r="170" spans="1:7" x14ac:dyDescent="0.2">
      <c r="A170" s="38"/>
      <c r="B170" s="39"/>
      <c r="C170" s="39"/>
      <c r="D170" s="39"/>
      <c r="E170" s="39"/>
      <c r="F170" s="39"/>
      <c r="G170" s="38"/>
    </row>
    <row r="171" spans="1:7" x14ac:dyDescent="0.2">
      <c r="A171" s="38"/>
      <c r="B171" s="39"/>
      <c r="C171" s="39"/>
      <c r="D171" s="39"/>
      <c r="E171" s="39"/>
      <c r="F171" s="39"/>
      <c r="G171" s="38"/>
    </row>
    <row r="172" spans="1:7" x14ac:dyDescent="0.2">
      <c r="A172" s="38"/>
      <c r="B172" s="39"/>
      <c r="C172" s="39"/>
      <c r="D172" s="39"/>
      <c r="E172" s="39"/>
      <c r="F172" s="39"/>
      <c r="G172" s="38"/>
    </row>
    <row r="173" spans="1:7" x14ac:dyDescent="0.2">
      <c r="A173" s="38"/>
      <c r="B173" s="39"/>
      <c r="C173" s="39"/>
      <c r="D173" s="39"/>
      <c r="E173" s="39"/>
      <c r="F173" s="39"/>
      <c r="G173" s="38"/>
    </row>
    <row r="174" spans="1:7" x14ac:dyDescent="0.2">
      <c r="A174" s="38"/>
      <c r="B174" s="39"/>
      <c r="C174" s="39"/>
      <c r="D174" s="39"/>
      <c r="E174" s="39"/>
      <c r="F174" s="39"/>
      <c r="G174" s="38"/>
    </row>
    <row r="175" spans="1:7" x14ac:dyDescent="0.2">
      <c r="A175" s="38"/>
      <c r="B175" s="39"/>
      <c r="C175" s="39"/>
      <c r="D175" s="39"/>
      <c r="E175" s="39"/>
      <c r="F175" s="39"/>
      <c r="G175" s="38"/>
    </row>
    <row r="176" spans="1:7" x14ac:dyDescent="0.2">
      <c r="A176" s="38"/>
      <c r="B176" s="39"/>
      <c r="C176" s="39"/>
      <c r="D176" s="39"/>
      <c r="E176" s="39"/>
      <c r="F176" s="39"/>
      <c r="G176" s="38"/>
    </row>
    <row r="177" spans="1:7" x14ac:dyDescent="0.2">
      <c r="A177" s="38"/>
      <c r="B177" s="39"/>
      <c r="C177" s="39"/>
      <c r="D177" s="39"/>
      <c r="E177" s="39"/>
      <c r="F177" s="39"/>
      <c r="G177" s="38"/>
    </row>
    <row r="178" spans="1:7" x14ac:dyDescent="0.2">
      <c r="A178" s="38"/>
      <c r="B178" s="39"/>
      <c r="C178" s="39"/>
      <c r="D178" s="39"/>
      <c r="E178" s="39"/>
      <c r="F178" s="39"/>
      <c r="G178" s="38"/>
    </row>
    <row r="179" spans="1:7" x14ac:dyDescent="0.2">
      <c r="A179" s="38"/>
      <c r="B179" s="39"/>
      <c r="C179" s="39"/>
      <c r="D179" s="39"/>
      <c r="E179" s="39"/>
      <c r="F179" s="39"/>
      <c r="G179" s="38"/>
    </row>
    <row r="180" spans="1:7" x14ac:dyDescent="0.2">
      <c r="A180" s="38"/>
      <c r="B180" s="39"/>
      <c r="C180" s="39"/>
      <c r="D180" s="39"/>
      <c r="E180" s="39"/>
      <c r="F180" s="39"/>
      <c r="G180" s="38"/>
    </row>
    <row r="181" spans="1:7" x14ac:dyDescent="0.2">
      <c r="A181" s="38"/>
      <c r="B181" s="39"/>
      <c r="C181" s="39"/>
      <c r="D181" s="39"/>
      <c r="E181" s="39"/>
      <c r="F181" s="39"/>
      <c r="G181" s="38"/>
    </row>
    <row r="182" spans="1:7" x14ac:dyDescent="0.2">
      <c r="A182" s="38"/>
      <c r="B182" s="39"/>
      <c r="C182" s="39"/>
      <c r="D182" s="39"/>
      <c r="E182" s="39"/>
      <c r="F182" s="39"/>
      <c r="G182" s="38"/>
    </row>
    <row r="183" spans="1:7" x14ac:dyDescent="0.2">
      <c r="A183" s="38"/>
      <c r="B183" s="39"/>
      <c r="C183" s="39"/>
      <c r="D183" s="39"/>
      <c r="E183" s="39"/>
      <c r="F183" s="39"/>
      <c r="G183" s="38"/>
    </row>
    <row r="184" spans="1:7" x14ac:dyDescent="0.2">
      <c r="A184" s="38"/>
      <c r="B184" s="39"/>
      <c r="C184" s="39"/>
      <c r="D184" s="39"/>
      <c r="E184" s="39"/>
      <c r="F184" s="39"/>
      <c r="G184" s="38"/>
    </row>
    <row r="185" spans="1:7" x14ac:dyDescent="0.2">
      <c r="A185" s="38"/>
      <c r="B185" s="39"/>
      <c r="C185" s="39"/>
      <c r="D185" s="39"/>
      <c r="E185" s="39"/>
      <c r="F185" s="39"/>
      <c r="G185" s="38"/>
    </row>
    <row r="186" spans="1:7" x14ac:dyDescent="0.2">
      <c r="A186" s="38"/>
      <c r="B186" s="39"/>
      <c r="C186" s="39"/>
      <c r="D186" s="39"/>
      <c r="E186" s="39"/>
      <c r="F186" s="39"/>
      <c r="G186" s="38"/>
    </row>
    <row r="187" spans="1:7" x14ac:dyDescent="0.2">
      <c r="A187" s="38"/>
      <c r="B187" s="39"/>
      <c r="C187" s="39"/>
      <c r="D187" s="39"/>
      <c r="E187" s="39"/>
      <c r="F187" s="39"/>
      <c r="G187" s="38"/>
    </row>
    <row r="188" spans="1:7" x14ac:dyDescent="0.2">
      <c r="A188" s="38"/>
      <c r="B188" s="39"/>
      <c r="C188" s="39"/>
      <c r="D188" s="39"/>
      <c r="E188" s="39"/>
      <c r="F188" s="39"/>
      <c r="G188" s="38"/>
    </row>
    <row r="189" spans="1:7" x14ac:dyDescent="0.2">
      <c r="A189" s="38"/>
      <c r="B189" s="39"/>
      <c r="C189" s="39"/>
      <c r="D189" s="39"/>
      <c r="E189" s="39"/>
      <c r="F189" s="39"/>
      <c r="G189" s="38"/>
    </row>
    <row r="190" spans="1:7" x14ac:dyDescent="0.2">
      <c r="A190" s="38"/>
      <c r="B190" s="39"/>
      <c r="C190" s="39"/>
      <c r="D190" s="39"/>
      <c r="E190" s="39"/>
      <c r="F190" s="39"/>
      <c r="G190" s="38"/>
    </row>
    <row r="191" spans="1:7" x14ac:dyDescent="0.2">
      <c r="A191" s="38"/>
      <c r="B191" s="39"/>
      <c r="C191" s="39"/>
      <c r="D191" s="39"/>
      <c r="E191" s="39"/>
      <c r="F191" s="39"/>
      <c r="G191" s="38"/>
    </row>
    <row r="192" spans="1:7" x14ac:dyDescent="0.2">
      <c r="A192" s="38"/>
      <c r="B192" s="39"/>
      <c r="C192" s="39"/>
      <c r="D192" s="39"/>
      <c r="E192" s="39"/>
      <c r="F192" s="39"/>
      <c r="G192" s="38"/>
    </row>
    <row r="193" spans="1:7" x14ac:dyDescent="0.2">
      <c r="A193" s="38"/>
      <c r="B193" s="39"/>
      <c r="C193" s="39"/>
      <c r="D193" s="39"/>
      <c r="E193" s="39"/>
      <c r="F193" s="39"/>
      <c r="G193" s="38"/>
    </row>
    <row r="194" spans="1:7" x14ac:dyDescent="0.2">
      <c r="A194" s="38"/>
      <c r="B194" s="39"/>
      <c r="C194" s="39"/>
      <c r="D194" s="39"/>
      <c r="E194" s="39"/>
      <c r="F194" s="39"/>
      <c r="G194" s="38"/>
    </row>
    <row r="195" spans="1:7" x14ac:dyDescent="0.2">
      <c r="A195" s="38"/>
      <c r="B195" s="39"/>
      <c r="C195" s="39"/>
      <c r="D195" s="39"/>
      <c r="E195" s="39"/>
      <c r="F195" s="39"/>
      <c r="G195" s="38"/>
    </row>
    <row r="196" spans="1:7" x14ac:dyDescent="0.2">
      <c r="A196" s="38"/>
      <c r="B196" s="39"/>
      <c r="C196" s="39"/>
      <c r="D196" s="39"/>
      <c r="E196" s="39"/>
      <c r="F196" s="39"/>
      <c r="G196" s="38"/>
    </row>
    <row r="197" spans="1:7" x14ac:dyDescent="0.2">
      <c r="A197" s="38"/>
      <c r="B197" s="39"/>
      <c r="C197" s="39"/>
      <c r="D197" s="39"/>
      <c r="E197" s="39"/>
      <c r="F197" s="39"/>
      <c r="G197" s="38"/>
    </row>
    <row r="198" spans="1:7" x14ac:dyDescent="0.2">
      <c r="A198" s="38"/>
      <c r="B198" s="39"/>
      <c r="C198" s="39"/>
      <c r="D198" s="39"/>
      <c r="E198" s="39"/>
      <c r="F198" s="39"/>
      <c r="G198" s="38"/>
    </row>
    <row r="199" spans="1:7" x14ac:dyDescent="0.2">
      <c r="A199" s="38"/>
      <c r="B199" s="39"/>
      <c r="C199" s="39"/>
      <c r="D199" s="39"/>
      <c r="E199" s="39"/>
      <c r="F199" s="39"/>
      <c r="G199" s="38"/>
    </row>
    <row r="200" spans="1:7" x14ac:dyDescent="0.2">
      <c r="A200" s="38"/>
      <c r="B200" s="39"/>
      <c r="C200" s="39"/>
      <c r="D200" s="39"/>
      <c r="E200" s="39"/>
      <c r="F200" s="39"/>
      <c r="G200" s="38"/>
    </row>
    <row r="201" spans="1:7" x14ac:dyDescent="0.2">
      <c r="A201" s="38"/>
      <c r="B201" s="39"/>
      <c r="C201" s="39"/>
      <c r="D201" s="39"/>
      <c r="E201" s="39"/>
      <c r="F201" s="39"/>
      <c r="G201" s="38"/>
    </row>
    <row r="202" spans="1:7" x14ac:dyDescent="0.2">
      <c r="A202" s="38"/>
      <c r="B202" s="39"/>
      <c r="C202" s="39"/>
      <c r="D202" s="39"/>
      <c r="E202" s="39"/>
      <c r="F202" s="39"/>
      <c r="G202" s="38"/>
    </row>
    <row r="203" spans="1:7" x14ac:dyDescent="0.2">
      <c r="A203" s="38"/>
      <c r="B203" s="39"/>
      <c r="C203" s="39"/>
      <c r="D203" s="39"/>
      <c r="E203" s="39"/>
      <c r="F203" s="39"/>
      <c r="G203" s="38"/>
    </row>
    <row r="204" spans="1:7" x14ac:dyDescent="0.2">
      <c r="A204" s="38"/>
      <c r="B204" s="39"/>
      <c r="C204" s="39"/>
      <c r="D204" s="39"/>
      <c r="E204" s="39"/>
      <c r="F204" s="39"/>
      <c r="G204" s="38"/>
    </row>
    <row r="205" spans="1:7" x14ac:dyDescent="0.2">
      <c r="A205" s="38"/>
      <c r="B205" s="39"/>
      <c r="C205" s="39"/>
      <c r="D205" s="39"/>
      <c r="E205" s="39"/>
      <c r="F205" s="39"/>
      <c r="G205" s="38"/>
    </row>
    <row r="206" spans="1:7" x14ac:dyDescent="0.2">
      <c r="A206" s="38"/>
      <c r="B206" s="39"/>
      <c r="C206" s="39"/>
      <c r="D206" s="39"/>
      <c r="E206" s="39"/>
      <c r="F206" s="39"/>
      <c r="G206" s="38"/>
    </row>
    <row r="207" spans="1:7" x14ac:dyDescent="0.2">
      <c r="A207" s="38"/>
      <c r="B207" s="39"/>
      <c r="C207" s="39"/>
      <c r="D207" s="39"/>
      <c r="E207" s="39"/>
      <c r="F207" s="39"/>
      <c r="G207" s="38"/>
    </row>
    <row r="208" spans="1:7" x14ac:dyDescent="0.2">
      <c r="A208" s="38"/>
      <c r="B208" s="39"/>
      <c r="C208" s="39"/>
      <c r="D208" s="39"/>
      <c r="E208" s="39"/>
      <c r="F208" s="39"/>
      <c r="G208" s="38"/>
    </row>
    <row r="209" spans="1:7" x14ac:dyDescent="0.2">
      <c r="A209" s="38"/>
      <c r="B209" s="39"/>
      <c r="C209" s="39"/>
      <c r="D209" s="39"/>
      <c r="E209" s="39"/>
      <c r="F209" s="39"/>
      <c r="G209" s="38"/>
    </row>
    <row r="210" spans="1:7" x14ac:dyDescent="0.2">
      <c r="A210" s="38"/>
      <c r="B210" s="39"/>
      <c r="C210" s="39"/>
      <c r="D210" s="39"/>
      <c r="E210" s="39"/>
      <c r="F210" s="39"/>
      <c r="G210" s="38"/>
    </row>
    <row r="211" spans="1:7" x14ac:dyDescent="0.2">
      <c r="A211" s="38"/>
      <c r="B211" s="39"/>
      <c r="C211" s="39"/>
      <c r="D211" s="39"/>
      <c r="E211" s="39"/>
      <c r="F211" s="39"/>
      <c r="G211" s="38"/>
    </row>
    <row r="212" spans="1:7" x14ac:dyDescent="0.2">
      <c r="A212" s="38"/>
      <c r="B212" s="39"/>
      <c r="C212" s="39"/>
      <c r="D212" s="39"/>
      <c r="E212" s="39"/>
      <c r="F212" s="39"/>
      <c r="G212" s="38"/>
    </row>
    <row r="213" spans="1:7" x14ac:dyDescent="0.2">
      <c r="A213" s="38"/>
      <c r="B213" s="39"/>
      <c r="C213" s="39"/>
      <c r="D213" s="39"/>
      <c r="E213" s="39"/>
      <c r="F213" s="39"/>
      <c r="G213" s="38"/>
    </row>
    <row r="214" spans="1:7" x14ac:dyDescent="0.2">
      <c r="A214" s="38"/>
      <c r="B214" s="39"/>
      <c r="C214" s="39"/>
      <c r="D214" s="39"/>
      <c r="E214" s="39"/>
      <c r="F214" s="39"/>
      <c r="G214" s="38"/>
    </row>
    <row r="215" spans="1:7" x14ac:dyDescent="0.2">
      <c r="A215" s="38"/>
      <c r="B215" s="39"/>
      <c r="C215" s="39"/>
      <c r="D215" s="39"/>
      <c r="E215" s="39"/>
      <c r="F215" s="39"/>
      <c r="G215" s="38"/>
    </row>
    <row r="216" spans="1:7" x14ac:dyDescent="0.2">
      <c r="A216" s="38"/>
      <c r="B216" s="39"/>
      <c r="C216" s="39"/>
      <c r="D216" s="39"/>
      <c r="E216" s="39"/>
      <c r="F216" s="39"/>
      <c r="G216" s="38"/>
    </row>
    <row r="217" spans="1:7" x14ac:dyDescent="0.2">
      <c r="A217" s="38"/>
      <c r="B217" s="39"/>
      <c r="C217" s="39"/>
      <c r="D217" s="39"/>
      <c r="E217" s="39"/>
      <c r="F217" s="39"/>
      <c r="G217" s="38"/>
    </row>
    <row r="218" spans="1:7" x14ac:dyDescent="0.2">
      <c r="A218" s="38"/>
      <c r="B218" s="39"/>
      <c r="C218" s="39"/>
      <c r="D218" s="39"/>
      <c r="E218" s="39"/>
      <c r="F218" s="39"/>
      <c r="G218" s="38"/>
    </row>
    <row r="219" spans="1:7" x14ac:dyDescent="0.2">
      <c r="A219" s="38"/>
      <c r="B219" s="39"/>
      <c r="C219" s="39"/>
      <c r="D219" s="39"/>
      <c r="E219" s="39"/>
      <c r="F219" s="39"/>
      <c r="G219" s="38"/>
    </row>
    <row r="220" spans="1:7" x14ac:dyDescent="0.2">
      <c r="A220" s="38"/>
      <c r="B220" s="39"/>
      <c r="C220" s="39"/>
      <c r="D220" s="39"/>
      <c r="E220" s="39"/>
      <c r="F220" s="39"/>
      <c r="G220" s="38"/>
    </row>
    <row r="221" spans="1:7" x14ac:dyDescent="0.2">
      <c r="A221" s="38"/>
      <c r="B221" s="39"/>
      <c r="C221" s="39"/>
      <c r="D221" s="39"/>
      <c r="E221" s="39"/>
      <c r="F221" s="39"/>
      <c r="G221" s="38"/>
    </row>
    <row r="222" spans="1:7" x14ac:dyDescent="0.2">
      <c r="A222" s="38"/>
      <c r="B222" s="39"/>
      <c r="C222" s="39"/>
      <c r="D222" s="39"/>
      <c r="E222" s="39"/>
      <c r="F222" s="39"/>
      <c r="G222" s="38"/>
    </row>
    <row r="223" spans="1:7" x14ac:dyDescent="0.2">
      <c r="A223" s="38"/>
      <c r="B223" s="39"/>
      <c r="C223" s="39"/>
      <c r="D223" s="39"/>
      <c r="E223" s="39"/>
      <c r="F223" s="39"/>
      <c r="G223" s="38"/>
    </row>
    <row r="224" spans="1:7" x14ac:dyDescent="0.2">
      <c r="A224" s="38"/>
      <c r="B224" s="39"/>
      <c r="C224" s="39"/>
      <c r="D224" s="39"/>
      <c r="E224" s="39"/>
      <c r="F224" s="39"/>
      <c r="G224" s="38"/>
    </row>
    <row r="225" spans="1:7" x14ac:dyDescent="0.2">
      <c r="A225" s="38"/>
      <c r="B225" s="39"/>
      <c r="C225" s="39"/>
      <c r="D225" s="39"/>
      <c r="E225" s="39"/>
      <c r="F225" s="39"/>
      <c r="G225" s="38"/>
    </row>
    <row r="226" spans="1:7" x14ac:dyDescent="0.2">
      <c r="A226" s="38"/>
      <c r="B226" s="39"/>
      <c r="C226" s="39"/>
      <c r="D226" s="39"/>
      <c r="E226" s="39"/>
      <c r="F226" s="39"/>
      <c r="G226" s="38"/>
    </row>
    <row r="227" spans="1:7" x14ac:dyDescent="0.2">
      <c r="A227" s="38"/>
      <c r="B227" s="39"/>
      <c r="C227" s="39"/>
      <c r="D227" s="39"/>
      <c r="E227" s="39"/>
      <c r="F227" s="39"/>
      <c r="G227" s="38"/>
    </row>
    <row r="228" spans="1:7" x14ac:dyDescent="0.2">
      <c r="A228" s="38"/>
      <c r="B228" s="39"/>
      <c r="C228" s="39"/>
      <c r="D228" s="39"/>
      <c r="E228" s="39"/>
      <c r="F228" s="39"/>
      <c r="G228" s="38"/>
    </row>
    <row r="229" spans="1:7" x14ac:dyDescent="0.2">
      <c r="A229" s="38"/>
      <c r="B229" s="39"/>
      <c r="C229" s="39"/>
      <c r="D229" s="39"/>
      <c r="E229" s="39"/>
      <c r="F229" s="39"/>
      <c r="G229" s="38"/>
    </row>
    <row r="230" spans="1:7" x14ac:dyDescent="0.2">
      <c r="A230" s="38"/>
      <c r="B230" s="39"/>
      <c r="C230" s="39"/>
      <c r="D230" s="39"/>
      <c r="E230" s="39"/>
      <c r="F230" s="39"/>
      <c r="G230" s="38"/>
    </row>
    <row r="231" spans="1:7" x14ac:dyDescent="0.2">
      <c r="A231" s="38"/>
      <c r="B231" s="39"/>
      <c r="C231" s="39"/>
      <c r="D231" s="39"/>
      <c r="E231" s="39"/>
      <c r="F231" s="39"/>
      <c r="G231" s="38"/>
    </row>
    <row r="232" spans="1:7" x14ac:dyDescent="0.2">
      <c r="A232" s="38"/>
      <c r="B232" s="39"/>
      <c r="C232" s="39"/>
      <c r="D232" s="39"/>
      <c r="E232" s="39"/>
      <c r="F232" s="39"/>
      <c r="G232" s="38"/>
    </row>
    <row r="233" spans="1:7" x14ac:dyDescent="0.2">
      <c r="A233" s="38"/>
      <c r="B233" s="39"/>
      <c r="C233" s="39"/>
      <c r="D233" s="39"/>
      <c r="E233" s="39"/>
      <c r="F233" s="39"/>
      <c r="G233" s="38"/>
    </row>
    <row r="234" spans="1:7" x14ac:dyDescent="0.2">
      <c r="A234" s="38"/>
      <c r="B234" s="39"/>
      <c r="C234" s="39"/>
      <c r="D234" s="39"/>
      <c r="E234" s="39"/>
      <c r="F234" s="39"/>
      <c r="G234" s="38"/>
    </row>
    <row r="235" spans="1:7" x14ac:dyDescent="0.2">
      <c r="A235" s="38"/>
      <c r="B235" s="39"/>
      <c r="C235" s="39"/>
      <c r="D235" s="39"/>
      <c r="E235" s="39"/>
      <c r="F235" s="39"/>
      <c r="G235" s="38"/>
    </row>
    <row r="236" spans="1:7" x14ac:dyDescent="0.2">
      <c r="A236" s="38"/>
      <c r="B236" s="39"/>
      <c r="C236" s="39"/>
      <c r="D236" s="39"/>
      <c r="E236" s="39"/>
      <c r="F236" s="39"/>
      <c r="G236" s="38"/>
    </row>
    <row r="237" spans="1:7" x14ac:dyDescent="0.2">
      <c r="A237" s="38"/>
      <c r="B237" s="39"/>
      <c r="C237" s="39"/>
      <c r="D237" s="39"/>
      <c r="E237" s="39"/>
      <c r="F237" s="39"/>
      <c r="G237" s="38"/>
    </row>
    <row r="238" spans="1:7" x14ac:dyDescent="0.2">
      <c r="A238" s="38"/>
      <c r="B238" s="39"/>
      <c r="C238" s="39"/>
      <c r="D238" s="39"/>
      <c r="E238" s="39"/>
      <c r="F238" s="39"/>
      <c r="G238" s="38"/>
    </row>
    <row r="239" spans="1:7" x14ac:dyDescent="0.2">
      <c r="A239" s="38"/>
      <c r="B239" s="39"/>
      <c r="C239" s="39"/>
      <c r="D239" s="39"/>
      <c r="E239" s="39"/>
      <c r="F239" s="39"/>
      <c r="G239" s="38"/>
    </row>
    <row r="240" spans="1:7" x14ac:dyDescent="0.2">
      <c r="A240" s="38"/>
      <c r="B240" s="39"/>
      <c r="C240" s="39"/>
      <c r="D240" s="39"/>
      <c r="E240" s="39"/>
      <c r="F240" s="39"/>
      <c r="G240" s="38"/>
    </row>
    <row r="241" spans="1:7" x14ac:dyDescent="0.2">
      <c r="A241" s="38"/>
      <c r="B241" s="39"/>
      <c r="C241" s="39"/>
      <c r="D241" s="39"/>
      <c r="E241" s="39"/>
      <c r="F241" s="39"/>
      <c r="G241" s="38"/>
    </row>
    <row r="242" spans="1:7" x14ac:dyDescent="0.2">
      <c r="A242" s="38"/>
      <c r="B242" s="39"/>
      <c r="C242" s="39"/>
      <c r="D242" s="39"/>
      <c r="E242" s="39"/>
      <c r="F242" s="39"/>
      <c r="G242" s="38"/>
    </row>
    <row r="243" spans="1:7" x14ac:dyDescent="0.2">
      <c r="A243" s="38"/>
      <c r="B243" s="39"/>
      <c r="C243" s="39"/>
      <c r="D243" s="39"/>
      <c r="E243" s="39"/>
      <c r="F243" s="39"/>
      <c r="G243" s="38"/>
    </row>
    <row r="244" spans="1:7" x14ac:dyDescent="0.2">
      <c r="A244" s="38"/>
      <c r="B244" s="39"/>
      <c r="C244" s="39"/>
      <c r="D244" s="39"/>
      <c r="E244" s="39"/>
      <c r="F244" s="39"/>
      <c r="G244" s="38"/>
    </row>
    <row r="245" spans="1:7" x14ac:dyDescent="0.2">
      <c r="A245" s="38"/>
      <c r="B245" s="39"/>
      <c r="C245" s="39"/>
      <c r="D245" s="39"/>
      <c r="E245" s="39"/>
      <c r="F245" s="39"/>
      <c r="G245" s="38"/>
    </row>
    <row r="246" spans="1:7" x14ac:dyDescent="0.2">
      <c r="A246" s="38"/>
      <c r="B246" s="39"/>
      <c r="C246" s="39"/>
      <c r="D246" s="39"/>
      <c r="E246" s="39"/>
      <c r="F246" s="39"/>
      <c r="G246" s="38"/>
    </row>
    <row r="247" spans="1:7" x14ac:dyDescent="0.2">
      <c r="A247" s="38"/>
      <c r="B247" s="39"/>
      <c r="C247" s="39"/>
      <c r="D247" s="39"/>
      <c r="E247" s="39"/>
      <c r="F247" s="39"/>
      <c r="G247" s="38"/>
    </row>
    <row r="248" spans="1:7" x14ac:dyDescent="0.2">
      <c r="A248" s="38"/>
      <c r="B248" s="39"/>
      <c r="C248" s="39"/>
      <c r="D248" s="39"/>
      <c r="E248" s="39"/>
      <c r="F248" s="39"/>
      <c r="G248" s="38"/>
    </row>
    <row r="249" spans="1:7" x14ac:dyDescent="0.2">
      <c r="A249" s="38"/>
      <c r="B249" s="39"/>
      <c r="C249" s="39"/>
      <c r="D249" s="39"/>
      <c r="E249" s="39"/>
      <c r="F249" s="39"/>
      <c r="G249" s="38"/>
    </row>
    <row r="250" spans="1:7" x14ac:dyDescent="0.2">
      <c r="A250" s="38"/>
      <c r="B250" s="39"/>
      <c r="C250" s="39"/>
      <c r="D250" s="39"/>
      <c r="E250" s="39"/>
      <c r="F250" s="39"/>
      <c r="G250" s="38"/>
    </row>
    <row r="251" spans="1:7" x14ac:dyDescent="0.2">
      <c r="A251" s="38"/>
      <c r="B251" s="39"/>
      <c r="C251" s="39"/>
      <c r="D251" s="39"/>
      <c r="E251" s="39"/>
      <c r="F251" s="39"/>
      <c r="G251" s="38"/>
    </row>
    <row r="252" spans="1:7" x14ac:dyDescent="0.2">
      <c r="A252" s="38"/>
      <c r="B252" s="39"/>
      <c r="C252" s="39"/>
      <c r="D252" s="39"/>
      <c r="E252" s="39"/>
      <c r="F252" s="39"/>
      <c r="G252" s="38"/>
    </row>
    <row r="253" spans="1:7" x14ac:dyDescent="0.2">
      <c r="A253" s="38"/>
      <c r="B253" s="39"/>
      <c r="C253" s="39"/>
      <c r="D253" s="39"/>
      <c r="E253" s="39"/>
      <c r="F253" s="39"/>
      <c r="G253" s="38"/>
    </row>
    <row r="254" spans="1:7" x14ac:dyDescent="0.2">
      <c r="A254" s="38"/>
      <c r="B254" s="39"/>
      <c r="C254" s="39"/>
      <c r="D254" s="39"/>
      <c r="E254" s="39"/>
      <c r="F254" s="39"/>
      <c r="G254" s="38"/>
    </row>
    <row r="255" spans="1:7" x14ac:dyDescent="0.2">
      <c r="A255" s="38"/>
      <c r="B255" s="39"/>
      <c r="C255" s="39"/>
      <c r="D255" s="39"/>
      <c r="E255" s="39"/>
      <c r="F255" s="39"/>
      <c r="G255" s="38"/>
    </row>
    <row r="256" spans="1:7" x14ac:dyDescent="0.2">
      <c r="A256" s="38"/>
      <c r="B256" s="39"/>
      <c r="C256" s="39"/>
      <c r="D256" s="39"/>
      <c r="E256" s="39"/>
      <c r="F256" s="39"/>
      <c r="G256" s="38"/>
    </row>
    <row r="257" spans="1:7" x14ac:dyDescent="0.2">
      <c r="A257" s="38"/>
      <c r="B257" s="39"/>
      <c r="C257" s="39"/>
      <c r="D257" s="39"/>
      <c r="E257" s="39"/>
      <c r="F257" s="39"/>
      <c r="G257" s="38"/>
    </row>
    <row r="258" spans="1:7" x14ac:dyDescent="0.2">
      <c r="A258" s="38"/>
      <c r="B258" s="39"/>
      <c r="C258" s="39"/>
      <c r="D258" s="39"/>
      <c r="E258" s="39"/>
      <c r="F258" s="39"/>
      <c r="G258" s="38"/>
    </row>
    <row r="259" spans="1:7" x14ac:dyDescent="0.2">
      <c r="A259" s="38"/>
      <c r="B259" s="39"/>
      <c r="C259" s="39"/>
      <c r="D259" s="39"/>
      <c r="E259" s="39"/>
      <c r="F259" s="39"/>
      <c r="G259" s="38"/>
    </row>
    <row r="260" spans="1:7" x14ac:dyDescent="0.2">
      <c r="A260" s="38"/>
      <c r="B260" s="39"/>
      <c r="C260" s="39"/>
      <c r="D260" s="39"/>
      <c r="E260" s="39"/>
      <c r="F260" s="39"/>
      <c r="G260" s="38"/>
    </row>
    <row r="261" spans="1:7" x14ac:dyDescent="0.2">
      <c r="A261" s="38"/>
      <c r="B261" s="39"/>
      <c r="C261" s="39"/>
      <c r="D261" s="39"/>
      <c r="E261" s="39"/>
      <c r="F261" s="39"/>
      <c r="G261" s="38"/>
    </row>
    <row r="262" spans="1:7" x14ac:dyDescent="0.2">
      <c r="A262" s="38"/>
      <c r="B262" s="39"/>
      <c r="C262" s="39"/>
      <c r="D262" s="39"/>
      <c r="E262" s="39"/>
      <c r="F262" s="39"/>
      <c r="G262" s="38"/>
    </row>
    <row r="263" spans="1:7" x14ac:dyDescent="0.2">
      <c r="A263" s="38"/>
      <c r="B263" s="39"/>
      <c r="C263" s="39"/>
      <c r="D263" s="39"/>
      <c r="E263" s="39"/>
      <c r="F263" s="39"/>
      <c r="G263" s="38"/>
    </row>
    <row r="264" spans="1:7" x14ac:dyDescent="0.2">
      <c r="A264" s="38"/>
      <c r="B264" s="39"/>
      <c r="C264" s="39"/>
      <c r="D264" s="39"/>
      <c r="E264" s="39"/>
      <c r="F264" s="39"/>
      <c r="G264" s="38"/>
    </row>
    <row r="265" spans="1:7" x14ac:dyDescent="0.2">
      <c r="A265" s="38"/>
      <c r="B265" s="39"/>
      <c r="C265" s="39"/>
      <c r="D265" s="39"/>
      <c r="E265" s="39"/>
      <c r="F265" s="39"/>
      <c r="G265" s="38"/>
    </row>
    <row r="266" spans="1:7" x14ac:dyDescent="0.2">
      <c r="A266" s="38"/>
      <c r="B266" s="39"/>
      <c r="C266" s="39"/>
      <c r="D266" s="39"/>
      <c r="E266" s="39"/>
      <c r="F266" s="39"/>
      <c r="G266" s="38"/>
    </row>
    <row r="267" spans="1:7" x14ac:dyDescent="0.2">
      <c r="A267" s="38"/>
      <c r="B267" s="39"/>
      <c r="C267" s="39"/>
      <c r="D267" s="39"/>
      <c r="E267" s="39"/>
      <c r="F267" s="39"/>
      <c r="G267" s="38"/>
    </row>
    <row r="268" spans="1:7" x14ac:dyDescent="0.2">
      <c r="A268" s="38"/>
      <c r="B268" s="39"/>
      <c r="C268" s="39"/>
      <c r="D268" s="39"/>
      <c r="E268" s="39"/>
      <c r="F268" s="39"/>
      <c r="G268" s="38"/>
    </row>
    <row r="269" spans="1:7" x14ac:dyDescent="0.2">
      <c r="A269" s="38"/>
      <c r="B269" s="39"/>
      <c r="C269" s="39"/>
      <c r="D269" s="39"/>
      <c r="E269" s="39"/>
      <c r="F269" s="39"/>
      <c r="G269" s="38"/>
    </row>
    <row r="270" spans="1:7" x14ac:dyDescent="0.2">
      <c r="A270" s="38"/>
      <c r="B270" s="39"/>
      <c r="C270" s="39"/>
      <c r="D270" s="39"/>
      <c r="E270" s="39"/>
      <c r="F270" s="39"/>
      <c r="G270" s="38"/>
    </row>
    <row r="271" spans="1:7" x14ac:dyDescent="0.2">
      <c r="A271" s="38"/>
      <c r="B271" s="39"/>
      <c r="C271" s="39"/>
      <c r="D271" s="39"/>
      <c r="E271" s="39"/>
      <c r="F271" s="39"/>
      <c r="G271" s="38"/>
    </row>
    <row r="272" spans="1:7" x14ac:dyDescent="0.2">
      <c r="A272" s="38"/>
      <c r="B272" s="39"/>
      <c r="C272" s="39"/>
      <c r="D272" s="39"/>
      <c r="E272" s="39"/>
      <c r="F272" s="39"/>
      <c r="G272" s="38"/>
    </row>
    <row r="273" spans="1:7" x14ac:dyDescent="0.2">
      <c r="A273" s="38"/>
      <c r="B273" s="39"/>
      <c r="C273" s="39"/>
      <c r="D273" s="39"/>
      <c r="E273" s="39"/>
      <c r="F273" s="39"/>
      <c r="G273" s="38"/>
    </row>
    <row r="274" spans="1:7" x14ac:dyDescent="0.2">
      <c r="A274" s="38"/>
      <c r="B274" s="39"/>
      <c r="C274" s="39"/>
      <c r="D274" s="39"/>
      <c r="E274" s="39"/>
      <c r="F274" s="39"/>
      <c r="G274" s="38"/>
    </row>
    <row r="275" spans="1:7" x14ac:dyDescent="0.2">
      <c r="A275" s="38"/>
      <c r="B275" s="39"/>
      <c r="C275" s="39"/>
      <c r="D275" s="39"/>
      <c r="E275" s="39"/>
      <c r="F275" s="39"/>
      <c r="G275" s="38"/>
    </row>
    <row r="276" spans="1:7" x14ac:dyDescent="0.2">
      <c r="A276" s="38"/>
      <c r="B276" s="39"/>
      <c r="C276" s="39"/>
      <c r="D276" s="39"/>
      <c r="E276" s="39"/>
      <c r="F276" s="39"/>
      <c r="G276" s="38"/>
    </row>
    <row r="277" spans="1:7" x14ac:dyDescent="0.2">
      <c r="A277" s="38"/>
      <c r="B277" s="39"/>
      <c r="C277" s="39"/>
      <c r="D277" s="39"/>
      <c r="E277" s="39"/>
      <c r="F277" s="39"/>
      <c r="G277" s="38"/>
    </row>
    <row r="278" spans="1:7" x14ac:dyDescent="0.2">
      <c r="A278" s="38"/>
      <c r="B278" s="39"/>
      <c r="C278" s="39"/>
      <c r="D278" s="39"/>
      <c r="E278" s="39"/>
      <c r="F278" s="39"/>
      <c r="G278" s="38"/>
    </row>
    <row r="279" spans="1:7" x14ac:dyDescent="0.2">
      <c r="A279" s="38"/>
      <c r="B279" s="39"/>
      <c r="C279" s="39"/>
      <c r="D279" s="39"/>
      <c r="E279" s="39"/>
      <c r="F279" s="39"/>
      <c r="G279" s="38"/>
    </row>
    <row r="280" spans="1:7" x14ac:dyDescent="0.2">
      <c r="A280" s="38"/>
      <c r="B280" s="39"/>
      <c r="C280" s="39"/>
      <c r="D280" s="39"/>
      <c r="E280" s="39"/>
      <c r="F280" s="39"/>
      <c r="G280" s="38"/>
    </row>
    <row r="281" spans="1:7" x14ac:dyDescent="0.2">
      <c r="A281" s="38"/>
      <c r="B281" s="39"/>
      <c r="C281" s="39"/>
      <c r="D281" s="39"/>
      <c r="E281" s="39"/>
      <c r="F281" s="39"/>
      <c r="G281" s="38"/>
    </row>
    <row r="282" spans="1:7" x14ac:dyDescent="0.2">
      <c r="A282" s="38"/>
      <c r="B282" s="39"/>
      <c r="C282" s="39"/>
      <c r="D282" s="39"/>
      <c r="E282" s="39"/>
      <c r="F282" s="39"/>
      <c r="G282" s="38"/>
    </row>
    <row r="283" spans="1:7" x14ac:dyDescent="0.2">
      <c r="A283" s="38"/>
      <c r="B283" s="39"/>
      <c r="C283" s="39"/>
      <c r="D283" s="39"/>
      <c r="E283" s="39"/>
      <c r="F283" s="39"/>
      <c r="G283" s="38"/>
    </row>
    <row r="284" spans="1:7" x14ac:dyDescent="0.2">
      <c r="A284" s="38"/>
      <c r="B284" s="39"/>
      <c r="C284" s="39"/>
      <c r="D284" s="39"/>
      <c r="E284" s="39"/>
      <c r="F284" s="39"/>
      <c r="G284" s="38"/>
    </row>
    <row r="285" spans="1:7" x14ac:dyDescent="0.2">
      <c r="A285" s="38"/>
      <c r="B285" s="39"/>
      <c r="C285" s="39"/>
      <c r="D285" s="39"/>
      <c r="E285" s="39"/>
      <c r="F285" s="39"/>
      <c r="G285" s="38"/>
    </row>
    <row r="286" spans="1:7" x14ac:dyDescent="0.2">
      <c r="A286" s="38"/>
      <c r="B286" s="39"/>
      <c r="C286" s="39"/>
      <c r="D286" s="39"/>
      <c r="E286" s="39"/>
      <c r="F286" s="39"/>
      <c r="G286" s="38"/>
    </row>
    <row r="287" spans="1:7" x14ac:dyDescent="0.2">
      <c r="A287" s="38"/>
      <c r="B287" s="39"/>
      <c r="C287" s="39"/>
      <c r="D287" s="39"/>
      <c r="E287" s="39"/>
      <c r="F287" s="39"/>
      <c r="G287" s="38"/>
    </row>
    <row r="288" spans="1:7" x14ac:dyDescent="0.2">
      <c r="A288" s="38"/>
      <c r="B288" s="39"/>
      <c r="C288" s="39"/>
      <c r="D288" s="39"/>
      <c r="E288" s="39"/>
      <c r="F288" s="39"/>
      <c r="G288" s="38"/>
    </row>
    <row r="289" spans="1:7" x14ac:dyDescent="0.2">
      <c r="A289" s="38"/>
      <c r="B289" s="39"/>
      <c r="C289" s="39"/>
      <c r="D289" s="39"/>
      <c r="E289" s="39"/>
      <c r="F289" s="39"/>
      <c r="G289" s="38"/>
    </row>
    <row r="290" spans="1:7" x14ac:dyDescent="0.2">
      <c r="A290" s="38"/>
      <c r="B290" s="39"/>
      <c r="C290" s="39"/>
      <c r="D290" s="39"/>
      <c r="E290" s="39"/>
      <c r="F290" s="39"/>
      <c r="G290" s="38"/>
    </row>
    <row r="291" spans="1:7" x14ac:dyDescent="0.2">
      <c r="A291" s="38"/>
      <c r="B291" s="39"/>
      <c r="C291" s="39"/>
      <c r="D291" s="39"/>
      <c r="E291" s="39"/>
      <c r="F291" s="39"/>
      <c r="G291" s="38"/>
    </row>
    <row r="292" spans="1:7" x14ac:dyDescent="0.2">
      <c r="A292" s="38"/>
      <c r="B292" s="39"/>
      <c r="C292" s="39"/>
      <c r="D292" s="39"/>
      <c r="E292" s="39"/>
      <c r="F292" s="39"/>
      <c r="G292" s="38"/>
    </row>
    <row r="293" spans="1:7" x14ac:dyDescent="0.2">
      <c r="A293" s="38"/>
      <c r="B293" s="39"/>
      <c r="C293" s="39"/>
      <c r="D293" s="39"/>
      <c r="E293" s="39"/>
      <c r="F293" s="39"/>
      <c r="G293" s="38"/>
    </row>
    <row r="294" spans="1:7" x14ac:dyDescent="0.2">
      <c r="A294" s="38"/>
      <c r="B294" s="39"/>
      <c r="C294" s="39"/>
      <c r="D294" s="39"/>
      <c r="E294" s="39"/>
      <c r="F294" s="39"/>
      <c r="G294" s="38"/>
    </row>
    <row r="295" spans="1:7" x14ac:dyDescent="0.2">
      <c r="A295" s="38"/>
      <c r="B295" s="39"/>
      <c r="C295" s="39"/>
      <c r="D295" s="39"/>
      <c r="E295" s="39"/>
      <c r="F295" s="39"/>
      <c r="G295" s="38"/>
    </row>
    <row r="296" spans="1:7" x14ac:dyDescent="0.2">
      <c r="A296" s="38"/>
      <c r="B296" s="39"/>
      <c r="C296" s="39"/>
      <c r="D296" s="39"/>
      <c r="E296" s="39"/>
      <c r="F296" s="39"/>
      <c r="G296" s="38"/>
    </row>
    <row r="297" spans="1:7" x14ac:dyDescent="0.2">
      <c r="A297" s="38"/>
      <c r="B297" s="39"/>
      <c r="C297" s="39"/>
      <c r="D297" s="39"/>
      <c r="E297" s="39"/>
      <c r="F297" s="39"/>
      <c r="G297" s="38"/>
    </row>
    <row r="298" spans="1:7" x14ac:dyDescent="0.2">
      <c r="A298" s="38"/>
      <c r="B298" s="39"/>
      <c r="C298" s="39"/>
      <c r="D298" s="39"/>
      <c r="E298" s="39"/>
      <c r="F298" s="39"/>
      <c r="G298" s="38"/>
    </row>
    <row r="299" spans="1:7" x14ac:dyDescent="0.2">
      <c r="A299" s="38"/>
      <c r="B299" s="39"/>
      <c r="C299" s="39"/>
      <c r="D299" s="39"/>
      <c r="E299" s="39"/>
      <c r="F299" s="39"/>
      <c r="G299" s="38"/>
    </row>
    <row r="300" spans="1:7" x14ac:dyDescent="0.2">
      <c r="A300" s="38"/>
      <c r="B300" s="39"/>
      <c r="C300" s="39"/>
      <c r="D300" s="39"/>
      <c r="E300" s="39"/>
      <c r="F300" s="39"/>
      <c r="G300" s="38"/>
    </row>
    <row r="301" spans="1:7" x14ac:dyDescent="0.2">
      <c r="A301" s="38"/>
      <c r="B301" s="39"/>
      <c r="C301" s="39"/>
      <c r="D301" s="39"/>
      <c r="E301" s="39"/>
      <c r="F301" s="39"/>
      <c r="G301" s="38"/>
    </row>
    <row r="302" spans="1:7" x14ac:dyDescent="0.2">
      <c r="A302" s="38"/>
      <c r="B302" s="39"/>
      <c r="C302" s="39"/>
      <c r="D302" s="39"/>
      <c r="E302" s="39"/>
      <c r="F302" s="39"/>
      <c r="G302" s="38"/>
    </row>
    <row r="303" spans="1:7" x14ac:dyDescent="0.2">
      <c r="A303" s="38"/>
      <c r="B303" s="39"/>
      <c r="C303" s="39"/>
      <c r="D303" s="39"/>
      <c r="E303" s="39"/>
      <c r="F303" s="39"/>
      <c r="G303" s="38"/>
    </row>
    <row r="304" spans="1:7" x14ac:dyDescent="0.2">
      <c r="A304" s="38"/>
      <c r="B304" s="39"/>
      <c r="C304" s="39"/>
      <c r="D304" s="39"/>
      <c r="E304" s="39"/>
      <c r="F304" s="39"/>
      <c r="G304" s="38"/>
    </row>
    <row r="305" spans="1:7" x14ac:dyDescent="0.2">
      <c r="A305" s="38"/>
      <c r="B305" s="39"/>
      <c r="C305" s="39"/>
      <c r="D305" s="39"/>
      <c r="E305" s="39"/>
      <c r="F305" s="39"/>
      <c r="G305" s="38"/>
    </row>
    <row r="306" spans="1:7" x14ac:dyDescent="0.2">
      <c r="A306" s="38"/>
      <c r="B306" s="39"/>
      <c r="C306" s="39"/>
      <c r="D306" s="39"/>
      <c r="E306" s="39"/>
      <c r="F306" s="39"/>
      <c r="G306" s="38"/>
    </row>
    <row r="307" spans="1:7" x14ac:dyDescent="0.2">
      <c r="A307" s="38"/>
      <c r="B307" s="39"/>
      <c r="C307" s="39"/>
      <c r="D307" s="39"/>
      <c r="E307" s="39"/>
      <c r="F307" s="39"/>
      <c r="G307" s="38"/>
    </row>
    <row r="308" spans="1:7" x14ac:dyDescent="0.2">
      <c r="A308" s="38"/>
      <c r="B308" s="39"/>
      <c r="C308" s="39"/>
      <c r="D308" s="39"/>
      <c r="E308" s="39"/>
      <c r="F308" s="39"/>
      <c r="G308" s="38"/>
    </row>
    <row r="309" spans="1:7" x14ac:dyDescent="0.2">
      <c r="A309" s="38"/>
      <c r="B309" s="39"/>
      <c r="C309" s="39"/>
      <c r="D309" s="39"/>
      <c r="E309" s="39"/>
      <c r="F309" s="39"/>
      <c r="G309" s="38"/>
    </row>
    <row r="310" spans="1:7" x14ac:dyDescent="0.2">
      <c r="A310" s="38"/>
      <c r="B310" s="39"/>
      <c r="C310" s="39"/>
      <c r="D310" s="39"/>
      <c r="E310" s="39"/>
      <c r="F310" s="39"/>
      <c r="G310" s="38"/>
    </row>
    <row r="311" spans="1:7" x14ac:dyDescent="0.2">
      <c r="A311" s="38"/>
      <c r="B311" s="39"/>
      <c r="C311" s="39"/>
      <c r="D311" s="39"/>
      <c r="E311" s="39"/>
      <c r="F311" s="39"/>
      <c r="G311" s="38"/>
    </row>
    <row r="312" spans="1:7" x14ac:dyDescent="0.2">
      <c r="A312" s="38"/>
      <c r="B312" s="39"/>
      <c r="C312" s="39"/>
      <c r="D312" s="39"/>
      <c r="E312" s="39"/>
      <c r="F312" s="39"/>
      <c r="G312" s="38"/>
    </row>
    <row r="313" spans="1:7" x14ac:dyDescent="0.2">
      <c r="A313" s="38"/>
      <c r="B313" s="39"/>
      <c r="C313" s="39"/>
      <c r="D313" s="39"/>
      <c r="E313" s="39"/>
      <c r="F313" s="39"/>
      <c r="G313" s="38"/>
    </row>
    <row r="314" spans="1:7" x14ac:dyDescent="0.2">
      <c r="A314" s="38"/>
      <c r="B314" s="39"/>
      <c r="C314" s="39"/>
      <c r="D314" s="39"/>
      <c r="E314" s="39"/>
      <c r="F314" s="39"/>
      <c r="G314" s="38"/>
    </row>
    <row r="315" spans="1:7" x14ac:dyDescent="0.2">
      <c r="A315" s="38"/>
      <c r="B315" s="39"/>
      <c r="C315" s="39"/>
      <c r="D315" s="39"/>
      <c r="E315" s="39"/>
      <c r="F315" s="39"/>
      <c r="G315" s="38"/>
    </row>
    <row r="316" spans="1:7" x14ac:dyDescent="0.2">
      <c r="A316" s="38"/>
      <c r="B316" s="39"/>
      <c r="C316" s="39"/>
      <c r="D316" s="39"/>
      <c r="E316" s="39"/>
      <c r="F316" s="39"/>
      <c r="G316" s="38"/>
    </row>
    <row r="317" spans="1:7" x14ac:dyDescent="0.2">
      <c r="A317" s="38"/>
      <c r="B317" s="39"/>
      <c r="C317" s="39"/>
      <c r="D317" s="39"/>
      <c r="E317" s="39"/>
      <c r="F317" s="39"/>
      <c r="G317" s="38"/>
    </row>
    <row r="318" spans="1:7" x14ac:dyDescent="0.2">
      <c r="A318" s="38"/>
      <c r="B318" s="39"/>
      <c r="C318" s="39"/>
      <c r="D318" s="39"/>
      <c r="E318" s="39"/>
      <c r="F318" s="39"/>
      <c r="G318" s="38"/>
    </row>
    <row r="319" spans="1:7" x14ac:dyDescent="0.2">
      <c r="A319" s="38"/>
      <c r="B319" s="39"/>
      <c r="C319" s="39"/>
      <c r="D319" s="39"/>
      <c r="E319" s="39"/>
      <c r="F319" s="39"/>
      <c r="G319" s="38"/>
    </row>
    <row r="320" spans="1:7" x14ac:dyDescent="0.2">
      <c r="A320" s="38"/>
      <c r="B320" s="39"/>
      <c r="C320" s="39"/>
      <c r="D320" s="39"/>
      <c r="E320" s="39"/>
      <c r="F320" s="39"/>
      <c r="G320" s="38"/>
    </row>
    <row r="321" spans="1:7" x14ac:dyDescent="0.2">
      <c r="A321" s="38"/>
      <c r="B321" s="39"/>
      <c r="C321" s="39"/>
      <c r="D321" s="39"/>
      <c r="E321" s="39"/>
      <c r="F321" s="39"/>
      <c r="G321" s="38"/>
    </row>
    <row r="322" spans="1:7" x14ac:dyDescent="0.2">
      <c r="A322" s="38"/>
      <c r="B322" s="39"/>
      <c r="C322" s="39"/>
      <c r="D322" s="39"/>
      <c r="E322" s="39"/>
      <c r="F322" s="39"/>
      <c r="G322" s="38"/>
    </row>
    <row r="323" spans="1:7" x14ac:dyDescent="0.2">
      <c r="A323" s="38"/>
      <c r="B323" s="39"/>
      <c r="C323" s="39"/>
      <c r="D323" s="39"/>
      <c r="E323" s="39"/>
      <c r="F323" s="39"/>
      <c r="G323" s="38"/>
    </row>
    <row r="324" spans="1:7" x14ac:dyDescent="0.2">
      <c r="A324" s="38"/>
      <c r="B324" s="39"/>
      <c r="C324" s="39"/>
      <c r="D324" s="39"/>
      <c r="E324" s="39"/>
      <c r="F324" s="39"/>
      <c r="G324" s="38"/>
    </row>
    <row r="325" spans="1:7" x14ac:dyDescent="0.2">
      <c r="A325" s="38"/>
      <c r="B325" s="39"/>
      <c r="C325" s="39"/>
      <c r="D325" s="39"/>
      <c r="E325" s="39"/>
      <c r="F325" s="39"/>
      <c r="G325" s="38"/>
    </row>
    <row r="326" spans="1:7" x14ac:dyDescent="0.2">
      <c r="A326" s="38"/>
      <c r="B326" s="39"/>
      <c r="C326" s="39"/>
      <c r="D326" s="39"/>
      <c r="E326" s="39"/>
      <c r="F326" s="39"/>
      <c r="G326" s="38"/>
    </row>
    <row r="327" spans="1:7" x14ac:dyDescent="0.2">
      <c r="A327" s="38"/>
      <c r="B327" s="39"/>
      <c r="C327" s="39"/>
      <c r="D327" s="39"/>
      <c r="E327" s="39"/>
      <c r="F327" s="39"/>
      <c r="G327" s="38"/>
    </row>
    <row r="328" spans="1:7" x14ac:dyDescent="0.2">
      <c r="A328" s="38"/>
      <c r="B328" s="39"/>
      <c r="C328" s="39"/>
      <c r="D328" s="39"/>
      <c r="E328" s="39"/>
      <c r="F328" s="39"/>
      <c r="G328" s="38"/>
    </row>
    <row r="329" spans="1:7" x14ac:dyDescent="0.2">
      <c r="A329" s="38"/>
      <c r="B329" s="39"/>
      <c r="C329" s="39"/>
      <c r="D329" s="39"/>
      <c r="E329" s="39"/>
      <c r="F329" s="39"/>
      <c r="G329" s="38"/>
    </row>
    <row r="330" spans="1:7" x14ac:dyDescent="0.2">
      <c r="A330" s="38"/>
      <c r="B330" s="39"/>
      <c r="C330" s="39"/>
      <c r="D330" s="39"/>
      <c r="E330" s="39"/>
      <c r="F330" s="39"/>
      <c r="G330" s="38"/>
    </row>
    <row r="331" spans="1:7" x14ac:dyDescent="0.2">
      <c r="A331" s="38"/>
      <c r="B331" s="39"/>
      <c r="C331" s="39"/>
      <c r="D331" s="39"/>
      <c r="E331" s="39"/>
      <c r="F331" s="39"/>
      <c r="G331" s="38"/>
    </row>
    <row r="332" spans="1:7" x14ac:dyDescent="0.2">
      <c r="A332" s="38"/>
      <c r="B332" s="39"/>
      <c r="C332" s="39"/>
      <c r="D332" s="39"/>
      <c r="E332" s="39"/>
      <c r="F332" s="39"/>
      <c r="G332" s="38"/>
    </row>
    <row r="333" spans="1:7" x14ac:dyDescent="0.2">
      <c r="A333" s="38"/>
      <c r="B333" s="39"/>
      <c r="C333" s="39"/>
      <c r="D333" s="39"/>
      <c r="E333" s="39"/>
      <c r="F333" s="39"/>
      <c r="G333" s="38"/>
    </row>
    <row r="334" spans="1:7" x14ac:dyDescent="0.2">
      <c r="A334" s="38"/>
      <c r="B334" s="39"/>
      <c r="C334" s="39"/>
      <c r="D334" s="39"/>
      <c r="E334" s="39"/>
      <c r="F334" s="39"/>
      <c r="G334" s="38"/>
    </row>
    <row r="335" spans="1:7" x14ac:dyDescent="0.2">
      <c r="A335" s="38"/>
      <c r="B335" s="39"/>
      <c r="C335" s="39"/>
      <c r="D335" s="39"/>
      <c r="E335" s="39"/>
      <c r="F335" s="39"/>
      <c r="G335" s="38"/>
    </row>
    <row r="336" spans="1:7" x14ac:dyDescent="0.2">
      <c r="A336" s="38"/>
      <c r="B336" s="39"/>
      <c r="C336" s="39"/>
      <c r="D336" s="39"/>
      <c r="E336" s="39"/>
      <c r="F336" s="39"/>
      <c r="G336" s="38"/>
    </row>
    <row r="337" spans="1:7" x14ac:dyDescent="0.2">
      <c r="A337" s="38"/>
      <c r="B337" s="39"/>
      <c r="C337" s="39"/>
      <c r="D337" s="39"/>
      <c r="E337" s="39"/>
      <c r="F337" s="39"/>
      <c r="G337" s="38"/>
    </row>
    <row r="338" spans="1:7" x14ac:dyDescent="0.2">
      <c r="A338" s="38"/>
      <c r="B338" s="39"/>
      <c r="C338" s="39"/>
      <c r="D338" s="39"/>
      <c r="E338" s="39"/>
      <c r="F338" s="39"/>
      <c r="G338" s="38"/>
    </row>
    <row r="339" spans="1:7" x14ac:dyDescent="0.2">
      <c r="A339" s="38"/>
      <c r="B339" s="39"/>
      <c r="C339" s="39"/>
      <c r="D339" s="39"/>
      <c r="E339" s="39"/>
      <c r="F339" s="39"/>
      <c r="G339" s="38"/>
    </row>
    <row r="340" spans="1:7" x14ac:dyDescent="0.2">
      <c r="A340" s="38"/>
      <c r="B340" s="39"/>
      <c r="C340" s="39"/>
      <c r="D340" s="39"/>
      <c r="E340" s="39"/>
      <c r="F340" s="39"/>
      <c r="G340" s="38"/>
    </row>
    <row r="341" spans="1:7" x14ac:dyDescent="0.2">
      <c r="A341" s="38"/>
      <c r="B341" s="39"/>
      <c r="C341" s="39"/>
      <c r="D341" s="39"/>
      <c r="E341" s="39"/>
      <c r="F341" s="39"/>
      <c r="G341" s="38"/>
    </row>
    <row r="342" spans="1:7" x14ac:dyDescent="0.2">
      <c r="A342" s="38"/>
      <c r="B342" s="39"/>
      <c r="C342" s="39"/>
      <c r="D342" s="39"/>
      <c r="E342" s="39"/>
      <c r="F342" s="39"/>
      <c r="G342" s="38"/>
    </row>
    <row r="343" spans="1:7" x14ac:dyDescent="0.2">
      <c r="A343" s="38"/>
      <c r="B343" s="39"/>
      <c r="C343" s="39"/>
      <c r="D343" s="39"/>
      <c r="E343" s="39"/>
      <c r="F343" s="39"/>
      <c r="G343" s="38"/>
    </row>
    <row r="344" spans="1:7" x14ac:dyDescent="0.2">
      <c r="A344" s="38"/>
      <c r="B344" s="39"/>
      <c r="C344" s="39"/>
      <c r="D344" s="39"/>
      <c r="E344" s="39"/>
      <c r="F344" s="39"/>
      <c r="G344" s="38"/>
    </row>
    <row r="345" spans="1:7" x14ac:dyDescent="0.2">
      <c r="A345" s="38"/>
      <c r="B345" s="39"/>
      <c r="C345" s="39"/>
      <c r="D345" s="39"/>
      <c r="E345" s="39"/>
      <c r="F345" s="39"/>
      <c r="G345" s="38"/>
    </row>
    <row r="346" spans="1:7" x14ac:dyDescent="0.2">
      <c r="A346" s="38"/>
      <c r="B346" s="39"/>
      <c r="C346" s="39"/>
      <c r="D346" s="39"/>
      <c r="E346" s="39"/>
      <c r="F346" s="39"/>
      <c r="G346" s="38"/>
    </row>
    <row r="347" spans="1:7" x14ac:dyDescent="0.2">
      <c r="A347" s="38"/>
      <c r="B347" s="39"/>
      <c r="C347" s="39"/>
      <c r="D347" s="39"/>
      <c r="E347" s="39"/>
      <c r="F347" s="39"/>
      <c r="G347" s="38"/>
    </row>
    <row r="348" spans="1:7" x14ac:dyDescent="0.2">
      <c r="A348" s="38"/>
      <c r="B348" s="39"/>
      <c r="C348" s="39"/>
      <c r="D348" s="39"/>
      <c r="E348" s="39"/>
      <c r="F348" s="39"/>
      <c r="G348" s="38"/>
    </row>
    <row r="349" spans="1:7" x14ac:dyDescent="0.2">
      <c r="A349" s="38"/>
      <c r="B349" s="39"/>
      <c r="C349" s="39"/>
      <c r="D349" s="39"/>
      <c r="E349" s="39"/>
      <c r="F349" s="39"/>
      <c r="G349" s="38"/>
    </row>
    <row r="350" spans="1:7" x14ac:dyDescent="0.2">
      <c r="A350" s="38"/>
      <c r="B350" s="39"/>
      <c r="C350" s="39"/>
      <c r="D350" s="39"/>
      <c r="E350" s="39"/>
      <c r="F350" s="39"/>
      <c r="G350" s="38"/>
    </row>
    <row r="351" spans="1:7" x14ac:dyDescent="0.2">
      <c r="A351" s="38"/>
      <c r="B351" s="39"/>
      <c r="C351" s="39"/>
      <c r="D351" s="39"/>
      <c r="E351" s="39"/>
      <c r="F351" s="39"/>
      <c r="G351" s="38"/>
    </row>
    <row r="352" spans="1:7" x14ac:dyDescent="0.2">
      <c r="A352" s="38"/>
      <c r="B352" s="39"/>
      <c r="C352" s="39"/>
      <c r="D352" s="39"/>
      <c r="E352" s="39"/>
      <c r="F352" s="39"/>
      <c r="G352" s="38"/>
    </row>
    <row r="353" spans="1:7" x14ac:dyDescent="0.2">
      <c r="A353" s="38"/>
      <c r="B353" s="39"/>
      <c r="C353" s="39"/>
      <c r="D353" s="39"/>
      <c r="E353" s="39"/>
      <c r="F353" s="39"/>
      <c r="G353" s="38"/>
    </row>
    <row r="354" spans="1:7" x14ac:dyDescent="0.2">
      <c r="A354" s="38"/>
      <c r="B354" s="39"/>
      <c r="C354" s="39"/>
      <c r="D354" s="39"/>
      <c r="E354" s="39"/>
      <c r="F354" s="39"/>
      <c r="G354" s="38"/>
    </row>
    <row r="355" spans="1:7" x14ac:dyDescent="0.2">
      <c r="A355" s="38"/>
      <c r="B355" s="39"/>
      <c r="C355" s="39"/>
      <c r="D355" s="39"/>
      <c r="E355" s="39"/>
      <c r="F355" s="39"/>
      <c r="G355" s="38"/>
    </row>
    <row r="356" spans="1:7" x14ac:dyDescent="0.2">
      <c r="A356" s="38"/>
      <c r="B356" s="39"/>
      <c r="C356" s="39"/>
      <c r="D356" s="39"/>
      <c r="E356" s="39"/>
      <c r="F356" s="39"/>
      <c r="G356" s="38"/>
    </row>
    <row r="357" spans="1:7" x14ac:dyDescent="0.2">
      <c r="A357" s="38"/>
      <c r="B357" s="39"/>
      <c r="C357" s="39"/>
      <c r="D357" s="39"/>
      <c r="E357" s="39"/>
      <c r="F357" s="39"/>
      <c r="G357" s="38"/>
    </row>
    <row r="358" spans="1:7" x14ac:dyDescent="0.2">
      <c r="A358" s="38"/>
      <c r="B358" s="39"/>
      <c r="C358" s="39"/>
      <c r="D358" s="39"/>
      <c r="E358" s="39"/>
      <c r="F358" s="39"/>
      <c r="G358" s="38"/>
    </row>
    <row r="359" spans="1:7" x14ac:dyDescent="0.2">
      <c r="A359" s="38"/>
      <c r="B359" s="39"/>
      <c r="C359" s="39"/>
      <c r="D359" s="39"/>
      <c r="E359" s="39"/>
      <c r="F359" s="39"/>
      <c r="G359" s="38"/>
    </row>
    <row r="360" spans="1:7" x14ac:dyDescent="0.2">
      <c r="A360" s="38"/>
      <c r="B360" s="39"/>
      <c r="C360" s="39"/>
      <c r="D360" s="39"/>
      <c r="E360" s="39"/>
      <c r="F360" s="39"/>
      <c r="G360" s="38"/>
    </row>
    <row r="361" spans="1:7" x14ac:dyDescent="0.2">
      <c r="A361" s="38"/>
      <c r="B361" s="39"/>
      <c r="C361" s="39"/>
      <c r="D361" s="39"/>
      <c r="E361" s="39"/>
      <c r="F361" s="39"/>
      <c r="G361" s="38"/>
    </row>
    <row r="362" spans="1:7" x14ac:dyDescent="0.2">
      <c r="A362" s="38"/>
      <c r="B362" s="39"/>
      <c r="C362" s="39"/>
      <c r="D362" s="39"/>
      <c r="E362" s="39"/>
      <c r="F362" s="39"/>
      <c r="G362" s="38"/>
    </row>
    <row r="363" spans="1:7" x14ac:dyDescent="0.2">
      <c r="A363" s="38"/>
      <c r="B363" s="39"/>
      <c r="C363" s="39"/>
      <c r="D363" s="39"/>
      <c r="E363" s="39"/>
      <c r="F363" s="39"/>
      <c r="G363" s="38"/>
    </row>
    <row r="364" spans="1:7" x14ac:dyDescent="0.2">
      <c r="A364" s="38"/>
      <c r="B364" s="39"/>
      <c r="C364" s="39"/>
      <c r="D364" s="39"/>
      <c r="E364" s="39"/>
      <c r="F364" s="39"/>
      <c r="G364" s="38"/>
    </row>
    <row r="365" spans="1:7" x14ac:dyDescent="0.2">
      <c r="A365" s="38"/>
      <c r="B365" s="39"/>
      <c r="C365" s="39"/>
      <c r="D365" s="39"/>
      <c r="E365" s="39"/>
      <c r="F365" s="39"/>
      <c r="G365" s="38"/>
    </row>
    <row r="366" spans="1:7" x14ac:dyDescent="0.2">
      <c r="A366" s="38"/>
      <c r="B366" s="39"/>
      <c r="C366" s="39"/>
      <c r="D366" s="39"/>
      <c r="E366" s="39"/>
      <c r="F366" s="39"/>
      <c r="G366" s="38"/>
    </row>
    <row r="367" spans="1:7" x14ac:dyDescent="0.2">
      <c r="A367" s="38"/>
      <c r="B367" s="39"/>
      <c r="C367" s="39"/>
      <c r="D367" s="39"/>
      <c r="E367" s="39"/>
      <c r="F367" s="39"/>
      <c r="G367" s="38"/>
    </row>
    <row r="368" spans="1:7" x14ac:dyDescent="0.2">
      <c r="A368" s="38"/>
      <c r="B368" s="39"/>
      <c r="C368" s="39"/>
      <c r="D368" s="39"/>
      <c r="E368" s="39"/>
      <c r="F368" s="39"/>
      <c r="G368" s="38"/>
    </row>
    <row r="369" spans="1:7" x14ac:dyDescent="0.2">
      <c r="A369" s="38"/>
      <c r="B369" s="39"/>
      <c r="C369" s="39"/>
      <c r="D369" s="39"/>
      <c r="E369" s="39"/>
      <c r="F369" s="39"/>
      <c r="G369" s="38"/>
    </row>
    <row r="370" spans="1:7" x14ac:dyDescent="0.2">
      <c r="A370" s="38"/>
      <c r="B370" s="39"/>
      <c r="C370" s="39"/>
      <c r="D370" s="39"/>
      <c r="E370" s="39"/>
      <c r="F370" s="39"/>
      <c r="G370" s="38"/>
    </row>
    <row r="371" spans="1:7" x14ac:dyDescent="0.2">
      <c r="A371" s="38"/>
      <c r="B371" s="39"/>
      <c r="C371" s="39"/>
      <c r="D371" s="39"/>
      <c r="E371" s="39"/>
      <c r="F371" s="39"/>
      <c r="G371" s="38"/>
    </row>
    <row r="372" spans="1:7" x14ac:dyDescent="0.2">
      <c r="A372" s="38"/>
      <c r="B372" s="39"/>
      <c r="C372" s="39"/>
      <c r="D372" s="39"/>
      <c r="E372" s="39"/>
      <c r="F372" s="39"/>
      <c r="G372" s="38"/>
    </row>
    <row r="373" spans="1:7" x14ac:dyDescent="0.2">
      <c r="A373" s="38"/>
      <c r="B373" s="39"/>
      <c r="C373" s="39"/>
      <c r="D373" s="39"/>
      <c r="E373" s="39"/>
      <c r="F373" s="39"/>
      <c r="G373" s="38"/>
    </row>
    <row r="374" spans="1:7" x14ac:dyDescent="0.2">
      <c r="A374" s="38"/>
      <c r="B374" s="39"/>
      <c r="C374" s="39"/>
      <c r="D374" s="39"/>
      <c r="E374" s="39"/>
      <c r="F374" s="39"/>
      <c r="G374" s="38"/>
    </row>
    <row r="375" spans="1:7" x14ac:dyDescent="0.2">
      <c r="A375" s="38"/>
      <c r="B375" s="39"/>
      <c r="C375" s="39"/>
      <c r="D375" s="39"/>
      <c r="E375" s="39"/>
      <c r="F375" s="39"/>
      <c r="G375" s="38"/>
    </row>
    <row r="376" spans="1:7" x14ac:dyDescent="0.2">
      <c r="A376" s="38"/>
      <c r="B376" s="39"/>
      <c r="C376" s="39"/>
      <c r="D376" s="39"/>
      <c r="E376" s="39"/>
      <c r="F376" s="39"/>
      <c r="G376" s="38"/>
    </row>
    <row r="377" spans="1:7" x14ac:dyDescent="0.2">
      <c r="A377" s="38"/>
      <c r="B377" s="39"/>
      <c r="C377" s="39"/>
      <c r="D377" s="39"/>
      <c r="E377" s="39"/>
      <c r="F377" s="39"/>
      <c r="G377" s="38"/>
    </row>
    <row r="378" spans="1:7" x14ac:dyDescent="0.2">
      <c r="A378" s="38"/>
      <c r="B378" s="39"/>
      <c r="C378" s="39"/>
      <c r="D378" s="39"/>
      <c r="E378" s="39"/>
      <c r="F378" s="39"/>
      <c r="G378" s="38"/>
    </row>
    <row r="379" spans="1:7" x14ac:dyDescent="0.2">
      <c r="A379" s="38"/>
      <c r="B379" s="39"/>
      <c r="C379" s="39"/>
      <c r="D379" s="39"/>
      <c r="E379" s="39"/>
      <c r="F379" s="39"/>
      <c r="G379" s="38"/>
    </row>
    <row r="380" spans="1:7" x14ac:dyDescent="0.2">
      <c r="A380" s="38"/>
      <c r="B380" s="39"/>
      <c r="C380" s="39"/>
      <c r="D380" s="39"/>
      <c r="E380" s="39"/>
      <c r="F380" s="39"/>
      <c r="G380" s="38"/>
    </row>
    <row r="381" spans="1:7" x14ac:dyDescent="0.2">
      <c r="A381" s="38"/>
      <c r="B381" s="39"/>
      <c r="C381" s="39"/>
      <c r="D381" s="39"/>
      <c r="E381" s="39"/>
      <c r="F381" s="39"/>
      <c r="G381" s="38"/>
    </row>
    <row r="382" spans="1:7" x14ac:dyDescent="0.2">
      <c r="A382" s="38"/>
      <c r="B382" s="39"/>
      <c r="C382" s="39"/>
      <c r="D382" s="39"/>
      <c r="E382" s="39"/>
      <c r="F382" s="39"/>
      <c r="G382" s="38"/>
    </row>
    <row r="383" spans="1:7" x14ac:dyDescent="0.2">
      <c r="A383" s="38"/>
      <c r="B383" s="39"/>
      <c r="C383" s="39"/>
      <c r="D383" s="39"/>
      <c r="E383" s="39"/>
      <c r="F383" s="39"/>
      <c r="G383" s="38"/>
    </row>
    <row r="384" spans="1:7" x14ac:dyDescent="0.2">
      <c r="A384" s="38"/>
      <c r="B384" s="39"/>
      <c r="C384" s="39"/>
      <c r="D384" s="39"/>
      <c r="E384" s="39"/>
      <c r="F384" s="39"/>
      <c r="G384" s="38"/>
    </row>
    <row r="385" spans="1:7" x14ac:dyDescent="0.2">
      <c r="A385" s="38"/>
      <c r="B385" s="39"/>
      <c r="C385" s="39"/>
      <c r="D385" s="39"/>
      <c r="E385" s="39"/>
      <c r="F385" s="39"/>
      <c r="G385" s="38"/>
    </row>
    <row r="386" spans="1:7" x14ac:dyDescent="0.2">
      <c r="A386" s="38"/>
      <c r="B386" s="39"/>
      <c r="C386" s="39"/>
      <c r="D386" s="39"/>
      <c r="E386" s="39"/>
      <c r="F386" s="39"/>
      <c r="G386" s="38"/>
    </row>
    <row r="387" spans="1:7" x14ac:dyDescent="0.2">
      <c r="A387" s="38"/>
      <c r="B387" s="39"/>
      <c r="C387" s="39"/>
      <c r="D387" s="39"/>
      <c r="E387" s="39"/>
      <c r="F387" s="39"/>
      <c r="G387" s="38"/>
    </row>
    <row r="388" spans="1:7" x14ac:dyDescent="0.2">
      <c r="A388" s="38"/>
      <c r="B388" s="39"/>
      <c r="C388" s="39"/>
      <c r="D388" s="39"/>
      <c r="E388" s="39"/>
      <c r="F388" s="39"/>
      <c r="G388" s="38"/>
    </row>
    <row r="389" spans="1:7" x14ac:dyDescent="0.2">
      <c r="A389" s="38"/>
      <c r="B389" s="39"/>
      <c r="C389" s="39"/>
      <c r="D389" s="39"/>
      <c r="E389" s="39"/>
      <c r="F389" s="39"/>
      <c r="G389" s="38"/>
    </row>
    <row r="390" spans="1:7" x14ac:dyDescent="0.2">
      <c r="A390" s="38"/>
      <c r="B390" s="39"/>
      <c r="C390" s="39"/>
      <c r="D390" s="39"/>
      <c r="E390" s="39"/>
      <c r="F390" s="39"/>
      <c r="G390" s="38"/>
    </row>
    <row r="391" spans="1:7" x14ac:dyDescent="0.2">
      <c r="A391" s="38"/>
      <c r="B391" s="39"/>
      <c r="C391" s="39"/>
      <c r="D391" s="39"/>
      <c r="E391" s="39"/>
      <c r="F391" s="39"/>
      <c r="G391" s="38"/>
    </row>
    <row r="392" spans="1:7" x14ac:dyDescent="0.2">
      <c r="A392" s="38"/>
      <c r="B392" s="39"/>
      <c r="C392" s="39"/>
      <c r="D392" s="39"/>
      <c r="E392" s="39"/>
      <c r="F392" s="39"/>
      <c r="G392" s="38"/>
    </row>
    <row r="393" spans="1:7" x14ac:dyDescent="0.2">
      <c r="A393" s="38"/>
      <c r="B393" s="39"/>
      <c r="C393" s="39"/>
      <c r="D393" s="39"/>
      <c r="E393" s="39"/>
      <c r="F393" s="39"/>
      <c r="G393" s="38"/>
    </row>
    <row r="394" spans="1:7" x14ac:dyDescent="0.2">
      <c r="A394" s="38"/>
      <c r="B394" s="39"/>
      <c r="C394" s="39"/>
      <c r="D394" s="39"/>
      <c r="E394" s="39"/>
      <c r="F394" s="39"/>
      <c r="G394" s="38"/>
    </row>
    <row r="395" spans="1:7" x14ac:dyDescent="0.2">
      <c r="A395" s="38"/>
      <c r="B395" s="39"/>
      <c r="C395" s="39"/>
      <c r="D395" s="39"/>
      <c r="E395" s="39"/>
      <c r="F395" s="39"/>
      <c r="G395" s="38"/>
    </row>
  </sheetData>
  <printOptions gridLines="1"/>
  <pageMargins left="0.75" right="0.75" top="1.1100000000000001" bottom="0.74" header="0.28999999999999998" footer="0.5"/>
  <pageSetup orientation="portrait" r:id="rId1"/>
  <headerFooter alignWithMargins="0">
    <oddHeader>&amp;C&amp;"Arial,Bold"&amp;12Department of Defense
&amp;16Active Duty Military Personnel by Rank/Grade&amp;12
September 30, 1999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8" width="10.7109375" style="36" customWidth="1"/>
    <col min="9" max="9" width="12.140625" style="36" customWidth="1"/>
    <col min="10" max="10" width="10.7109375" style="36" customWidth="1"/>
    <col min="11" max="11" width="15" style="36" customWidth="1"/>
    <col min="12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10</v>
      </c>
      <c r="C2" s="39">
        <v>10</v>
      </c>
      <c r="D2" s="39">
        <v>3</v>
      </c>
      <c r="E2" s="39">
        <v>11</v>
      </c>
      <c r="F2" s="57">
        <f t="shared" ref="F2:F15" si="0">B2+C2+D2+E2</f>
        <v>34</v>
      </c>
    </row>
    <row r="3" spans="1:6" ht="18.75" customHeight="1" x14ac:dyDescent="0.25">
      <c r="A3" s="56" t="s">
        <v>1</v>
      </c>
      <c r="B3" s="39">
        <v>43</v>
      </c>
      <c r="C3" s="39">
        <v>27</v>
      </c>
      <c r="D3" s="39">
        <v>14</v>
      </c>
      <c r="E3" s="39">
        <v>35</v>
      </c>
      <c r="F3" s="57">
        <f t="shared" si="0"/>
        <v>119</v>
      </c>
    </row>
    <row r="4" spans="1:6" ht="18.75" customHeight="1" x14ac:dyDescent="0.25">
      <c r="A4" s="56" t="s">
        <v>2</v>
      </c>
      <c r="B4" s="39">
        <v>98</v>
      </c>
      <c r="C4" s="39">
        <v>73</v>
      </c>
      <c r="D4" s="39">
        <v>24</v>
      </c>
      <c r="E4" s="39">
        <v>87</v>
      </c>
      <c r="F4" s="57">
        <f t="shared" si="0"/>
        <v>282</v>
      </c>
    </row>
    <row r="5" spans="1:6" ht="18.75" customHeight="1" x14ac:dyDescent="0.25">
      <c r="A5" s="56" t="s">
        <v>3</v>
      </c>
      <c r="B5" s="39">
        <v>149</v>
      </c>
      <c r="C5" s="39">
        <v>109</v>
      </c>
      <c r="D5" s="39">
        <v>40</v>
      </c>
      <c r="E5" s="39">
        <v>138</v>
      </c>
      <c r="F5" s="57">
        <f t="shared" si="0"/>
        <v>436</v>
      </c>
    </row>
    <row r="6" spans="1:6" ht="18.75" customHeight="1" x14ac:dyDescent="0.25">
      <c r="A6" s="56" t="s">
        <v>4</v>
      </c>
      <c r="B6" s="39">
        <v>3468</v>
      </c>
      <c r="C6" s="39">
        <v>3451</v>
      </c>
      <c r="D6" s="39">
        <v>629</v>
      </c>
      <c r="E6" s="39">
        <v>3756</v>
      </c>
      <c r="F6" s="57">
        <f t="shared" si="0"/>
        <v>11304</v>
      </c>
    </row>
    <row r="7" spans="1:6" ht="18.75" customHeight="1" x14ac:dyDescent="0.25">
      <c r="A7" s="56" t="s">
        <v>5</v>
      </c>
      <c r="B7" s="39">
        <v>8506</v>
      </c>
      <c r="C7" s="39">
        <v>7008</v>
      </c>
      <c r="D7" s="39">
        <v>1776</v>
      </c>
      <c r="E7" s="39">
        <v>10171</v>
      </c>
      <c r="F7" s="57">
        <f t="shared" si="0"/>
        <v>27461</v>
      </c>
    </row>
    <row r="8" spans="1:6" ht="18.75" customHeight="1" x14ac:dyDescent="0.25">
      <c r="A8" s="56" t="s">
        <v>6</v>
      </c>
      <c r="B8" s="39">
        <v>14252</v>
      </c>
      <c r="C8" s="39">
        <v>10350</v>
      </c>
      <c r="D8" s="39">
        <v>3379</v>
      </c>
      <c r="E8" s="39">
        <v>15248</v>
      </c>
      <c r="F8" s="57">
        <f t="shared" si="0"/>
        <v>43229</v>
      </c>
    </row>
    <row r="9" spans="1:6" ht="18.75" customHeight="1" x14ac:dyDescent="0.25">
      <c r="A9" s="56" t="s">
        <v>7</v>
      </c>
      <c r="B9" s="39">
        <v>21605</v>
      </c>
      <c r="C9" s="39">
        <v>17326</v>
      </c>
      <c r="D9" s="39">
        <f>4255+784</f>
        <v>5039</v>
      </c>
      <c r="E9" s="39">
        <v>24136</v>
      </c>
      <c r="F9" s="57">
        <f t="shared" si="0"/>
        <v>68106</v>
      </c>
    </row>
    <row r="10" spans="1:6" ht="18.75" customHeight="1" x14ac:dyDescent="0.25">
      <c r="A10" s="56" t="s">
        <v>8</v>
      </c>
      <c r="B10" s="39">
        <v>8826</v>
      </c>
      <c r="C10" s="39">
        <v>6352</v>
      </c>
      <c r="D10" s="39">
        <f>2146+432</f>
        <v>2578</v>
      </c>
      <c r="E10" s="39">
        <v>6957</v>
      </c>
      <c r="F10" s="57">
        <f t="shared" si="0"/>
        <v>24713</v>
      </c>
    </row>
    <row r="11" spans="1:6" ht="18.75" customHeight="1" x14ac:dyDescent="0.25">
      <c r="A11" s="56" t="s">
        <v>9</v>
      </c>
      <c r="B11" s="39">
        <v>8227</v>
      </c>
      <c r="C11" s="39">
        <v>7151</v>
      </c>
      <c r="D11" s="39">
        <f>2054+489</f>
        <v>2543</v>
      </c>
      <c r="E11" s="39">
        <v>8484</v>
      </c>
      <c r="F11" s="57">
        <f t="shared" si="0"/>
        <v>26405</v>
      </c>
    </row>
    <row r="12" spans="1:6" ht="18.75" customHeight="1" x14ac:dyDescent="0.25">
      <c r="A12" s="56" t="s">
        <v>10</v>
      </c>
      <c r="B12" s="39">
        <v>398</v>
      </c>
      <c r="C12" s="39"/>
      <c r="D12" s="39">
        <v>75</v>
      </c>
      <c r="E12" s="39"/>
      <c r="F12" s="57">
        <f t="shared" si="0"/>
        <v>473</v>
      </c>
    </row>
    <row r="13" spans="1:6" ht="18.75" customHeight="1" x14ac:dyDescent="0.25">
      <c r="A13" s="56" t="s">
        <v>11</v>
      </c>
      <c r="B13" s="39">
        <v>1381</v>
      </c>
      <c r="C13" s="39">
        <v>392</v>
      </c>
      <c r="D13" s="39">
        <v>256</v>
      </c>
      <c r="E13" s="39"/>
      <c r="F13" s="57">
        <f t="shared" si="0"/>
        <v>2029</v>
      </c>
    </row>
    <row r="14" spans="1:6" ht="18.75" customHeight="1" x14ac:dyDescent="0.25">
      <c r="A14" s="56" t="s">
        <v>12</v>
      </c>
      <c r="B14" s="39">
        <v>2901</v>
      </c>
      <c r="C14" s="39">
        <v>410</v>
      </c>
      <c r="D14" s="39">
        <v>513</v>
      </c>
      <c r="E14" s="39"/>
      <c r="F14" s="57">
        <f t="shared" si="0"/>
        <v>3824</v>
      </c>
    </row>
    <row r="15" spans="1:6" ht="18.75" customHeight="1" x14ac:dyDescent="0.25">
      <c r="A15" s="56" t="s">
        <v>13</v>
      </c>
      <c r="B15" s="39">
        <v>4960</v>
      </c>
      <c r="C15" s="39">
        <v>890</v>
      </c>
      <c r="D15" s="39">
        <v>824</v>
      </c>
      <c r="E15" s="39"/>
      <c r="F15" s="57">
        <f t="shared" si="0"/>
        <v>6674</v>
      </c>
    </row>
    <row r="16" spans="1:6" ht="18.75" customHeight="1" x14ac:dyDescent="0.25">
      <c r="A16" s="56" t="s">
        <v>14</v>
      </c>
      <c r="B16" s="39">
        <v>1843</v>
      </c>
      <c r="C16" s="39">
        <v>1</v>
      </c>
      <c r="D16" s="39">
        <v>245</v>
      </c>
      <c r="E16" s="39"/>
      <c r="F16" s="57">
        <f>B16+C16+D16+E16</f>
        <v>2089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76667</v>
      </c>
      <c r="C18" s="60">
        <f>SUM(C2:C16)</f>
        <v>53550</v>
      </c>
      <c r="D18" s="60">
        <f>SUM(D2:D16)</f>
        <v>17938</v>
      </c>
      <c r="E18" s="60">
        <f>SUM(E2:E16)</f>
        <v>69023</v>
      </c>
      <c r="F18" s="61">
        <f>SUM(F2:F16)</f>
        <v>217178</v>
      </c>
    </row>
    <row r="19" spans="1:8" ht="18.75" customHeight="1" x14ac:dyDescent="0.25">
      <c r="A19" s="56" t="s">
        <v>16</v>
      </c>
      <c r="B19" s="39">
        <v>3141</v>
      </c>
      <c r="C19" s="39">
        <f>3143-151</f>
        <v>2992</v>
      </c>
      <c r="D19" s="39">
        <v>1234</v>
      </c>
      <c r="E19" s="39">
        <v>2873</v>
      </c>
      <c r="F19" s="57">
        <f t="shared" ref="F19:F27" si="1">B19+C19+D19+E19</f>
        <v>10240</v>
      </c>
    </row>
    <row r="20" spans="1:8" ht="18.75" customHeight="1" x14ac:dyDescent="0.25">
      <c r="A20" s="56" t="s">
        <v>17</v>
      </c>
      <c r="B20" s="39">
        <v>10650</v>
      </c>
      <c r="C20" s="39">
        <f>6601-274</f>
        <v>6327</v>
      </c>
      <c r="D20" s="39">
        <v>3365</v>
      </c>
      <c r="E20" s="39">
        <v>5693</v>
      </c>
      <c r="F20" s="57">
        <f t="shared" si="1"/>
        <v>26035</v>
      </c>
    </row>
    <row r="21" spans="1:8" ht="18.75" customHeight="1" x14ac:dyDescent="0.25">
      <c r="A21" s="56" t="s">
        <v>18</v>
      </c>
      <c r="B21" s="39">
        <v>36929</v>
      </c>
      <c r="C21" s="39">
        <f>24430-1277</f>
        <v>23153</v>
      </c>
      <c r="D21" s="39">
        <v>8829</v>
      </c>
      <c r="E21" s="39">
        <v>28806</v>
      </c>
      <c r="F21" s="57">
        <f t="shared" si="1"/>
        <v>97717</v>
      </c>
    </row>
    <row r="22" spans="1:8" ht="18.75" customHeight="1" x14ac:dyDescent="0.25">
      <c r="A22" s="56" t="s">
        <v>19</v>
      </c>
      <c r="B22" s="39">
        <v>55369</v>
      </c>
      <c r="C22" s="39">
        <f>57622-3739</f>
        <v>53883</v>
      </c>
      <c r="D22" s="39">
        <v>13667</v>
      </c>
      <c r="E22" s="39">
        <v>41938</v>
      </c>
      <c r="F22" s="57">
        <f t="shared" si="1"/>
        <v>164857</v>
      </c>
    </row>
    <row r="23" spans="1:8" ht="18.75" customHeight="1" x14ac:dyDescent="0.25">
      <c r="A23" s="56" t="s">
        <v>20</v>
      </c>
      <c r="B23" s="39">
        <v>70334</v>
      </c>
      <c r="C23" s="39">
        <f>72455-3974</f>
        <v>68481</v>
      </c>
      <c r="D23" s="39">
        <v>22322</v>
      </c>
      <c r="E23" s="39">
        <v>68355</v>
      </c>
      <c r="F23" s="57">
        <f t="shared" si="1"/>
        <v>229492</v>
      </c>
    </row>
    <row r="24" spans="1:8" ht="18.75" customHeight="1" x14ac:dyDescent="0.25">
      <c r="A24" s="56" t="s">
        <v>21</v>
      </c>
      <c r="B24" s="39">
        <v>101468</v>
      </c>
      <c r="C24" s="39">
        <f>66840-1820</f>
        <v>65020</v>
      </c>
      <c r="D24" s="39">
        <v>28334</v>
      </c>
      <c r="E24" s="39">
        <v>56177</v>
      </c>
      <c r="F24" s="57">
        <f t="shared" si="1"/>
        <v>250999</v>
      </c>
    </row>
    <row r="25" spans="1:8" ht="18.75" customHeight="1" x14ac:dyDescent="0.25">
      <c r="A25" s="56" t="s">
        <v>22</v>
      </c>
      <c r="B25" s="39">
        <v>55067</v>
      </c>
      <c r="C25" s="39">
        <f>45660-1042</f>
        <v>44618</v>
      </c>
      <c r="D25" s="39">
        <v>43975</v>
      </c>
      <c r="E25" s="39">
        <v>52616</v>
      </c>
      <c r="F25" s="57">
        <f t="shared" si="1"/>
        <v>196276</v>
      </c>
    </row>
    <row r="26" spans="1:8" ht="18.75" customHeight="1" x14ac:dyDescent="0.25">
      <c r="A26" s="56" t="s">
        <v>23</v>
      </c>
      <c r="B26" s="39">
        <v>40809</v>
      </c>
      <c r="C26" s="39">
        <f>28055-545+576</f>
        <v>28086</v>
      </c>
      <c r="D26" s="39">
        <v>19873</v>
      </c>
      <c r="E26" s="39">
        <v>10215</v>
      </c>
      <c r="F26" s="57">
        <f t="shared" si="1"/>
        <v>98983</v>
      </c>
    </row>
    <row r="27" spans="1:8" ht="18.75" customHeight="1" thickBot="1" x14ac:dyDescent="0.3">
      <c r="A27" s="56" t="s">
        <v>24</v>
      </c>
      <c r="B27" s="39">
        <v>27647</v>
      </c>
      <c r="C27" s="39">
        <f>22763-427+575</f>
        <v>22911</v>
      </c>
      <c r="D27" s="39">
        <v>13784</v>
      </c>
      <c r="E27" s="39">
        <v>15683</v>
      </c>
      <c r="F27" s="57">
        <f t="shared" si="1"/>
        <v>80025</v>
      </c>
    </row>
    <row r="28" spans="1:8" ht="18.75" customHeight="1" thickBot="1" x14ac:dyDescent="0.25">
      <c r="A28" s="59" t="s">
        <v>25</v>
      </c>
      <c r="B28" s="60">
        <f>SUM(B19:B27)</f>
        <v>401414</v>
      </c>
      <c r="C28" s="60">
        <f>SUM(C19:C27)</f>
        <v>315471</v>
      </c>
      <c r="D28" s="60">
        <f>SUM(D19:D27)</f>
        <v>155383</v>
      </c>
      <c r="E28" s="60">
        <f>SUM(E19:E27)</f>
        <v>282356</v>
      </c>
      <c r="F28" s="61">
        <f>SUM(F19:F27)</f>
        <v>1154624</v>
      </c>
    </row>
    <row r="29" spans="1:8" ht="18.75" customHeight="1" thickBot="1" x14ac:dyDescent="0.25">
      <c r="A29" s="62" t="s">
        <v>26</v>
      </c>
      <c r="B29" s="63">
        <v>4089</v>
      </c>
      <c r="C29" s="60">
        <v>4172</v>
      </c>
      <c r="D29" s="60">
        <v>0</v>
      </c>
      <c r="E29" s="60">
        <v>4275</v>
      </c>
      <c r="F29" s="61">
        <f>SUM(B29:E29)</f>
        <v>12536</v>
      </c>
    </row>
    <row r="30" spans="1:8" ht="18.75" customHeight="1" thickBot="1" x14ac:dyDescent="0.25">
      <c r="A30" s="64" t="s">
        <v>27</v>
      </c>
      <c r="B30" s="65">
        <f>B18+B28+B29</f>
        <v>482170</v>
      </c>
      <c r="C30" s="65">
        <f>C18+C28+C29</f>
        <v>373193</v>
      </c>
      <c r="D30" s="65">
        <f>D18+D28+D29</f>
        <v>173321</v>
      </c>
      <c r="E30" s="65">
        <f>E18+E28+E29</f>
        <v>355654</v>
      </c>
      <c r="F30" s="66">
        <f>F18+F28+F29</f>
        <v>1384338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45" bottom="0.24" header="0.5" footer="0.17"/>
  <pageSetup orientation="portrait" r:id="rId1"/>
  <headerFooter alignWithMargins="0">
    <oddHeader xml:space="preserve">&amp;C&amp;"Arial,Bold"&amp;12Department of Defense
&amp;16Active Duty Military Pesonnel by Rank/Grade&amp;12
September 30, 2000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10</v>
      </c>
      <c r="C2" s="39">
        <v>8</v>
      </c>
      <c r="D2" s="39">
        <v>4</v>
      </c>
      <c r="E2" s="39">
        <v>12</v>
      </c>
      <c r="F2" s="57">
        <f t="shared" ref="F2:F15" si="0">B2+C2+D2+E2</f>
        <v>34</v>
      </c>
    </row>
    <row r="3" spans="1:6" ht="18.75" customHeight="1" x14ac:dyDescent="0.25">
      <c r="A3" s="56" t="s">
        <v>1</v>
      </c>
      <c r="B3" s="39">
        <v>42</v>
      </c>
      <c r="C3" s="39">
        <v>30</v>
      </c>
      <c r="D3" s="39">
        <v>13</v>
      </c>
      <c r="E3" s="39">
        <v>38</v>
      </c>
      <c r="F3" s="57">
        <f t="shared" si="0"/>
        <v>123</v>
      </c>
    </row>
    <row r="4" spans="1:6" ht="18.75" customHeight="1" x14ac:dyDescent="0.25">
      <c r="A4" s="56" t="s">
        <v>2</v>
      </c>
      <c r="B4" s="39">
        <v>98</v>
      </c>
      <c r="C4" s="39">
        <v>73</v>
      </c>
      <c r="D4" s="39">
        <v>23</v>
      </c>
      <c r="E4" s="39">
        <v>84</v>
      </c>
      <c r="F4" s="57">
        <f t="shared" si="0"/>
        <v>278</v>
      </c>
    </row>
    <row r="5" spans="1:6" ht="18.75" customHeight="1" x14ac:dyDescent="0.25">
      <c r="A5" s="56" t="s">
        <v>3</v>
      </c>
      <c r="B5" s="39">
        <v>151</v>
      </c>
      <c r="C5" s="39">
        <v>107</v>
      </c>
      <c r="D5" s="39">
        <v>40</v>
      </c>
      <c r="E5" s="39">
        <v>138</v>
      </c>
      <c r="F5" s="57">
        <f t="shared" si="0"/>
        <v>436</v>
      </c>
    </row>
    <row r="6" spans="1:6" ht="18.75" customHeight="1" x14ac:dyDescent="0.25">
      <c r="A6" s="56" t="s">
        <v>4</v>
      </c>
      <c r="B6" s="39">
        <v>3489</v>
      </c>
      <c r="C6" s="39">
        <v>3400</v>
      </c>
      <c r="D6" s="39">
        <v>629</v>
      </c>
      <c r="E6" s="39">
        <v>3674</v>
      </c>
      <c r="F6" s="57">
        <f t="shared" si="0"/>
        <v>11192</v>
      </c>
    </row>
    <row r="7" spans="1:6" ht="18.75" customHeight="1" x14ac:dyDescent="0.25">
      <c r="A7" s="56" t="s">
        <v>5</v>
      </c>
      <c r="B7" s="39">
        <v>8462</v>
      </c>
      <c r="C7" s="39">
        <v>7020</v>
      </c>
      <c r="D7" s="39">
        <v>1772</v>
      </c>
      <c r="E7" s="39">
        <v>9941</v>
      </c>
      <c r="F7" s="57">
        <f t="shared" si="0"/>
        <v>27195</v>
      </c>
    </row>
    <row r="8" spans="1:6" ht="18.75" customHeight="1" x14ac:dyDescent="0.25">
      <c r="A8" s="56" t="s">
        <v>6</v>
      </c>
      <c r="B8" s="39">
        <v>14110</v>
      </c>
      <c r="C8" s="39">
        <v>10512</v>
      </c>
      <c r="D8" s="39">
        <v>3412</v>
      </c>
      <c r="E8" s="39">
        <v>15074</v>
      </c>
      <c r="F8" s="57">
        <f t="shared" si="0"/>
        <v>43108</v>
      </c>
    </row>
    <row r="9" spans="1:6" ht="18.75" customHeight="1" x14ac:dyDescent="0.25">
      <c r="A9" s="56" t="s">
        <v>7</v>
      </c>
      <c r="B9" s="39">
        <v>21593</v>
      </c>
      <c r="C9" s="39">
        <v>16795</v>
      </c>
      <c r="D9" s="39">
        <f>4204+878</f>
        <v>5082</v>
      </c>
      <c r="E9" s="39">
        <v>22542</v>
      </c>
      <c r="F9" s="57">
        <f t="shared" si="0"/>
        <v>66012</v>
      </c>
    </row>
    <row r="10" spans="1:6" ht="18.75" customHeight="1" x14ac:dyDescent="0.25">
      <c r="A10" s="56" t="s">
        <v>8</v>
      </c>
      <c r="B10" s="39">
        <v>8556</v>
      </c>
      <c r="C10" s="39">
        <v>6659</v>
      </c>
      <c r="D10" s="39">
        <f>2152+520</f>
        <v>2672</v>
      </c>
      <c r="E10" s="39">
        <v>7773</v>
      </c>
      <c r="F10" s="57">
        <f t="shared" si="0"/>
        <v>25660</v>
      </c>
    </row>
    <row r="11" spans="1:6" ht="18.75" customHeight="1" x14ac:dyDescent="0.25">
      <c r="A11" s="56" t="s">
        <v>9</v>
      </c>
      <c r="B11" s="39">
        <v>8318</v>
      </c>
      <c r="C11" s="39">
        <v>7624</v>
      </c>
      <c r="D11" s="39">
        <f>2054+473</f>
        <v>2527</v>
      </c>
      <c r="E11" s="39">
        <v>9586</v>
      </c>
      <c r="F11" s="57">
        <f t="shared" si="0"/>
        <v>28055</v>
      </c>
    </row>
    <row r="12" spans="1:6" ht="18.75" customHeight="1" x14ac:dyDescent="0.25">
      <c r="A12" s="56" t="s">
        <v>10</v>
      </c>
      <c r="B12" s="39">
        <v>378</v>
      </c>
      <c r="C12" s="39"/>
      <c r="D12" s="39">
        <v>79</v>
      </c>
      <c r="E12" s="39"/>
      <c r="F12" s="57">
        <f t="shared" si="0"/>
        <v>457</v>
      </c>
    </row>
    <row r="13" spans="1:6" ht="18.75" customHeight="1" x14ac:dyDescent="0.25">
      <c r="A13" s="56" t="s">
        <v>11</v>
      </c>
      <c r="B13" s="39">
        <v>1275</v>
      </c>
      <c r="C13" s="39">
        <v>352</v>
      </c>
      <c r="D13" s="39">
        <v>234</v>
      </c>
      <c r="E13" s="39"/>
      <c r="F13" s="57">
        <f t="shared" si="0"/>
        <v>1861</v>
      </c>
    </row>
    <row r="14" spans="1:6" ht="18.75" customHeight="1" x14ac:dyDescent="0.25">
      <c r="A14" s="56" t="s">
        <v>12</v>
      </c>
      <c r="B14" s="39">
        <v>3057</v>
      </c>
      <c r="C14" s="39">
        <v>371</v>
      </c>
      <c r="D14" s="39">
        <v>517</v>
      </c>
      <c r="E14" s="39"/>
      <c r="F14" s="57">
        <f t="shared" si="0"/>
        <v>3945</v>
      </c>
    </row>
    <row r="15" spans="1:6" ht="18.75" customHeight="1" x14ac:dyDescent="0.25">
      <c r="A15" s="56" t="s">
        <v>13</v>
      </c>
      <c r="B15" s="39">
        <v>4692</v>
      </c>
      <c r="C15" s="39">
        <v>957</v>
      </c>
      <c r="D15" s="39">
        <v>816</v>
      </c>
      <c r="E15" s="39"/>
      <c r="F15" s="57">
        <f t="shared" si="0"/>
        <v>6465</v>
      </c>
    </row>
    <row r="16" spans="1:6" ht="18.75" customHeight="1" x14ac:dyDescent="0.25">
      <c r="A16" s="56" t="s">
        <v>14</v>
      </c>
      <c r="B16" s="39">
        <v>1948</v>
      </c>
      <c r="C16" s="39"/>
      <c r="D16" s="39">
        <v>242</v>
      </c>
      <c r="E16" s="39"/>
      <c r="F16" s="57">
        <f>B16+C16+D16+E16</f>
        <v>2190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76179</v>
      </c>
      <c r="C18" s="60">
        <f>SUM(C2:C16)</f>
        <v>53908</v>
      </c>
      <c r="D18" s="60">
        <f>SUM(D2:D16)</f>
        <v>18062</v>
      </c>
      <c r="E18" s="60">
        <f>SUM(E2:E16)</f>
        <v>68862</v>
      </c>
      <c r="F18" s="61">
        <f>SUM(F2:F16)</f>
        <v>217011</v>
      </c>
    </row>
    <row r="19" spans="1:8" ht="18.75" customHeight="1" x14ac:dyDescent="0.25">
      <c r="A19" s="56" t="s">
        <v>16</v>
      </c>
      <c r="B19" s="39">
        <v>3005</v>
      </c>
      <c r="C19" s="39">
        <f>3403-150</f>
        <v>3253</v>
      </c>
      <c r="D19" s="39">
        <v>1357</v>
      </c>
      <c r="E19" s="39">
        <v>2777</v>
      </c>
      <c r="F19" s="57">
        <f t="shared" ref="F19:F27" si="1">B19+C19+D19+E19</f>
        <v>10392</v>
      </c>
    </row>
    <row r="20" spans="1:8" ht="18.75" customHeight="1" x14ac:dyDescent="0.25">
      <c r="A20" s="56" t="s">
        <v>17</v>
      </c>
      <c r="B20" s="39">
        <v>10713</v>
      </c>
      <c r="C20" s="39">
        <f>7396-300</f>
        <v>7096</v>
      </c>
      <c r="D20" s="39">
        <v>3263</v>
      </c>
      <c r="E20" s="39">
        <v>5611</v>
      </c>
      <c r="F20" s="57">
        <f t="shared" si="1"/>
        <v>26683</v>
      </c>
    </row>
    <row r="21" spans="1:8" ht="18.75" customHeight="1" x14ac:dyDescent="0.25">
      <c r="A21" s="56" t="s">
        <v>18</v>
      </c>
      <c r="B21" s="39">
        <v>36860</v>
      </c>
      <c r="C21" s="39">
        <f>24776-1286</f>
        <v>23490</v>
      </c>
      <c r="D21" s="39">
        <v>8806</v>
      </c>
      <c r="E21" s="39">
        <v>29220</v>
      </c>
      <c r="F21" s="57">
        <f t="shared" si="1"/>
        <v>98376</v>
      </c>
    </row>
    <row r="22" spans="1:8" ht="18.75" customHeight="1" x14ac:dyDescent="0.25">
      <c r="A22" s="56" t="s">
        <v>19</v>
      </c>
      <c r="B22" s="39">
        <v>56394</v>
      </c>
      <c r="C22" s="39">
        <f>56179-3778</f>
        <v>52401</v>
      </c>
      <c r="D22" s="39">
        <v>13697</v>
      </c>
      <c r="E22" s="39">
        <v>42432</v>
      </c>
      <c r="F22" s="57">
        <f t="shared" si="1"/>
        <v>164924</v>
      </c>
    </row>
    <row r="23" spans="1:8" ht="18.75" customHeight="1" x14ac:dyDescent="0.25">
      <c r="A23" s="56" t="s">
        <v>20</v>
      </c>
      <c r="B23" s="39">
        <v>72318</v>
      </c>
      <c r="C23" s="39">
        <f>77119-3924+1333</f>
        <v>74528</v>
      </c>
      <c r="D23" s="39">
        <v>23007</v>
      </c>
      <c r="E23" s="39">
        <v>69860</v>
      </c>
      <c r="F23" s="57">
        <f t="shared" si="1"/>
        <v>239713</v>
      </c>
    </row>
    <row r="24" spans="1:8" ht="18.75" customHeight="1" x14ac:dyDescent="0.25">
      <c r="A24" s="56" t="s">
        <v>21</v>
      </c>
      <c r="B24" s="39">
        <v>94270</v>
      </c>
      <c r="C24" s="39">
        <f>65613-1623</f>
        <v>63990</v>
      </c>
      <c r="D24" s="39">
        <v>28583</v>
      </c>
      <c r="E24" s="39">
        <v>53226</v>
      </c>
      <c r="F24" s="57">
        <f t="shared" si="1"/>
        <v>240069</v>
      </c>
    </row>
    <row r="25" spans="1:8" ht="18.75" customHeight="1" x14ac:dyDescent="0.25">
      <c r="A25" s="56" t="s">
        <v>22</v>
      </c>
      <c r="B25" s="39">
        <v>67130</v>
      </c>
      <c r="C25" s="39">
        <f>48606-821</f>
        <v>47785</v>
      </c>
      <c r="D25" s="39">
        <v>43490</v>
      </c>
      <c r="E25" s="39">
        <v>51953</v>
      </c>
      <c r="F25" s="57">
        <f t="shared" si="1"/>
        <v>210358</v>
      </c>
    </row>
    <row r="26" spans="1:8" ht="18.75" customHeight="1" x14ac:dyDescent="0.25">
      <c r="A26" s="56" t="s">
        <v>23</v>
      </c>
      <c r="B26" s="39">
        <v>34244</v>
      </c>
      <c r="C26" s="39">
        <f>27716-566</f>
        <v>27150</v>
      </c>
      <c r="D26" s="39">
        <v>19865</v>
      </c>
      <c r="E26" s="39">
        <v>11097</v>
      </c>
      <c r="F26" s="57">
        <f t="shared" si="1"/>
        <v>92356</v>
      </c>
    </row>
    <row r="27" spans="1:8" ht="18.75" customHeight="1" thickBot="1" x14ac:dyDescent="0.3">
      <c r="A27" s="56" t="s">
        <v>24</v>
      </c>
      <c r="B27" s="39">
        <v>25527</v>
      </c>
      <c r="C27" s="39">
        <f>20321-413</f>
        <v>19908</v>
      </c>
      <c r="D27" s="39">
        <v>12804</v>
      </c>
      <c r="E27" s="39">
        <v>14234</v>
      </c>
      <c r="F27" s="57">
        <f t="shared" si="1"/>
        <v>72473</v>
      </c>
    </row>
    <row r="28" spans="1:8" ht="18.75" customHeight="1" thickBot="1" x14ac:dyDescent="0.25">
      <c r="A28" s="59" t="s">
        <v>25</v>
      </c>
      <c r="B28" s="60">
        <f>SUM(B19:B27)</f>
        <v>400461</v>
      </c>
      <c r="C28" s="60">
        <f>SUM(C19:C27)</f>
        <v>319601</v>
      </c>
      <c r="D28" s="60">
        <f>SUM(D19:D27)</f>
        <v>154872</v>
      </c>
      <c r="E28" s="60">
        <f>SUM(E19:E27)</f>
        <v>280410</v>
      </c>
      <c r="F28" s="61">
        <f>SUM(F19:F27)</f>
        <v>1155344</v>
      </c>
    </row>
    <row r="29" spans="1:8" ht="18.75" customHeight="1" thickBot="1" x14ac:dyDescent="0.25">
      <c r="A29" s="62" t="s">
        <v>26</v>
      </c>
      <c r="B29" s="63">
        <v>4161</v>
      </c>
      <c r="C29" s="60">
        <v>4301</v>
      </c>
      <c r="D29" s="60">
        <v>0</v>
      </c>
      <c r="E29" s="60">
        <v>4299</v>
      </c>
      <c r="F29" s="61">
        <f>SUM(B29:E29)</f>
        <v>12761</v>
      </c>
    </row>
    <row r="30" spans="1:8" ht="18.75" customHeight="1" thickBot="1" x14ac:dyDescent="0.25">
      <c r="A30" s="64" t="s">
        <v>27</v>
      </c>
      <c r="B30" s="65">
        <f>B18+B28+B29</f>
        <v>480801</v>
      </c>
      <c r="C30" s="65">
        <f>C18+C28+C29</f>
        <v>377810</v>
      </c>
      <c r="D30" s="65">
        <f>D18+D28+D29</f>
        <v>172934</v>
      </c>
      <c r="E30" s="65">
        <f>E18+E28+E29</f>
        <v>353571</v>
      </c>
      <c r="F30" s="66">
        <f>F18+F28+F29</f>
        <v>1385116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39" bottom="0.34" header="0.5" footer="0.23"/>
  <pageSetup orientation="portrait" r:id="rId1"/>
  <headerFooter alignWithMargins="0">
    <oddHeader xml:space="preserve">&amp;C&amp;"Arial,Bold"&amp;16Department of Defense
Active Duty Military Personnel by Rank/Grade&amp;12
SEPTEMBER 2001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5"/>
  <sheetViews>
    <sheetView workbookViewId="0"/>
  </sheetViews>
  <sheetFormatPr defaultRowHeight="12.75" x14ac:dyDescent="0.2"/>
  <cols>
    <col min="1" max="1" width="35" style="36" customWidth="1"/>
    <col min="2" max="6" width="15.7109375" style="37" customWidth="1"/>
    <col min="7" max="34" width="10.7109375" style="36" customWidth="1"/>
    <col min="35" max="76" width="9.140625" style="36"/>
    <col min="77" max="77" width="47.7109375" style="36" customWidth="1"/>
    <col min="78" max="78" width="13" style="36" customWidth="1"/>
    <col min="79" max="79" width="13.28515625" style="36" customWidth="1"/>
    <col min="80" max="80" width="11.28515625" style="36" customWidth="1"/>
    <col min="81" max="81" width="13.7109375" style="36" customWidth="1"/>
    <col min="82" max="16384" width="9.140625" style="36"/>
  </cols>
  <sheetData>
    <row r="1" spans="1:6" ht="47.25" thickBot="1" x14ac:dyDescent="0.4">
      <c r="A1" s="73" t="s">
        <v>69</v>
      </c>
      <c r="B1" s="74" t="s">
        <v>70</v>
      </c>
      <c r="C1" s="74" t="s">
        <v>71</v>
      </c>
      <c r="D1" s="75" t="s">
        <v>72</v>
      </c>
      <c r="E1" s="74" t="s">
        <v>73</v>
      </c>
      <c r="F1" s="74" t="s">
        <v>74</v>
      </c>
    </row>
    <row r="2" spans="1:6" ht="18.75" customHeight="1" thickTop="1" x14ac:dyDescent="0.25">
      <c r="A2" s="56" t="s">
        <v>0</v>
      </c>
      <c r="B2" s="39">
        <v>10</v>
      </c>
      <c r="C2" s="39">
        <v>8</v>
      </c>
      <c r="D2" s="39">
        <v>4</v>
      </c>
      <c r="E2" s="39">
        <v>13</v>
      </c>
      <c r="F2" s="57">
        <f t="shared" ref="F2:F15" si="0">B2+C2+D2+E2</f>
        <v>35</v>
      </c>
    </row>
    <row r="3" spans="1:6" ht="18.75" customHeight="1" x14ac:dyDescent="0.25">
      <c r="A3" s="56" t="s">
        <v>1</v>
      </c>
      <c r="B3" s="39">
        <v>44</v>
      </c>
      <c r="C3" s="39">
        <v>30</v>
      </c>
      <c r="D3" s="39">
        <v>14</v>
      </c>
      <c r="E3" s="39">
        <v>38</v>
      </c>
      <c r="F3" s="57">
        <f t="shared" si="0"/>
        <v>126</v>
      </c>
    </row>
    <row r="4" spans="1:6" ht="18.75" customHeight="1" x14ac:dyDescent="0.25">
      <c r="A4" s="56" t="s">
        <v>2</v>
      </c>
      <c r="B4" s="39">
        <v>96</v>
      </c>
      <c r="C4" s="39">
        <v>72</v>
      </c>
      <c r="D4" s="39">
        <v>24</v>
      </c>
      <c r="E4" s="39">
        <v>83</v>
      </c>
      <c r="F4" s="57">
        <f t="shared" si="0"/>
        <v>275</v>
      </c>
    </row>
    <row r="5" spans="1:6" ht="18.75" customHeight="1" x14ac:dyDescent="0.25">
      <c r="A5" s="56" t="s">
        <v>3</v>
      </c>
      <c r="B5" s="39">
        <v>150</v>
      </c>
      <c r="C5" s="39">
        <v>104</v>
      </c>
      <c r="D5" s="39">
        <v>39</v>
      </c>
      <c r="E5" s="39">
        <v>138</v>
      </c>
      <c r="F5" s="57">
        <f t="shared" si="0"/>
        <v>431</v>
      </c>
    </row>
    <row r="6" spans="1:6" ht="18.75" customHeight="1" x14ac:dyDescent="0.25">
      <c r="A6" s="56" t="s">
        <v>4</v>
      </c>
      <c r="B6" s="39">
        <v>3578</v>
      </c>
      <c r="C6" s="39">
        <v>3445</v>
      </c>
      <c r="D6" s="39">
        <v>621</v>
      </c>
      <c r="E6" s="39">
        <v>3760</v>
      </c>
      <c r="F6" s="57">
        <f t="shared" si="0"/>
        <v>11404</v>
      </c>
    </row>
    <row r="7" spans="1:6" ht="18.75" customHeight="1" x14ac:dyDescent="0.25">
      <c r="A7" s="56" t="s">
        <v>5</v>
      </c>
      <c r="B7" s="39">
        <v>8745</v>
      </c>
      <c r="C7" s="39">
        <v>7044</v>
      </c>
      <c r="D7" s="39">
        <v>1764</v>
      </c>
      <c r="E7" s="39">
        <v>10609</v>
      </c>
      <c r="F7" s="57">
        <f t="shared" si="0"/>
        <v>28162</v>
      </c>
    </row>
    <row r="8" spans="1:6" ht="18.75" customHeight="1" x14ac:dyDescent="0.25">
      <c r="A8" s="56" t="s">
        <v>6</v>
      </c>
      <c r="B8" s="39">
        <v>14230</v>
      </c>
      <c r="C8" s="39">
        <v>10442</v>
      </c>
      <c r="D8" s="39">
        <v>3414</v>
      </c>
      <c r="E8" s="39">
        <v>15542</v>
      </c>
      <c r="F8" s="57">
        <f t="shared" si="0"/>
        <v>43628</v>
      </c>
    </row>
    <row r="9" spans="1:6" ht="18.75" customHeight="1" x14ac:dyDescent="0.25">
      <c r="A9" s="56" t="s">
        <v>7</v>
      </c>
      <c r="B9" s="39">
        <v>22033</v>
      </c>
      <c r="C9" s="39">
        <v>16733</v>
      </c>
      <c r="D9" s="39">
        <f>4097+1002</f>
        <v>5099</v>
      </c>
      <c r="E9" s="39">
        <v>22648</v>
      </c>
      <c r="F9" s="57">
        <f t="shared" si="0"/>
        <v>66513</v>
      </c>
    </row>
    <row r="10" spans="1:6" ht="18.75" customHeight="1" x14ac:dyDescent="0.25">
      <c r="A10" s="56" t="s">
        <v>8</v>
      </c>
      <c r="B10" s="39">
        <v>8968</v>
      </c>
      <c r="C10" s="39">
        <v>7340</v>
      </c>
      <c r="D10" s="39">
        <f>2513+554</f>
        <v>3067</v>
      </c>
      <c r="E10" s="39">
        <v>8724</v>
      </c>
      <c r="F10" s="57">
        <f t="shared" si="0"/>
        <v>28099</v>
      </c>
    </row>
    <row r="11" spans="1:6" ht="18.75" customHeight="1" x14ac:dyDescent="0.25">
      <c r="A11" s="56" t="s">
        <v>9</v>
      </c>
      <c r="B11" s="39">
        <v>8592</v>
      </c>
      <c r="C11" s="39">
        <v>7582</v>
      </c>
      <c r="D11" s="39">
        <f>1840+506</f>
        <v>2346</v>
      </c>
      <c r="E11" s="39">
        <v>10477</v>
      </c>
      <c r="F11" s="57">
        <f t="shared" si="0"/>
        <v>28997</v>
      </c>
    </row>
    <row r="12" spans="1:6" ht="18.75" customHeight="1" x14ac:dyDescent="0.25">
      <c r="A12" s="56" t="s">
        <v>10</v>
      </c>
      <c r="B12" s="39">
        <v>395</v>
      </c>
      <c r="C12" s="39" t="s">
        <v>29</v>
      </c>
      <c r="D12" s="39">
        <v>92</v>
      </c>
      <c r="E12" s="39"/>
      <c r="F12" s="57" t="e">
        <f t="shared" si="0"/>
        <v>#VALUE!</v>
      </c>
    </row>
    <row r="13" spans="1:6" ht="18.75" customHeight="1" x14ac:dyDescent="0.25">
      <c r="A13" s="56" t="s">
        <v>11</v>
      </c>
      <c r="B13" s="39">
        <v>1413</v>
      </c>
      <c r="C13" s="39">
        <v>340</v>
      </c>
      <c r="D13" s="39">
        <v>212</v>
      </c>
      <c r="E13" s="39"/>
      <c r="F13" s="57">
        <f t="shared" si="0"/>
        <v>1965</v>
      </c>
    </row>
    <row r="14" spans="1:6" ht="18.75" customHeight="1" x14ac:dyDescent="0.25">
      <c r="A14" s="56" t="s">
        <v>12</v>
      </c>
      <c r="B14" s="39">
        <v>3375</v>
      </c>
      <c r="C14" s="39">
        <v>381</v>
      </c>
      <c r="D14" s="39">
        <v>536</v>
      </c>
      <c r="E14" s="39"/>
      <c r="F14" s="57">
        <f t="shared" si="0"/>
        <v>4292</v>
      </c>
    </row>
    <row r="15" spans="1:6" ht="18.75" customHeight="1" x14ac:dyDescent="0.25">
      <c r="A15" s="56" t="s">
        <v>13</v>
      </c>
      <c r="B15" s="39">
        <v>4466</v>
      </c>
      <c r="C15" s="39">
        <v>955</v>
      </c>
      <c r="D15" s="39">
        <v>814</v>
      </c>
      <c r="E15" s="39"/>
      <c r="F15" s="57">
        <f t="shared" si="0"/>
        <v>6235</v>
      </c>
    </row>
    <row r="16" spans="1:6" ht="18.75" customHeight="1" x14ac:dyDescent="0.25">
      <c r="A16" s="56" t="s">
        <v>14</v>
      </c>
      <c r="B16" s="39">
        <v>2063</v>
      </c>
      <c r="C16" s="39"/>
      <c r="D16" s="39">
        <v>242</v>
      </c>
      <c r="E16" s="39"/>
      <c r="F16" s="57">
        <f>B16+C16+D16+E16</f>
        <v>2305</v>
      </c>
    </row>
    <row r="17" spans="1:8" ht="18.75" customHeight="1" thickBot="1" x14ac:dyDescent="0.25">
      <c r="A17" s="58"/>
      <c r="B17" s="39"/>
      <c r="C17" s="39"/>
      <c r="D17" s="39"/>
      <c r="E17" s="39"/>
      <c r="F17" s="57"/>
    </row>
    <row r="18" spans="1:8" ht="18.75" customHeight="1" thickBot="1" x14ac:dyDescent="0.25">
      <c r="A18" s="59" t="s">
        <v>15</v>
      </c>
      <c r="B18" s="60">
        <f>SUM(B2:B16)</f>
        <v>78158</v>
      </c>
      <c r="C18" s="60">
        <f>SUM(C2:C16)</f>
        <v>54476</v>
      </c>
      <c r="D18" s="60">
        <f>SUM(D2:D16)</f>
        <v>18288</v>
      </c>
      <c r="E18" s="60">
        <f>SUM(E2:E16)</f>
        <v>72032</v>
      </c>
      <c r="F18" s="61" t="e">
        <f>SUM(F2:F16)</f>
        <v>#VALUE!</v>
      </c>
    </row>
    <row r="19" spans="1:8" ht="18.75" customHeight="1" x14ac:dyDescent="0.25">
      <c r="A19" s="56" t="s">
        <v>16</v>
      </c>
      <c r="B19" s="39">
        <v>3108</v>
      </c>
      <c r="C19" s="39">
        <v>3200</v>
      </c>
      <c r="D19" s="39">
        <v>1361</v>
      </c>
      <c r="E19" s="39">
        <v>2922</v>
      </c>
      <c r="F19" s="57">
        <f t="shared" ref="F19:F27" si="1">B19+C19+D19+E19</f>
        <v>10591</v>
      </c>
    </row>
    <row r="20" spans="1:8" ht="18.75" customHeight="1" x14ac:dyDescent="0.25">
      <c r="A20" s="56" t="s">
        <v>17</v>
      </c>
      <c r="B20" s="39">
        <v>10947</v>
      </c>
      <c r="C20" s="39">
        <v>7048</v>
      </c>
      <c r="D20" s="39">
        <v>3262</v>
      </c>
      <c r="E20" s="39">
        <v>5769</v>
      </c>
      <c r="F20" s="57">
        <f t="shared" si="1"/>
        <v>27026</v>
      </c>
    </row>
    <row r="21" spans="1:8" ht="18.75" customHeight="1" x14ac:dyDescent="0.25">
      <c r="A21" s="56" t="s">
        <v>18</v>
      </c>
      <c r="B21" s="39">
        <v>37128</v>
      </c>
      <c r="C21" s="39">
        <v>24286</v>
      </c>
      <c r="D21" s="39">
        <v>8849</v>
      </c>
      <c r="E21" s="39">
        <v>31607</v>
      </c>
      <c r="F21" s="57">
        <f t="shared" si="1"/>
        <v>101870</v>
      </c>
    </row>
    <row r="22" spans="1:8" ht="18.75" customHeight="1" x14ac:dyDescent="0.25">
      <c r="A22" s="56" t="s">
        <v>19</v>
      </c>
      <c r="B22" s="39">
        <v>57291</v>
      </c>
      <c r="C22" s="39">
        <v>54185</v>
      </c>
      <c r="D22" s="39">
        <v>13657</v>
      </c>
      <c r="E22" s="39">
        <v>44846</v>
      </c>
      <c r="F22" s="57">
        <f t="shared" si="1"/>
        <v>169979</v>
      </c>
    </row>
    <row r="23" spans="1:8" ht="18.75" customHeight="1" x14ac:dyDescent="0.25">
      <c r="A23" s="56" t="s">
        <v>20</v>
      </c>
      <c r="B23" s="39">
        <v>72683</v>
      </c>
      <c r="C23" s="39">
        <v>73986</v>
      </c>
      <c r="D23" s="39">
        <v>22807</v>
      </c>
      <c r="E23" s="39">
        <v>73073</v>
      </c>
      <c r="F23" s="57">
        <f t="shared" si="1"/>
        <v>242549</v>
      </c>
    </row>
    <row r="24" spans="1:8" ht="18.75" customHeight="1" x14ac:dyDescent="0.25">
      <c r="A24" s="56" t="s">
        <v>21</v>
      </c>
      <c r="B24" s="39">
        <v>102604</v>
      </c>
      <c r="C24" s="39">
        <v>65358</v>
      </c>
      <c r="D24" s="39">
        <v>28807</v>
      </c>
      <c r="E24" s="39">
        <v>51371</v>
      </c>
      <c r="F24" s="57">
        <f t="shared" si="1"/>
        <v>248140</v>
      </c>
    </row>
    <row r="25" spans="1:8" ht="18.75" customHeight="1" x14ac:dyDescent="0.25">
      <c r="A25" s="56" t="s">
        <v>22</v>
      </c>
      <c r="B25" s="39">
        <v>67155</v>
      </c>
      <c r="C25" s="39">
        <v>54626</v>
      </c>
      <c r="D25" s="39">
        <v>43907</v>
      </c>
      <c r="E25" s="39">
        <v>53865</v>
      </c>
      <c r="F25" s="57">
        <f t="shared" si="1"/>
        <v>219553</v>
      </c>
    </row>
    <row r="26" spans="1:8" ht="18.75" customHeight="1" x14ac:dyDescent="0.25">
      <c r="A26" s="56" t="s">
        <v>23</v>
      </c>
      <c r="B26" s="39">
        <v>32334</v>
      </c>
      <c r="C26" s="39">
        <v>26295</v>
      </c>
      <c r="D26" s="39">
        <v>20229</v>
      </c>
      <c r="E26" s="39">
        <v>12916</v>
      </c>
      <c r="F26" s="57">
        <f t="shared" si="1"/>
        <v>91774</v>
      </c>
    </row>
    <row r="27" spans="1:8" ht="18.75" customHeight="1" thickBot="1" x14ac:dyDescent="0.3">
      <c r="A27" s="56" t="s">
        <v>24</v>
      </c>
      <c r="B27" s="39">
        <v>21054</v>
      </c>
      <c r="C27" s="39">
        <v>15367</v>
      </c>
      <c r="D27" s="39">
        <v>12566</v>
      </c>
      <c r="E27" s="39">
        <v>15692</v>
      </c>
      <c r="F27" s="57">
        <f t="shared" si="1"/>
        <v>64679</v>
      </c>
    </row>
    <row r="28" spans="1:8" ht="18.75" customHeight="1" thickBot="1" x14ac:dyDescent="0.25">
      <c r="A28" s="59" t="s">
        <v>25</v>
      </c>
      <c r="B28" s="60">
        <f>SUM(B19:B27)</f>
        <v>404304</v>
      </c>
      <c r="C28" s="60">
        <f>SUM(C19:C27)</f>
        <v>324351</v>
      </c>
      <c r="D28" s="60">
        <f>SUM(D19:D27)</f>
        <v>155445</v>
      </c>
      <c r="E28" s="60">
        <f>SUM(E19:E27)</f>
        <v>292061</v>
      </c>
      <c r="F28" s="61">
        <f>SUM(F19:F27)</f>
        <v>1176161</v>
      </c>
    </row>
    <row r="29" spans="1:8" ht="18.75" customHeight="1" thickBot="1" x14ac:dyDescent="0.25">
      <c r="A29" s="62" t="s">
        <v>26</v>
      </c>
      <c r="B29" s="63">
        <v>4080</v>
      </c>
      <c r="C29" s="60">
        <v>4281</v>
      </c>
      <c r="D29" s="60">
        <v>0</v>
      </c>
      <c r="E29" s="60">
        <v>4158</v>
      </c>
      <c r="F29" s="61">
        <f>SUM(B29:E29)</f>
        <v>12519</v>
      </c>
    </row>
    <row r="30" spans="1:8" ht="18.75" customHeight="1" thickBot="1" x14ac:dyDescent="0.25">
      <c r="A30" s="64" t="s">
        <v>27</v>
      </c>
      <c r="B30" s="65">
        <f>B18+B28+B29</f>
        <v>486542</v>
      </c>
      <c r="C30" s="65">
        <f>C18+C28+C29</f>
        <v>383108</v>
      </c>
      <c r="D30" s="65">
        <f>D18+D28+D29</f>
        <v>173733</v>
      </c>
      <c r="E30" s="65">
        <f>E18+E28+E29</f>
        <v>368251</v>
      </c>
      <c r="F30" s="66" t="e">
        <f>F18+F28+F29</f>
        <v>#VALUE!</v>
      </c>
    </row>
    <row r="31" spans="1:8" ht="13.5" thickTop="1" x14ac:dyDescent="0.2">
      <c r="A31" s="67"/>
      <c r="G31" s="55"/>
    </row>
    <row r="32" spans="1:8" x14ac:dyDescent="0.2">
      <c r="A32" s="67"/>
      <c r="G32" s="37"/>
      <c r="H32" s="37"/>
    </row>
    <row r="33" spans="1:11" x14ac:dyDescent="0.2">
      <c r="A33" s="67"/>
    </row>
    <row r="34" spans="1:11" x14ac:dyDescent="0.2">
      <c r="A34" s="67"/>
    </row>
    <row r="35" spans="1:11" x14ac:dyDescent="0.2">
      <c r="A35" s="68"/>
      <c r="B35" s="39"/>
      <c r="C35" s="39"/>
      <c r="D35" s="39"/>
      <c r="E35" s="39"/>
      <c r="F35" s="39"/>
      <c r="G35" s="38"/>
      <c r="H35" s="38"/>
      <c r="I35" s="38"/>
      <c r="J35" s="38"/>
      <c r="K35" s="38"/>
    </row>
    <row r="36" spans="1:11" ht="18.95" customHeight="1" x14ac:dyDescent="0.2">
      <c r="A36" s="68"/>
      <c r="B36" s="69"/>
      <c r="C36" s="39"/>
      <c r="D36" s="39"/>
      <c r="E36" s="39"/>
      <c r="F36" s="39"/>
      <c r="G36" s="38"/>
      <c r="H36" s="38"/>
      <c r="I36" s="38"/>
      <c r="J36" s="38"/>
      <c r="K36" s="38"/>
    </row>
    <row r="37" spans="1:11" ht="18.95" customHeight="1" x14ac:dyDescent="0.2">
      <c r="A37" s="68"/>
      <c r="B37" s="39"/>
      <c r="C37" s="39"/>
      <c r="D37" s="39"/>
      <c r="E37" s="39"/>
      <c r="F37" s="69"/>
      <c r="G37" s="38"/>
      <c r="H37" s="38"/>
      <c r="I37" s="38"/>
      <c r="J37" s="38"/>
      <c r="K37" s="38"/>
    </row>
    <row r="38" spans="1:11" ht="18.95" customHeight="1" x14ac:dyDescent="0.2">
      <c r="A38" s="68"/>
      <c r="B38" s="39"/>
      <c r="C38" s="39"/>
      <c r="D38" s="39"/>
      <c r="E38" s="39"/>
      <c r="F38" s="69"/>
      <c r="G38" s="38"/>
      <c r="H38" s="38"/>
      <c r="I38" s="38"/>
      <c r="J38" s="38"/>
      <c r="K38" s="38"/>
    </row>
    <row r="39" spans="1:11" ht="18.95" customHeight="1" x14ac:dyDescent="0.2">
      <c r="A39" s="68"/>
      <c r="B39" s="39"/>
      <c r="C39" s="39"/>
      <c r="D39" s="39"/>
      <c r="E39" s="39"/>
      <c r="F39" s="69"/>
      <c r="G39" s="38"/>
      <c r="H39" s="38"/>
      <c r="I39" s="38"/>
      <c r="J39" s="38"/>
      <c r="K39" s="38"/>
    </row>
    <row r="40" spans="1:11" ht="18.95" customHeight="1" x14ac:dyDescent="0.2">
      <c r="A40" s="68"/>
      <c r="B40" s="39"/>
      <c r="C40" s="39"/>
      <c r="D40" s="39"/>
      <c r="E40" s="39"/>
      <c r="F40" s="69"/>
      <c r="G40" s="38"/>
      <c r="H40" s="38"/>
      <c r="I40" s="38"/>
      <c r="J40" s="38"/>
      <c r="K40" s="38"/>
    </row>
    <row r="41" spans="1:11" ht="18.95" customHeight="1" x14ac:dyDescent="0.2">
      <c r="A41" s="68"/>
      <c r="B41" s="39"/>
      <c r="C41" s="39"/>
      <c r="D41" s="39"/>
      <c r="E41" s="39"/>
      <c r="F41" s="69"/>
      <c r="G41" s="38"/>
      <c r="H41" s="38"/>
      <c r="I41" s="38"/>
      <c r="J41" s="38"/>
      <c r="K41" s="38"/>
    </row>
    <row r="42" spans="1:11" ht="18.95" customHeight="1" x14ac:dyDescent="0.2">
      <c r="A42" s="68"/>
      <c r="B42" s="39"/>
      <c r="C42" s="39"/>
      <c r="D42" s="39"/>
      <c r="E42" s="39"/>
      <c r="F42" s="69"/>
      <c r="G42" s="38"/>
      <c r="H42" s="38"/>
      <c r="I42" s="38"/>
      <c r="J42" s="38"/>
      <c r="K42" s="38"/>
    </row>
    <row r="43" spans="1:11" ht="18.95" customHeight="1" x14ac:dyDescent="0.2">
      <c r="A43" s="68"/>
      <c r="B43" s="39"/>
      <c r="C43" s="39"/>
      <c r="D43" s="39"/>
      <c r="E43" s="39"/>
      <c r="F43" s="69"/>
      <c r="G43" s="38"/>
      <c r="H43" s="38"/>
      <c r="I43" s="38"/>
      <c r="J43" s="38"/>
      <c r="K43" s="38"/>
    </row>
    <row r="44" spans="1:11" ht="18.95" customHeight="1" x14ac:dyDescent="0.2">
      <c r="A44" s="68"/>
      <c r="B44" s="39"/>
      <c r="C44" s="39"/>
      <c r="D44" s="39"/>
      <c r="E44" s="39"/>
      <c r="F44" s="69"/>
      <c r="G44" s="38"/>
      <c r="H44" s="38"/>
      <c r="I44" s="38"/>
      <c r="J44" s="38"/>
      <c r="K44" s="38"/>
    </row>
    <row r="45" spans="1:11" ht="18.95" customHeight="1" x14ac:dyDescent="0.2">
      <c r="A45" s="68"/>
      <c r="B45" s="39"/>
      <c r="C45" s="39"/>
      <c r="D45" s="39"/>
      <c r="E45" s="39"/>
      <c r="F45" s="69"/>
      <c r="G45" s="38"/>
      <c r="H45" s="38"/>
      <c r="I45" s="38"/>
      <c r="J45" s="38"/>
      <c r="K45" s="38"/>
    </row>
    <row r="46" spans="1:11" ht="18.95" customHeight="1" x14ac:dyDescent="0.2">
      <c r="A46" s="68"/>
      <c r="B46" s="39"/>
      <c r="C46" s="39"/>
      <c r="D46" s="39"/>
      <c r="E46" s="39"/>
      <c r="F46" s="69"/>
      <c r="G46" s="38"/>
      <c r="H46" s="38"/>
      <c r="I46" s="38"/>
      <c r="J46" s="38"/>
      <c r="K46" s="38"/>
    </row>
    <row r="47" spans="1:11" ht="18.95" customHeight="1" x14ac:dyDescent="0.2">
      <c r="A47" s="68"/>
      <c r="B47" s="39"/>
      <c r="C47" s="39"/>
      <c r="D47" s="39"/>
      <c r="E47" s="39"/>
      <c r="F47" s="69"/>
      <c r="G47" s="38"/>
      <c r="H47" s="38"/>
      <c r="I47" s="38"/>
      <c r="J47" s="38"/>
      <c r="K47" s="38"/>
    </row>
    <row r="48" spans="1:11" ht="18.95" customHeight="1" x14ac:dyDescent="0.2">
      <c r="A48" s="68"/>
      <c r="B48" s="39"/>
      <c r="C48" s="39"/>
      <c r="D48" s="39"/>
      <c r="E48" s="39"/>
      <c r="F48" s="69"/>
      <c r="G48" s="38"/>
      <c r="H48" s="38"/>
      <c r="I48" s="38"/>
      <c r="J48" s="38"/>
      <c r="K48" s="38"/>
    </row>
    <row r="49" spans="1:11" ht="18.95" customHeight="1" x14ac:dyDescent="0.2">
      <c r="A49" s="68"/>
      <c r="B49" s="39"/>
      <c r="C49" s="39"/>
      <c r="D49" s="39"/>
      <c r="E49" s="39"/>
      <c r="F49" s="69"/>
      <c r="G49" s="38"/>
      <c r="H49" s="38"/>
      <c r="I49" s="38"/>
      <c r="J49" s="38"/>
      <c r="K49" s="38"/>
    </row>
    <row r="50" spans="1:11" ht="18.95" customHeight="1" x14ac:dyDescent="0.2">
      <c r="A50" s="68"/>
      <c r="B50" s="39"/>
      <c r="C50" s="39"/>
      <c r="D50" s="39"/>
      <c r="E50" s="39"/>
      <c r="F50" s="69"/>
      <c r="G50" s="38"/>
      <c r="H50" s="38"/>
      <c r="I50" s="38"/>
      <c r="J50" s="38"/>
      <c r="K50" s="38"/>
    </row>
    <row r="51" spans="1:11" ht="18.95" customHeight="1" x14ac:dyDescent="0.2">
      <c r="A51" s="68"/>
      <c r="B51" s="39"/>
      <c r="C51" s="39"/>
      <c r="D51" s="39"/>
      <c r="E51" s="39"/>
      <c r="F51" s="69"/>
      <c r="G51" s="38"/>
      <c r="H51" s="38"/>
      <c r="I51" s="38"/>
      <c r="J51" s="38"/>
      <c r="K51" s="38"/>
    </row>
    <row r="52" spans="1:11" ht="18.95" customHeight="1" x14ac:dyDescent="0.2">
      <c r="A52" s="68"/>
      <c r="B52" s="39"/>
      <c r="C52" s="39"/>
      <c r="D52" s="39"/>
      <c r="E52" s="39"/>
      <c r="F52" s="69"/>
      <c r="G52" s="38"/>
      <c r="H52" s="38"/>
      <c r="I52" s="38"/>
      <c r="J52" s="38"/>
      <c r="K52" s="38"/>
    </row>
    <row r="53" spans="1:11" ht="18.95" customHeight="1" x14ac:dyDescent="0.2">
      <c r="A53" s="68"/>
      <c r="B53" s="69"/>
      <c r="C53" s="69"/>
      <c r="D53" s="69"/>
      <c r="E53" s="69"/>
      <c r="F53" s="69"/>
      <c r="G53" s="38"/>
      <c r="H53" s="38"/>
      <c r="I53" s="38"/>
      <c r="J53" s="38"/>
      <c r="K53" s="38"/>
    </row>
    <row r="54" spans="1:11" ht="18.95" customHeight="1" x14ac:dyDescent="0.2">
      <c r="A54" s="68"/>
      <c r="B54" s="39"/>
      <c r="C54" s="39"/>
      <c r="D54" s="39"/>
      <c r="E54" s="39"/>
      <c r="F54" s="69"/>
      <c r="G54" s="38"/>
      <c r="H54" s="38"/>
      <c r="I54" s="38"/>
      <c r="J54" s="38"/>
      <c r="K54" s="38"/>
    </row>
    <row r="55" spans="1:11" ht="18.95" customHeight="1" x14ac:dyDescent="0.2">
      <c r="A55" s="68"/>
      <c r="B55" s="39"/>
      <c r="C55" s="39"/>
      <c r="D55" s="39"/>
      <c r="E55" s="39"/>
      <c r="F55" s="69"/>
      <c r="G55" s="38"/>
      <c r="H55" s="38"/>
      <c r="I55" s="38"/>
      <c r="J55" s="38"/>
      <c r="K55" s="38"/>
    </row>
    <row r="56" spans="1:11" ht="18.95" customHeight="1" x14ac:dyDescent="0.2">
      <c r="A56" s="68"/>
      <c r="B56" s="39"/>
      <c r="C56" s="39"/>
      <c r="D56" s="39"/>
      <c r="E56" s="39"/>
      <c r="F56" s="69"/>
      <c r="G56" s="38"/>
      <c r="H56" s="38"/>
      <c r="I56" s="38"/>
      <c r="J56" s="38"/>
      <c r="K56" s="38"/>
    </row>
    <row r="57" spans="1:11" ht="18.95" customHeight="1" x14ac:dyDescent="0.2">
      <c r="A57" s="68"/>
      <c r="B57" s="39"/>
      <c r="C57" s="39"/>
      <c r="D57" s="39"/>
      <c r="E57" s="39"/>
      <c r="F57" s="69"/>
      <c r="G57" s="38"/>
      <c r="H57" s="38"/>
      <c r="I57" s="38"/>
      <c r="J57" s="38"/>
      <c r="K57" s="38"/>
    </row>
    <row r="58" spans="1:11" ht="18.95" customHeight="1" x14ac:dyDescent="0.2">
      <c r="A58" s="68"/>
      <c r="B58" s="39"/>
      <c r="C58" s="39"/>
      <c r="D58" s="39"/>
      <c r="E58" s="39"/>
      <c r="F58" s="69"/>
      <c r="G58" s="38"/>
      <c r="H58" s="38"/>
      <c r="I58" s="38"/>
      <c r="J58" s="38"/>
      <c r="K58" s="38"/>
    </row>
    <row r="59" spans="1:11" ht="18.95" customHeight="1" x14ac:dyDescent="0.2">
      <c r="A59" s="68"/>
      <c r="B59" s="39"/>
      <c r="C59" s="39"/>
      <c r="D59" s="39"/>
      <c r="E59" s="39"/>
      <c r="F59" s="69"/>
      <c r="G59" s="38"/>
      <c r="H59" s="38"/>
      <c r="I59" s="38"/>
      <c r="J59" s="38"/>
      <c r="K59" s="38"/>
    </row>
    <row r="60" spans="1:11" ht="18.95" customHeight="1" x14ac:dyDescent="0.2">
      <c r="A60" s="68"/>
      <c r="B60" s="39"/>
      <c r="C60" s="39"/>
      <c r="D60" s="39"/>
      <c r="E60" s="39"/>
      <c r="F60" s="69"/>
      <c r="G60" s="38"/>
      <c r="H60" s="38"/>
      <c r="I60" s="38"/>
      <c r="J60" s="38"/>
      <c r="K60" s="38"/>
    </row>
    <row r="61" spans="1:11" ht="18.95" customHeight="1" x14ac:dyDescent="0.2">
      <c r="A61" s="68"/>
      <c r="B61" s="39"/>
      <c r="C61" s="39"/>
      <c r="D61" s="39"/>
      <c r="E61" s="39"/>
      <c r="F61" s="69"/>
      <c r="G61" s="38"/>
      <c r="H61" s="38"/>
      <c r="I61" s="38"/>
      <c r="J61" s="38"/>
      <c r="K61" s="38"/>
    </row>
    <row r="62" spans="1:11" ht="18.95" customHeight="1" x14ac:dyDescent="0.2">
      <c r="A62" s="68"/>
      <c r="B62" s="39"/>
      <c r="C62" s="39"/>
      <c r="D62" s="39"/>
      <c r="E62" s="39"/>
      <c r="F62" s="69"/>
      <c r="G62" s="38"/>
      <c r="H62" s="38"/>
      <c r="I62" s="38"/>
      <c r="J62" s="38"/>
      <c r="K62" s="38"/>
    </row>
    <row r="63" spans="1:11" ht="18.95" customHeight="1" x14ac:dyDescent="0.2">
      <c r="A63" s="68"/>
      <c r="B63" s="39"/>
      <c r="C63" s="39"/>
      <c r="D63" s="39"/>
      <c r="E63" s="39"/>
      <c r="F63" s="69"/>
      <c r="G63" s="38"/>
      <c r="H63" s="38"/>
      <c r="I63" s="38"/>
      <c r="J63" s="38"/>
      <c r="K63" s="38"/>
    </row>
    <row r="64" spans="1:11" ht="18.95" customHeight="1" x14ac:dyDescent="0.2">
      <c r="A64" s="68"/>
      <c r="B64" s="39"/>
      <c r="C64" s="39"/>
      <c r="D64" s="39"/>
      <c r="E64" s="39"/>
      <c r="F64" s="69"/>
      <c r="G64" s="38"/>
      <c r="H64" s="38"/>
      <c r="I64" s="38"/>
      <c r="J64" s="38"/>
      <c r="K64" s="38"/>
    </row>
    <row r="65" spans="1:11" ht="18.95" customHeight="1" x14ac:dyDescent="0.2">
      <c r="A65" s="68"/>
      <c r="B65" s="69"/>
      <c r="C65" s="69"/>
      <c r="D65" s="69"/>
      <c r="E65" s="69"/>
      <c r="F65" s="69"/>
      <c r="G65" s="38"/>
      <c r="H65" s="38"/>
      <c r="I65" s="38"/>
      <c r="J65" s="38"/>
      <c r="K65" s="38"/>
    </row>
    <row r="66" spans="1:11" ht="18.95" customHeight="1" x14ac:dyDescent="0.2">
      <c r="A66" s="68"/>
      <c r="B66" s="69"/>
      <c r="C66" s="69"/>
      <c r="D66" s="69"/>
      <c r="E66" s="69"/>
      <c r="F66" s="69"/>
      <c r="G66" s="38"/>
      <c r="H66" s="38"/>
      <c r="I66" s="38"/>
      <c r="J66" s="38"/>
      <c r="K66" s="38"/>
    </row>
    <row r="67" spans="1:11" ht="18.95" customHeight="1" x14ac:dyDescent="0.2">
      <c r="A67" s="68"/>
      <c r="B67" s="69"/>
      <c r="C67" s="69"/>
      <c r="D67" s="69"/>
      <c r="E67" s="69"/>
      <c r="F67" s="69"/>
      <c r="G67" s="38"/>
      <c r="H67" s="38"/>
      <c r="I67" s="38"/>
      <c r="J67" s="38"/>
      <c r="K67" s="38"/>
    </row>
    <row r="68" spans="1:11" ht="18.95" customHeight="1" x14ac:dyDescent="0.2">
      <c r="A68" s="68"/>
      <c r="B68" s="39"/>
      <c r="C68" s="39"/>
      <c r="D68" s="39"/>
      <c r="E68" s="39"/>
      <c r="F68" s="39"/>
      <c r="G68" s="38"/>
      <c r="H68" s="38"/>
      <c r="I68" s="38"/>
      <c r="J68" s="38"/>
      <c r="K68" s="38"/>
    </row>
    <row r="69" spans="1:11" ht="18.95" customHeight="1" x14ac:dyDescent="0.2">
      <c r="A69" s="68"/>
      <c r="B69" s="39"/>
      <c r="C69" s="39"/>
      <c r="D69" s="39"/>
      <c r="E69" s="39"/>
      <c r="F69" s="39"/>
      <c r="G69" s="38"/>
      <c r="H69" s="38"/>
      <c r="I69" s="38"/>
      <c r="J69" s="38"/>
      <c r="K69" s="38"/>
    </row>
    <row r="70" spans="1:11" ht="18.95" customHeight="1" x14ac:dyDescent="0.2">
      <c r="A70" s="68"/>
      <c r="B70" s="39"/>
      <c r="C70" s="39"/>
      <c r="D70" s="39"/>
      <c r="E70" s="39"/>
      <c r="F70" s="39"/>
      <c r="G70" s="38"/>
      <c r="H70" s="38"/>
      <c r="I70" s="38"/>
      <c r="J70" s="38"/>
      <c r="K70" s="38"/>
    </row>
    <row r="71" spans="1:11" ht="18.95" customHeight="1" x14ac:dyDescent="0.2">
      <c r="A71" s="68"/>
      <c r="B71" s="39"/>
      <c r="C71" s="39"/>
      <c r="D71" s="39"/>
      <c r="E71" s="39"/>
      <c r="F71" s="39"/>
      <c r="G71" s="38"/>
      <c r="H71" s="38"/>
      <c r="I71" s="38"/>
      <c r="J71" s="38"/>
      <c r="K71" s="38"/>
    </row>
    <row r="72" spans="1:11" ht="18.95" customHeight="1" x14ac:dyDescent="0.2">
      <c r="A72" s="68"/>
      <c r="B72" s="39"/>
      <c r="C72" s="39"/>
      <c r="D72" s="39"/>
      <c r="E72" s="39"/>
      <c r="F72" s="39"/>
      <c r="G72" s="38"/>
      <c r="H72" s="38"/>
      <c r="I72" s="38"/>
      <c r="J72" s="38"/>
      <c r="K72" s="38"/>
    </row>
    <row r="73" spans="1:11" ht="18.95" customHeight="1" x14ac:dyDescent="0.2">
      <c r="A73" s="68"/>
      <c r="B73" s="39"/>
      <c r="C73" s="39"/>
      <c r="D73" s="39"/>
      <c r="E73" s="39"/>
      <c r="F73" s="39"/>
      <c r="G73" s="38"/>
      <c r="H73" s="38"/>
      <c r="I73" s="38"/>
      <c r="J73" s="38"/>
      <c r="K73" s="38"/>
    </row>
    <row r="74" spans="1:11" ht="18.95" customHeight="1" x14ac:dyDescent="0.2">
      <c r="A74" s="68"/>
      <c r="B74" s="39"/>
      <c r="C74" s="39"/>
      <c r="D74" s="39"/>
      <c r="E74" s="39"/>
      <c r="F74" s="39"/>
      <c r="G74" s="38"/>
      <c r="H74" s="38"/>
      <c r="I74" s="38"/>
      <c r="J74" s="38"/>
      <c r="K74" s="38"/>
    </row>
    <row r="75" spans="1:11" ht="18.95" customHeight="1" x14ac:dyDescent="0.2">
      <c r="A75" s="68"/>
      <c r="B75" s="39"/>
      <c r="C75" s="39"/>
      <c r="D75" s="39"/>
      <c r="E75" s="39"/>
      <c r="F75" s="39"/>
      <c r="G75" s="38"/>
      <c r="H75" s="38"/>
      <c r="I75" s="38"/>
      <c r="J75" s="38"/>
      <c r="K75" s="38"/>
    </row>
    <row r="76" spans="1:11" ht="18.95" customHeight="1" x14ac:dyDescent="0.2">
      <c r="A76" s="68"/>
      <c r="B76" s="69"/>
      <c r="C76" s="39"/>
      <c r="D76" s="39"/>
      <c r="E76" s="39"/>
      <c r="F76" s="39"/>
      <c r="G76" s="38"/>
      <c r="H76" s="38"/>
      <c r="I76" s="38"/>
      <c r="J76" s="38"/>
      <c r="K76" s="38"/>
    </row>
    <row r="77" spans="1:11" ht="18.95" customHeight="1" x14ac:dyDescent="0.2">
      <c r="A77" s="68"/>
      <c r="B77" s="39"/>
      <c r="C77" s="39"/>
      <c r="D77" s="39"/>
      <c r="E77" s="39"/>
      <c r="F77" s="69"/>
      <c r="G77" s="38"/>
      <c r="H77" s="38"/>
      <c r="I77" s="38"/>
      <c r="J77" s="38"/>
      <c r="K77" s="38"/>
    </row>
    <row r="78" spans="1:11" ht="18.95" customHeight="1" x14ac:dyDescent="0.2">
      <c r="A78" s="68"/>
      <c r="B78" s="39"/>
      <c r="C78" s="39"/>
      <c r="D78" s="39"/>
      <c r="E78" s="39"/>
      <c r="F78" s="69"/>
      <c r="G78" s="38"/>
      <c r="H78" s="38"/>
      <c r="I78" s="38"/>
      <c r="J78" s="38"/>
      <c r="K78" s="38"/>
    </row>
    <row r="79" spans="1:11" ht="18.95" customHeight="1" x14ac:dyDescent="0.2">
      <c r="A79" s="68"/>
      <c r="B79" s="39"/>
      <c r="C79" s="39"/>
      <c r="D79" s="39"/>
      <c r="E79" s="39"/>
      <c r="F79" s="69"/>
      <c r="G79" s="38"/>
      <c r="H79" s="38"/>
      <c r="I79" s="38"/>
      <c r="J79" s="38"/>
      <c r="K79" s="38"/>
    </row>
    <row r="80" spans="1:11" ht="18.95" customHeight="1" x14ac:dyDescent="0.2">
      <c r="A80" s="68"/>
      <c r="B80" s="39"/>
      <c r="C80" s="39"/>
      <c r="D80" s="39"/>
      <c r="E80" s="39"/>
      <c r="F80" s="69"/>
      <c r="G80" s="38"/>
      <c r="H80" s="38"/>
      <c r="I80" s="38"/>
      <c r="J80" s="38"/>
      <c r="K80" s="38"/>
    </row>
    <row r="81" spans="1:80" ht="18.95" customHeight="1" x14ac:dyDescent="0.2">
      <c r="A81" s="68"/>
      <c r="B81" s="39"/>
      <c r="C81" s="39"/>
      <c r="D81" s="39"/>
      <c r="E81" s="39"/>
      <c r="F81" s="69"/>
      <c r="G81" s="38"/>
      <c r="H81" s="38"/>
      <c r="I81" s="38"/>
      <c r="J81" s="38"/>
      <c r="K81" s="38"/>
    </row>
    <row r="82" spans="1:80" ht="18.95" customHeight="1" x14ac:dyDescent="0.2">
      <c r="A82" s="68"/>
      <c r="B82" s="39"/>
      <c r="C82" s="39"/>
      <c r="D82" s="39"/>
      <c r="E82" s="39"/>
      <c r="F82" s="69"/>
      <c r="G82" s="38"/>
      <c r="H82" s="38"/>
      <c r="I82" s="38"/>
      <c r="J82" s="38"/>
      <c r="K82" s="38"/>
    </row>
    <row r="83" spans="1:80" ht="18.95" customHeight="1" x14ac:dyDescent="0.2">
      <c r="A83" s="68"/>
      <c r="B83" s="39"/>
      <c r="C83" s="39"/>
      <c r="D83" s="39"/>
      <c r="E83" s="39"/>
      <c r="F83" s="69"/>
      <c r="G83" s="38"/>
      <c r="H83" s="38"/>
      <c r="I83" s="38"/>
      <c r="J83" s="38"/>
      <c r="K83" s="38"/>
    </row>
    <row r="84" spans="1:80" ht="18.95" customHeight="1" x14ac:dyDescent="0.2">
      <c r="A84" s="68"/>
      <c r="B84" s="39"/>
      <c r="C84" s="39"/>
      <c r="D84" s="39"/>
      <c r="E84" s="39"/>
      <c r="F84" s="69"/>
      <c r="G84" s="38"/>
      <c r="H84" s="38"/>
      <c r="I84" s="38"/>
      <c r="J84" s="38"/>
      <c r="K84" s="38"/>
    </row>
    <row r="85" spans="1:80" ht="18.95" customHeight="1" x14ac:dyDescent="0.2">
      <c r="A85" s="68"/>
      <c r="B85" s="39"/>
      <c r="C85" s="39"/>
      <c r="D85" s="39"/>
      <c r="E85" s="39"/>
      <c r="F85" s="69"/>
      <c r="G85" s="38"/>
      <c r="H85" s="38"/>
      <c r="I85" s="38"/>
      <c r="J85" s="38"/>
      <c r="K85" s="38"/>
    </row>
    <row r="86" spans="1:80" ht="18.95" customHeight="1" x14ac:dyDescent="0.2">
      <c r="A86" s="68"/>
      <c r="B86" s="39"/>
      <c r="C86" s="39"/>
      <c r="D86" s="39"/>
      <c r="E86" s="39"/>
      <c r="F86" s="69"/>
      <c r="G86" s="38"/>
      <c r="H86" s="38"/>
      <c r="I86" s="38"/>
      <c r="J86" s="38"/>
      <c r="K86" s="38"/>
    </row>
    <row r="87" spans="1:80" ht="18.95" customHeight="1" x14ac:dyDescent="0.2">
      <c r="A87" s="68"/>
      <c r="B87" s="39"/>
      <c r="C87" s="39"/>
      <c r="D87" s="39"/>
      <c r="E87" s="39"/>
      <c r="F87" s="69"/>
      <c r="G87" s="38"/>
      <c r="H87" s="38"/>
      <c r="I87" s="38"/>
      <c r="J87" s="38"/>
      <c r="K87" s="38"/>
    </row>
    <row r="88" spans="1:80" ht="18.95" customHeight="1" x14ac:dyDescent="0.2">
      <c r="A88" s="68"/>
      <c r="B88" s="39"/>
      <c r="C88" s="39"/>
      <c r="D88" s="39"/>
      <c r="E88" s="39"/>
      <c r="F88" s="69"/>
      <c r="G88" s="38"/>
      <c r="H88" s="38"/>
      <c r="I88" s="38"/>
      <c r="J88" s="38"/>
      <c r="K88" s="38"/>
    </row>
    <row r="89" spans="1:80" ht="18.95" customHeight="1" x14ac:dyDescent="0.2">
      <c r="A89" s="68"/>
      <c r="B89" s="39"/>
      <c r="C89" s="39"/>
      <c r="D89" s="39"/>
      <c r="E89" s="39"/>
      <c r="F89" s="69"/>
      <c r="G89" s="38"/>
      <c r="H89" s="38"/>
      <c r="I89" s="38"/>
      <c r="J89" s="38"/>
      <c r="K89" s="38"/>
    </row>
    <row r="90" spans="1:80" ht="18.95" customHeight="1" x14ac:dyDescent="0.2">
      <c r="A90" s="68"/>
      <c r="B90" s="39"/>
      <c r="C90" s="39"/>
      <c r="D90" s="39"/>
      <c r="E90" s="39"/>
      <c r="F90" s="69"/>
      <c r="G90" s="38"/>
      <c r="H90" s="38"/>
      <c r="I90" s="38"/>
      <c r="J90" s="38"/>
      <c r="K90" s="38"/>
    </row>
    <row r="91" spans="1:80" ht="18.95" customHeight="1" x14ac:dyDescent="0.2">
      <c r="A91" s="68"/>
      <c r="B91" s="39"/>
      <c r="C91" s="39"/>
      <c r="D91" s="39"/>
      <c r="E91" s="39"/>
      <c r="F91" s="69"/>
      <c r="G91" s="38"/>
      <c r="H91" s="38"/>
      <c r="I91" s="38"/>
      <c r="J91" s="38"/>
      <c r="K91" s="38"/>
    </row>
    <row r="92" spans="1:80" ht="18.95" customHeight="1" x14ac:dyDescent="0.2">
      <c r="A92" s="68"/>
      <c r="B92" s="39"/>
      <c r="C92" s="39"/>
      <c r="D92" s="39"/>
      <c r="E92" s="39"/>
      <c r="F92" s="69"/>
      <c r="G92" s="38"/>
      <c r="H92" s="38"/>
      <c r="I92" s="38"/>
      <c r="J92" s="38"/>
      <c r="K92" s="38"/>
    </row>
    <row r="93" spans="1:80" ht="18.95" customHeight="1" x14ac:dyDescent="0.2">
      <c r="A93" s="68"/>
      <c r="B93" s="69"/>
      <c r="C93" s="69"/>
      <c r="D93" s="69"/>
      <c r="E93" s="69"/>
      <c r="F93" s="69"/>
      <c r="G93" s="38"/>
      <c r="H93" s="38"/>
      <c r="I93" s="38"/>
      <c r="J93" s="38"/>
      <c r="K93" s="38"/>
    </row>
    <row r="94" spans="1:80" ht="18.95" customHeight="1" x14ac:dyDescent="0.2">
      <c r="A94" s="68"/>
      <c r="B94" s="39"/>
      <c r="C94" s="39"/>
      <c r="D94" s="39"/>
      <c r="E94" s="39"/>
      <c r="F94" s="69"/>
      <c r="G94" s="38"/>
      <c r="H94" s="38"/>
      <c r="I94" s="38"/>
      <c r="J94" s="38"/>
      <c r="K94" s="38"/>
      <c r="CB94" s="54"/>
    </row>
    <row r="95" spans="1:80" ht="18.95" customHeight="1" x14ac:dyDescent="0.2">
      <c r="A95" s="68"/>
      <c r="B95" s="39"/>
      <c r="C95" s="39"/>
      <c r="D95" s="39"/>
      <c r="E95" s="39"/>
      <c r="F95" s="69"/>
      <c r="G95" s="38"/>
      <c r="H95" s="38"/>
      <c r="I95" s="38"/>
      <c r="J95" s="38"/>
      <c r="K95" s="38"/>
    </row>
    <row r="96" spans="1:80" ht="18.95" customHeight="1" x14ac:dyDescent="0.2">
      <c r="A96" s="68"/>
      <c r="B96" s="39"/>
      <c r="C96" s="39"/>
      <c r="D96" s="39"/>
      <c r="E96" s="39"/>
      <c r="F96" s="69"/>
      <c r="G96" s="38"/>
      <c r="H96" s="38"/>
      <c r="I96" s="38"/>
      <c r="J96" s="38"/>
      <c r="K96" s="38"/>
    </row>
    <row r="97" spans="1:82" ht="18.95" customHeight="1" x14ac:dyDescent="0.2">
      <c r="A97" s="68"/>
      <c r="B97" s="39"/>
      <c r="C97" s="39"/>
      <c r="D97" s="39"/>
      <c r="E97" s="39"/>
      <c r="F97" s="69"/>
      <c r="G97" s="38"/>
      <c r="H97" s="38"/>
      <c r="I97" s="38"/>
      <c r="J97" s="38"/>
      <c r="K97" s="38"/>
      <c r="BY97" s="53" t="s">
        <v>28</v>
      </c>
    </row>
    <row r="98" spans="1:82" ht="18.95" customHeight="1" thickBot="1" x14ac:dyDescent="0.35">
      <c r="A98" s="68"/>
      <c r="B98" s="39"/>
      <c r="C98" s="39"/>
      <c r="D98" s="39"/>
      <c r="E98" s="39"/>
      <c r="F98" s="69"/>
      <c r="G98" s="38"/>
      <c r="H98" s="38"/>
      <c r="I98" s="38"/>
      <c r="J98" s="38"/>
      <c r="K98" s="38"/>
      <c r="BY98" s="52" t="s">
        <v>29</v>
      </c>
      <c r="BZ98" s="51" t="s">
        <v>30</v>
      </c>
      <c r="CA98" s="50">
        <v>35826</v>
      </c>
      <c r="CB98" s="49" t="s">
        <v>31</v>
      </c>
    </row>
    <row r="99" spans="1:82" ht="18.95" customHeight="1" thickBot="1" x14ac:dyDescent="0.25">
      <c r="A99" s="68"/>
      <c r="B99" s="39"/>
      <c r="C99" s="39"/>
      <c r="D99" s="39"/>
      <c r="E99" s="39"/>
      <c r="F99" s="69"/>
      <c r="G99" s="38"/>
      <c r="H99" s="38"/>
      <c r="I99" s="38"/>
      <c r="J99" s="38"/>
      <c r="K99" s="38"/>
      <c r="BY99" s="48" t="s">
        <v>32</v>
      </c>
      <c r="BZ99" s="70" t="s">
        <v>33</v>
      </c>
      <c r="CA99" s="70" t="s">
        <v>34</v>
      </c>
      <c r="CB99" s="70" t="s">
        <v>35</v>
      </c>
      <c r="CC99" s="71" t="s">
        <v>36</v>
      </c>
      <c r="CD99" s="70" t="s">
        <v>37</v>
      </c>
    </row>
    <row r="100" spans="1:82" ht="18.95" customHeight="1" x14ac:dyDescent="0.2">
      <c r="A100" s="68"/>
      <c r="B100" s="39"/>
      <c r="C100" s="39"/>
      <c r="D100" s="39"/>
      <c r="E100" s="39"/>
      <c r="F100" s="69"/>
      <c r="G100" s="38"/>
      <c r="H100" s="38"/>
      <c r="I100" s="38"/>
      <c r="J100" s="38"/>
      <c r="K100" s="38"/>
      <c r="BY100" s="46"/>
      <c r="BZ100" s="38"/>
      <c r="CA100" s="38"/>
      <c r="CB100" s="38"/>
      <c r="CC100" s="38"/>
      <c r="CD100" s="45"/>
    </row>
    <row r="101" spans="1:82" ht="18.95" customHeight="1" x14ac:dyDescent="0.2">
      <c r="A101" s="68"/>
      <c r="B101" s="39"/>
      <c r="C101" s="39"/>
      <c r="D101" s="39"/>
      <c r="E101" s="39"/>
      <c r="F101" s="69"/>
      <c r="G101" s="38"/>
      <c r="H101" s="38"/>
      <c r="I101" s="38"/>
      <c r="J101" s="38"/>
      <c r="K101" s="38"/>
      <c r="BY101" s="72" t="s">
        <v>38</v>
      </c>
      <c r="BZ101" s="38"/>
      <c r="CA101" s="38"/>
      <c r="CB101" s="38"/>
      <c r="CC101" s="38"/>
      <c r="CD101" s="45"/>
    </row>
    <row r="102" spans="1:82" ht="18.95" customHeight="1" x14ac:dyDescent="0.2">
      <c r="A102" s="68"/>
      <c r="B102" s="39"/>
      <c r="C102" s="39"/>
      <c r="D102" s="39"/>
      <c r="E102" s="39"/>
      <c r="F102" s="69"/>
      <c r="G102" s="38"/>
      <c r="H102" s="38"/>
      <c r="I102" s="38"/>
      <c r="J102" s="38"/>
      <c r="K102" s="38"/>
      <c r="BY102" s="46" t="s">
        <v>39</v>
      </c>
      <c r="BZ102" s="39" t="e">
        <f t="shared" ref="BZ102:BZ107" si="2">CC102+CD102</f>
        <v>#REF!</v>
      </c>
      <c r="CA102" s="39" t="e">
        <f>#REF!</f>
        <v>#REF!</v>
      </c>
      <c r="CB102" s="38" t="e">
        <f>#REF!</f>
        <v>#REF!</v>
      </c>
      <c r="CC102" s="39" t="e">
        <f t="shared" ref="CC102:CC107" si="3">CA102+CB102</f>
        <v>#REF!</v>
      </c>
      <c r="CD102" s="45" t="e">
        <f>#REF!</f>
        <v>#REF!</v>
      </c>
    </row>
    <row r="103" spans="1:82" ht="18.95" customHeight="1" x14ac:dyDescent="0.2">
      <c r="A103" s="68"/>
      <c r="B103" s="39"/>
      <c r="C103" s="39"/>
      <c r="D103" s="39"/>
      <c r="E103" s="39"/>
      <c r="F103" s="69"/>
      <c r="G103" s="38"/>
      <c r="H103" s="38"/>
      <c r="I103" s="38"/>
      <c r="J103" s="38"/>
      <c r="K103" s="38"/>
      <c r="BY103" s="46" t="s">
        <v>40</v>
      </c>
      <c r="BZ103" s="39" t="e">
        <f t="shared" si="2"/>
        <v>#REF!</v>
      </c>
      <c r="CA103" s="38" t="e">
        <f>#REF!</f>
        <v>#REF!</v>
      </c>
      <c r="CB103" s="38" t="e">
        <f>#REF!</f>
        <v>#REF!</v>
      </c>
      <c r="CC103" s="39" t="e">
        <f t="shared" si="3"/>
        <v>#REF!</v>
      </c>
      <c r="CD103" s="45" t="e">
        <f>#REF!</f>
        <v>#REF!</v>
      </c>
    </row>
    <row r="104" spans="1:82" ht="18.95" customHeight="1" x14ac:dyDescent="0.2">
      <c r="A104" s="68"/>
      <c r="B104" s="39"/>
      <c r="C104" s="39"/>
      <c r="D104" s="39"/>
      <c r="E104" s="39"/>
      <c r="F104" s="69"/>
      <c r="G104" s="38"/>
      <c r="H104" s="38"/>
      <c r="I104" s="38"/>
      <c r="J104" s="38"/>
      <c r="K104" s="38"/>
      <c r="BY104" s="46" t="s">
        <v>41</v>
      </c>
      <c r="BZ104" s="39" t="e">
        <f t="shared" si="2"/>
        <v>#REF!</v>
      </c>
      <c r="CA104" s="39" t="e">
        <f>#REF!</f>
        <v>#REF!</v>
      </c>
      <c r="CB104" s="38" t="e">
        <f>#REF!</f>
        <v>#REF!</v>
      </c>
      <c r="CC104" s="39" t="e">
        <f t="shared" si="3"/>
        <v>#REF!</v>
      </c>
      <c r="CD104" s="45" t="e">
        <f>#REF!</f>
        <v>#REF!</v>
      </c>
    </row>
    <row r="105" spans="1:82" ht="18.95" customHeight="1" x14ac:dyDescent="0.2">
      <c r="A105" s="68"/>
      <c r="B105" s="69"/>
      <c r="C105" s="69"/>
      <c r="D105" s="69"/>
      <c r="E105" s="69"/>
      <c r="F105" s="69"/>
      <c r="G105" s="38"/>
      <c r="H105" s="38"/>
      <c r="I105" s="38"/>
      <c r="J105" s="38"/>
      <c r="K105" s="38"/>
      <c r="BY105" s="46" t="s">
        <v>42</v>
      </c>
      <c r="BZ105" s="39" t="e">
        <f t="shared" si="2"/>
        <v>#REF!</v>
      </c>
      <c r="CA105" s="38" t="e">
        <f>#REF!</f>
        <v>#REF!</v>
      </c>
      <c r="CB105" s="38" t="e">
        <f>#REF!</f>
        <v>#REF!</v>
      </c>
      <c r="CC105" s="39" t="e">
        <f t="shared" si="3"/>
        <v>#REF!</v>
      </c>
      <c r="CD105" s="45" t="e">
        <f>#REF!</f>
        <v>#REF!</v>
      </c>
    </row>
    <row r="106" spans="1:82" ht="18.95" customHeight="1" x14ac:dyDescent="0.2">
      <c r="A106" s="68"/>
      <c r="B106" s="69"/>
      <c r="C106" s="69"/>
      <c r="D106" s="69"/>
      <c r="E106" s="69"/>
      <c r="F106" s="69"/>
      <c r="G106" s="38"/>
      <c r="H106" s="38"/>
      <c r="I106" s="38"/>
      <c r="J106" s="38"/>
      <c r="K106" s="38"/>
      <c r="BY106" s="46" t="s">
        <v>43</v>
      </c>
      <c r="BZ106" s="39" t="e">
        <f t="shared" si="2"/>
        <v>#REF!</v>
      </c>
      <c r="CA106" s="38" t="e">
        <f>#REF!</f>
        <v>#REF!</v>
      </c>
      <c r="CB106" s="38" t="e">
        <f>#REF!</f>
        <v>#REF!</v>
      </c>
      <c r="CC106" s="39" t="e">
        <f t="shared" si="3"/>
        <v>#REF!</v>
      </c>
      <c r="CD106" s="45" t="e">
        <f>#REF!</f>
        <v>#REF!</v>
      </c>
    </row>
    <row r="107" spans="1:82" ht="18.95" customHeight="1" x14ac:dyDescent="0.2">
      <c r="A107" s="68"/>
      <c r="B107" s="69"/>
      <c r="C107" s="69"/>
      <c r="D107" s="69"/>
      <c r="E107" s="69"/>
      <c r="F107" s="69"/>
      <c r="G107" s="38"/>
      <c r="H107" s="38"/>
      <c r="I107" s="38"/>
      <c r="J107" s="38"/>
      <c r="K107" s="38"/>
      <c r="BY107" s="46" t="s">
        <v>44</v>
      </c>
      <c r="BZ107" s="39" t="e">
        <f t="shared" si="2"/>
        <v>#REF!</v>
      </c>
      <c r="CA107" s="38" t="e">
        <f>#REF!</f>
        <v>#REF!</v>
      </c>
      <c r="CB107" s="38" t="e">
        <f>#REF!</f>
        <v>#REF!</v>
      </c>
      <c r="CC107" s="39" t="e">
        <f t="shared" si="3"/>
        <v>#REF!</v>
      </c>
      <c r="CD107" s="45" t="e">
        <f>#REF!</f>
        <v>#REF!</v>
      </c>
    </row>
    <row r="108" spans="1:82" ht="18.95" customHeight="1" x14ac:dyDescent="0.2">
      <c r="A108" s="38"/>
      <c r="B108" s="39"/>
      <c r="C108" s="39"/>
      <c r="D108" s="39"/>
      <c r="E108" s="39"/>
      <c r="F108" s="39"/>
      <c r="G108" s="38"/>
      <c r="H108" s="38"/>
      <c r="I108" s="38"/>
      <c r="J108" s="38"/>
      <c r="K108" s="38"/>
      <c r="BY108" s="46"/>
      <c r="BZ108" s="38"/>
      <c r="CA108" s="38"/>
      <c r="CB108" s="38"/>
      <c r="CC108" s="38"/>
      <c r="CD108" s="45"/>
    </row>
    <row r="109" spans="1:82" ht="15.95" customHeight="1" x14ac:dyDescent="0.2">
      <c r="A109" s="38"/>
      <c r="B109" s="39"/>
      <c r="C109" s="39"/>
      <c r="D109" s="39"/>
      <c r="E109" s="39"/>
      <c r="F109" s="39"/>
      <c r="G109" s="38"/>
      <c r="H109" s="38"/>
      <c r="I109" s="38"/>
      <c r="J109" s="38"/>
      <c r="K109" s="38"/>
      <c r="BY109" s="72" t="s">
        <v>45</v>
      </c>
      <c r="BZ109" s="38"/>
      <c r="CA109" s="38"/>
      <c r="CB109" s="38"/>
      <c r="CC109" s="38"/>
      <c r="CD109" s="45"/>
    </row>
    <row r="110" spans="1:82" ht="15.95" customHeight="1" x14ac:dyDescent="0.2">
      <c r="A110" s="38"/>
      <c r="B110" s="39"/>
      <c r="C110" s="39"/>
      <c r="D110" s="39"/>
      <c r="E110" s="39"/>
      <c r="F110" s="39"/>
      <c r="G110" s="38"/>
      <c r="H110" s="38"/>
      <c r="I110" s="38"/>
      <c r="J110" s="38"/>
      <c r="K110" s="38"/>
      <c r="BY110" s="46" t="s">
        <v>46</v>
      </c>
      <c r="BZ110" s="39" t="e">
        <f t="shared" ref="BZ110:BZ121" si="4">CC110+CD110</f>
        <v>#REF!</v>
      </c>
      <c r="CA110" s="38" t="e">
        <f>#REF!</f>
        <v>#REF!</v>
      </c>
      <c r="CB110" s="38" t="e">
        <f>#REF!</f>
        <v>#REF!</v>
      </c>
      <c r="CC110" s="39" t="e">
        <f t="shared" ref="CC110:CC121" si="5">CA110+CB110</f>
        <v>#REF!</v>
      </c>
      <c r="CD110" s="45" t="e">
        <f>#REF!</f>
        <v>#REF!</v>
      </c>
    </row>
    <row r="111" spans="1:82" ht="15.95" customHeight="1" x14ac:dyDescent="0.2">
      <c r="A111" s="38"/>
      <c r="B111" s="39"/>
      <c r="C111" s="39"/>
      <c r="D111" s="39"/>
      <c r="E111" s="39"/>
      <c r="F111" s="39"/>
      <c r="G111" s="38"/>
      <c r="H111" s="38"/>
      <c r="I111" s="38"/>
      <c r="J111" s="38"/>
      <c r="K111" s="38"/>
      <c r="BY111" s="46" t="s">
        <v>47</v>
      </c>
      <c r="BZ111" s="39" t="e">
        <f t="shared" si="4"/>
        <v>#REF!</v>
      </c>
      <c r="CA111" s="38" t="e">
        <f>#REF!</f>
        <v>#REF!</v>
      </c>
      <c r="CB111" s="38" t="e">
        <f>#REF!</f>
        <v>#REF!</v>
      </c>
      <c r="CC111" s="39" t="e">
        <f t="shared" si="5"/>
        <v>#REF!</v>
      </c>
      <c r="CD111" s="45" t="e">
        <f>#REF!</f>
        <v>#REF!</v>
      </c>
    </row>
    <row r="112" spans="1:82" ht="15.95" customHeight="1" x14ac:dyDescent="0.2">
      <c r="A112" s="38"/>
      <c r="B112" s="39"/>
      <c r="C112" s="39"/>
      <c r="D112" s="39"/>
      <c r="E112" s="39"/>
      <c r="F112" s="39"/>
      <c r="G112" s="38"/>
      <c r="H112" s="38"/>
      <c r="I112" s="38"/>
      <c r="J112" s="38"/>
      <c r="K112" s="38"/>
      <c r="BY112" s="46" t="s">
        <v>48</v>
      </c>
      <c r="BZ112" s="39" t="e">
        <f t="shared" si="4"/>
        <v>#REF!</v>
      </c>
      <c r="CA112" s="39" t="e">
        <f>#REF!</f>
        <v>#REF!</v>
      </c>
      <c r="CB112" s="39" t="e">
        <f>#REF!</f>
        <v>#REF!</v>
      </c>
      <c r="CC112" s="39" t="e">
        <f t="shared" si="5"/>
        <v>#REF!</v>
      </c>
      <c r="CD112" s="45" t="e">
        <f>#REF!</f>
        <v>#REF!</v>
      </c>
    </row>
    <row r="113" spans="1:82" ht="15.95" customHeight="1" x14ac:dyDescent="0.2">
      <c r="A113" s="38"/>
      <c r="B113" s="39"/>
      <c r="C113" s="39"/>
      <c r="D113" s="39"/>
      <c r="E113" s="39"/>
      <c r="F113" s="39"/>
      <c r="G113" s="38"/>
      <c r="H113" s="38"/>
      <c r="I113" s="38"/>
      <c r="J113" s="38"/>
      <c r="K113" s="38"/>
      <c r="BY113" s="46" t="s">
        <v>49</v>
      </c>
      <c r="BZ113" s="39" t="e">
        <f t="shared" si="4"/>
        <v>#REF!</v>
      </c>
      <c r="CA113" s="39" t="e">
        <f>#REF!</f>
        <v>#REF!</v>
      </c>
      <c r="CB113" s="38" t="e">
        <f>#REF!</f>
        <v>#REF!</v>
      </c>
      <c r="CC113" s="39" t="e">
        <f t="shared" si="5"/>
        <v>#REF!</v>
      </c>
      <c r="CD113" s="45" t="e">
        <f>#REF!</f>
        <v>#REF!</v>
      </c>
    </row>
    <row r="114" spans="1:82" ht="15.95" customHeight="1" x14ac:dyDescent="0.2">
      <c r="A114" s="38"/>
      <c r="B114" s="39"/>
      <c r="C114" s="39"/>
      <c r="D114" s="39"/>
      <c r="E114" s="39"/>
      <c r="F114" s="39"/>
      <c r="G114" s="38"/>
      <c r="H114" s="38"/>
      <c r="I114" s="38"/>
      <c r="J114" s="38"/>
      <c r="K114" s="38"/>
      <c r="BY114" s="46" t="s">
        <v>50</v>
      </c>
      <c r="BZ114" s="39" t="e">
        <f t="shared" si="4"/>
        <v>#REF!</v>
      </c>
      <c r="CA114" s="39" t="e">
        <f>#REF!</f>
        <v>#REF!</v>
      </c>
      <c r="CB114" s="38" t="e">
        <f>#REF!</f>
        <v>#REF!</v>
      </c>
      <c r="CC114" s="39" t="e">
        <f t="shared" si="5"/>
        <v>#REF!</v>
      </c>
      <c r="CD114" s="45" t="e">
        <f>#REF!</f>
        <v>#REF!</v>
      </c>
    </row>
    <row r="115" spans="1:82" ht="15.95" customHeight="1" x14ac:dyDescent="0.2">
      <c r="A115" s="38"/>
      <c r="B115" s="39"/>
      <c r="C115" s="39"/>
      <c r="D115" s="39"/>
      <c r="E115" s="39"/>
      <c r="F115" s="39"/>
      <c r="G115" s="38"/>
      <c r="H115" s="38"/>
      <c r="I115" s="38"/>
      <c r="J115" s="38"/>
      <c r="K115" s="38"/>
      <c r="BY115" s="46" t="s">
        <v>51</v>
      </c>
      <c r="BZ115" s="39" t="e">
        <f t="shared" si="4"/>
        <v>#REF!</v>
      </c>
      <c r="CA115" s="39" t="e">
        <f>#REF!</f>
        <v>#REF!</v>
      </c>
      <c r="CB115" s="38" t="e">
        <f>#REF!</f>
        <v>#REF!</v>
      </c>
      <c r="CC115" s="39" t="e">
        <f t="shared" si="5"/>
        <v>#REF!</v>
      </c>
      <c r="CD115" s="45" t="e">
        <f>#REF!</f>
        <v>#REF!</v>
      </c>
    </row>
    <row r="116" spans="1:82" ht="15.95" customHeight="1" x14ac:dyDescent="0.2">
      <c r="A116" s="38"/>
      <c r="B116" s="39"/>
      <c r="C116" s="39"/>
      <c r="D116" s="39"/>
      <c r="E116" s="39"/>
      <c r="F116" s="39"/>
      <c r="G116" s="38"/>
      <c r="H116" s="38"/>
      <c r="I116" s="38"/>
      <c r="J116" s="38"/>
      <c r="K116" s="38"/>
      <c r="BY116" s="46" t="s">
        <v>52</v>
      </c>
      <c r="BZ116" s="39" t="e">
        <f t="shared" si="4"/>
        <v>#REF!</v>
      </c>
      <c r="CA116" s="38" t="e">
        <f>#REF!</f>
        <v>#REF!</v>
      </c>
      <c r="CB116" s="38" t="e">
        <f>#REF!</f>
        <v>#REF!</v>
      </c>
      <c r="CC116" s="39" t="e">
        <f t="shared" si="5"/>
        <v>#REF!</v>
      </c>
      <c r="CD116" s="45" t="e">
        <f>#REF!</f>
        <v>#REF!</v>
      </c>
    </row>
    <row r="117" spans="1:82" ht="15.95" customHeight="1" x14ac:dyDescent="0.2">
      <c r="A117" s="38"/>
      <c r="B117" s="39"/>
      <c r="C117" s="39"/>
      <c r="D117" s="39"/>
      <c r="E117" s="39"/>
      <c r="F117" s="39"/>
      <c r="G117" s="38"/>
      <c r="H117" s="38"/>
      <c r="I117" s="38"/>
      <c r="J117" s="38"/>
      <c r="K117" s="38"/>
      <c r="BY117" s="46" t="s">
        <v>53</v>
      </c>
      <c r="BZ117" s="39" t="e">
        <f t="shared" si="4"/>
        <v>#REF!</v>
      </c>
      <c r="CA117" s="39" t="e">
        <f>#REF!</f>
        <v>#REF!</v>
      </c>
      <c r="CB117" s="38" t="e">
        <f>#REF!</f>
        <v>#REF!</v>
      </c>
      <c r="CC117" s="39" t="e">
        <f t="shared" si="5"/>
        <v>#REF!</v>
      </c>
      <c r="CD117" s="45" t="e">
        <f>#REF!</f>
        <v>#REF!</v>
      </c>
    </row>
    <row r="118" spans="1:82" ht="15.95" customHeight="1" x14ac:dyDescent="0.2">
      <c r="A118" s="38"/>
      <c r="B118" s="39"/>
      <c r="C118" s="39"/>
      <c r="D118" s="39"/>
      <c r="E118" s="39"/>
      <c r="F118" s="39"/>
      <c r="G118" s="38"/>
      <c r="H118" s="38"/>
      <c r="I118" s="38"/>
      <c r="J118" s="38"/>
      <c r="K118" s="38"/>
      <c r="BY118" s="46" t="s">
        <v>54</v>
      </c>
      <c r="BZ118" s="39" t="e">
        <f t="shared" si="4"/>
        <v>#REF!</v>
      </c>
      <c r="CA118" s="38" t="e">
        <f>#REF!</f>
        <v>#REF!</v>
      </c>
      <c r="CB118" s="38" t="e">
        <f>#REF!</f>
        <v>#REF!</v>
      </c>
      <c r="CC118" s="39" t="e">
        <f t="shared" si="5"/>
        <v>#REF!</v>
      </c>
      <c r="CD118" s="45" t="e">
        <f>#REF!</f>
        <v>#REF!</v>
      </c>
    </row>
    <row r="119" spans="1:82" ht="15.95" customHeight="1" x14ac:dyDescent="0.2">
      <c r="A119" s="38"/>
      <c r="B119" s="39"/>
      <c r="C119" s="39"/>
      <c r="D119" s="39"/>
      <c r="E119" s="39"/>
      <c r="F119" s="39"/>
      <c r="G119" s="38"/>
      <c r="H119" s="38"/>
      <c r="I119" s="38"/>
      <c r="J119" s="38"/>
      <c r="K119" s="38"/>
      <c r="BY119" s="46" t="s">
        <v>55</v>
      </c>
      <c r="BZ119" s="39" t="e">
        <f t="shared" si="4"/>
        <v>#REF!</v>
      </c>
      <c r="CA119" s="39" t="e">
        <f>#REF!</f>
        <v>#REF!</v>
      </c>
      <c r="CB119" s="38" t="e">
        <f>#REF!</f>
        <v>#REF!</v>
      </c>
      <c r="CC119" s="39" t="e">
        <f t="shared" si="5"/>
        <v>#REF!</v>
      </c>
      <c r="CD119" s="45" t="e">
        <f>#REF!</f>
        <v>#REF!</v>
      </c>
    </row>
    <row r="120" spans="1:82" ht="15.95" customHeight="1" x14ac:dyDescent="0.2">
      <c r="A120" s="38"/>
      <c r="B120" s="39"/>
      <c r="C120" s="39"/>
      <c r="D120" s="39"/>
      <c r="E120" s="39"/>
      <c r="F120" s="39"/>
      <c r="G120" s="38"/>
      <c r="H120" s="38"/>
      <c r="I120" s="38"/>
      <c r="J120" s="38"/>
      <c r="K120" s="38"/>
      <c r="BY120" s="46" t="s">
        <v>56</v>
      </c>
      <c r="BZ120" s="39" t="e">
        <f t="shared" si="4"/>
        <v>#REF!</v>
      </c>
      <c r="CA120" s="38" t="e">
        <f>#REF!</f>
        <v>#REF!</v>
      </c>
      <c r="CB120" s="38" t="e">
        <f>#REF!</f>
        <v>#REF!</v>
      </c>
      <c r="CC120" s="39" t="e">
        <f t="shared" si="5"/>
        <v>#REF!</v>
      </c>
      <c r="CD120" s="45" t="e">
        <f>#REF!</f>
        <v>#REF!</v>
      </c>
    </row>
    <row r="121" spans="1:82" ht="15.95" customHeight="1" x14ac:dyDescent="0.2">
      <c r="A121" s="38"/>
      <c r="B121" s="39"/>
      <c r="C121" s="39"/>
      <c r="D121" s="39"/>
      <c r="E121" s="39"/>
      <c r="F121" s="39"/>
      <c r="G121" s="38"/>
      <c r="H121" s="38"/>
      <c r="I121" s="38"/>
      <c r="J121" s="38"/>
      <c r="K121" s="38"/>
      <c r="BY121" s="46" t="s">
        <v>57</v>
      </c>
      <c r="BZ121" s="39" t="e">
        <f t="shared" si="4"/>
        <v>#REF!</v>
      </c>
      <c r="CA121" s="38" t="e">
        <f>#REF!</f>
        <v>#REF!</v>
      </c>
      <c r="CB121" s="38" t="e">
        <f>#REF!</f>
        <v>#REF!</v>
      </c>
      <c r="CC121" s="39" t="e">
        <f t="shared" si="5"/>
        <v>#REF!</v>
      </c>
      <c r="CD121" s="45" t="e">
        <f>#REF!</f>
        <v>#REF!</v>
      </c>
    </row>
    <row r="122" spans="1:82" ht="15.95" customHeight="1" x14ac:dyDescent="0.2">
      <c r="A122" s="38"/>
      <c r="B122" s="39"/>
      <c r="C122" s="39"/>
      <c r="D122" s="39"/>
      <c r="E122" s="39"/>
      <c r="F122" s="39"/>
      <c r="G122" s="38"/>
      <c r="H122" s="38"/>
      <c r="I122" s="38"/>
      <c r="J122" s="38"/>
      <c r="K122" s="38"/>
      <c r="BY122" s="46" t="s">
        <v>29</v>
      </c>
      <c r="BZ122" s="38"/>
      <c r="CA122" s="38"/>
      <c r="CB122" s="38"/>
      <c r="CC122" s="38"/>
      <c r="CD122" s="45"/>
    </row>
    <row r="123" spans="1:82" ht="15.95" customHeight="1" x14ac:dyDescent="0.2">
      <c r="A123" s="38"/>
      <c r="B123" s="39"/>
      <c r="C123" s="39"/>
      <c r="D123" s="39"/>
      <c r="E123" s="39"/>
      <c r="F123" s="39"/>
      <c r="G123" s="38"/>
      <c r="H123" s="38"/>
      <c r="I123" s="38"/>
      <c r="J123" s="38"/>
      <c r="K123" s="38"/>
      <c r="BY123" s="72" t="s">
        <v>58</v>
      </c>
      <c r="BZ123" s="38"/>
      <c r="CA123" s="38"/>
      <c r="CB123" s="38"/>
      <c r="CC123" s="38"/>
      <c r="CD123" s="45"/>
    </row>
    <row r="124" spans="1:82" ht="15.95" customHeight="1" x14ac:dyDescent="0.2">
      <c r="A124" s="38"/>
      <c r="B124" s="39"/>
      <c r="C124" s="39"/>
      <c r="D124" s="39"/>
      <c r="E124" s="39"/>
      <c r="F124" s="39"/>
      <c r="G124" s="38"/>
      <c r="H124" s="38"/>
      <c r="I124" s="38"/>
      <c r="J124" s="38"/>
      <c r="K124" s="38"/>
      <c r="BY124" s="46" t="s">
        <v>59</v>
      </c>
      <c r="BZ124" s="39" t="e">
        <f t="shared" ref="BZ124:BZ132" si="6">CC124+CD124</f>
        <v>#REF!</v>
      </c>
      <c r="CA124" s="38" t="e">
        <f>#REF!</f>
        <v>#REF!</v>
      </c>
      <c r="CB124" s="38" t="e">
        <f>#REF!</f>
        <v>#REF!</v>
      </c>
      <c r="CC124" s="39" t="e">
        <f t="shared" ref="CC124:CC132" si="7">CA124+CB124</f>
        <v>#REF!</v>
      </c>
      <c r="CD124" s="45" t="e">
        <f>#REF!</f>
        <v>#REF!</v>
      </c>
    </row>
    <row r="125" spans="1:82" ht="15.95" customHeight="1" x14ac:dyDescent="0.2">
      <c r="A125" s="38"/>
      <c r="B125" s="39"/>
      <c r="C125" s="39"/>
      <c r="D125" s="39"/>
      <c r="E125" s="39"/>
      <c r="F125" s="39"/>
      <c r="G125" s="38"/>
      <c r="H125" s="38"/>
      <c r="I125" s="38"/>
      <c r="J125" s="38"/>
      <c r="K125" s="38"/>
      <c r="BY125" s="46" t="s">
        <v>60</v>
      </c>
      <c r="BZ125" s="39" t="e">
        <f t="shared" si="6"/>
        <v>#REF!</v>
      </c>
      <c r="CA125" s="38" t="e">
        <f>#REF!</f>
        <v>#REF!</v>
      </c>
      <c r="CB125" s="38" t="e">
        <f>#REF!</f>
        <v>#REF!</v>
      </c>
      <c r="CC125" s="39" t="e">
        <f t="shared" si="7"/>
        <v>#REF!</v>
      </c>
      <c r="CD125" s="45" t="e">
        <f>#REF!</f>
        <v>#REF!</v>
      </c>
    </row>
    <row r="126" spans="1:82" ht="15.95" customHeight="1" x14ac:dyDescent="0.2">
      <c r="A126" s="38"/>
      <c r="B126" s="39"/>
      <c r="C126" s="39"/>
      <c r="D126" s="39"/>
      <c r="E126" s="39"/>
      <c r="F126" s="39"/>
      <c r="G126" s="38"/>
      <c r="H126" s="38"/>
      <c r="I126" s="38"/>
      <c r="J126" s="38"/>
      <c r="K126" s="38"/>
      <c r="BY126" s="46" t="s">
        <v>61</v>
      </c>
      <c r="BZ126" s="39" t="e">
        <f t="shared" si="6"/>
        <v>#REF!</v>
      </c>
      <c r="CA126" s="38" t="e">
        <f>#REF!</f>
        <v>#REF!</v>
      </c>
      <c r="CB126" s="38" t="e">
        <f>#REF!</f>
        <v>#REF!</v>
      </c>
      <c r="CC126" s="39" t="e">
        <f t="shared" si="7"/>
        <v>#REF!</v>
      </c>
      <c r="CD126" s="45" t="e">
        <f>#REF!</f>
        <v>#REF!</v>
      </c>
    </row>
    <row r="127" spans="1:82" ht="15.95" customHeight="1" x14ac:dyDescent="0.2">
      <c r="A127" s="38"/>
      <c r="B127" s="39"/>
      <c r="C127" s="39"/>
      <c r="D127" s="39"/>
      <c r="E127" s="39"/>
      <c r="F127" s="39"/>
      <c r="G127" s="38"/>
      <c r="H127" s="38"/>
      <c r="I127" s="38"/>
      <c r="J127" s="38"/>
      <c r="K127" s="38"/>
      <c r="BY127" s="46" t="s">
        <v>62</v>
      </c>
      <c r="BZ127" s="39" t="e">
        <f t="shared" si="6"/>
        <v>#REF!</v>
      </c>
      <c r="CA127" s="38" t="e">
        <f>#REF!</f>
        <v>#REF!</v>
      </c>
      <c r="CB127" s="38" t="e">
        <f>#REF!</f>
        <v>#REF!</v>
      </c>
      <c r="CC127" s="39" t="e">
        <f t="shared" si="7"/>
        <v>#REF!</v>
      </c>
      <c r="CD127" s="45" t="e">
        <f>#REF!</f>
        <v>#REF!</v>
      </c>
    </row>
    <row r="128" spans="1:82" ht="15.95" customHeight="1" x14ac:dyDescent="0.2">
      <c r="A128" s="38"/>
      <c r="B128" s="39"/>
      <c r="C128" s="39"/>
      <c r="D128" s="39"/>
      <c r="E128" s="39"/>
      <c r="F128" s="39"/>
      <c r="G128" s="38"/>
      <c r="H128" s="38"/>
      <c r="I128" s="38"/>
      <c r="J128" s="38"/>
      <c r="K128" s="38"/>
      <c r="BY128" s="46" t="s">
        <v>63</v>
      </c>
      <c r="BZ128" s="39" t="e">
        <f t="shared" si="6"/>
        <v>#REF!</v>
      </c>
      <c r="CA128" s="38" t="e">
        <f>#REF!</f>
        <v>#REF!</v>
      </c>
      <c r="CB128" s="38" t="e">
        <f>#REF!</f>
        <v>#REF!</v>
      </c>
      <c r="CC128" s="39" t="e">
        <f t="shared" si="7"/>
        <v>#REF!</v>
      </c>
      <c r="CD128" s="45" t="e">
        <f>#REF!</f>
        <v>#REF!</v>
      </c>
    </row>
    <row r="129" spans="1:82" ht="15.95" customHeight="1" x14ac:dyDescent="0.2">
      <c r="A129" s="38"/>
      <c r="B129" s="39"/>
      <c r="C129" s="39"/>
      <c r="D129" s="39"/>
      <c r="E129" s="39"/>
      <c r="F129" s="39"/>
      <c r="G129" s="38"/>
      <c r="H129" s="38"/>
      <c r="I129" s="38"/>
      <c r="J129" s="38"/>
      <c r="K129" s="38"/>
      <c r="BY129" s="46" t="s">
        <v>64</v>
      </c>
      <c r="BZ129" s="39" t="e">
        <f t="shared" si="6"/>
        <v>#REF!</v>
      </c>
      <c r="CA129" s="39" t="e">
        <f>#REF!</f>
        <v>#REF!</v>
      </c>
      <c r="CB129" s="38" t="e">
        <f>#REF!</f>
        <v>#REF!</v>
      </c>
      <c r="CC129" s="39" t="e">
        <f t="shared" si="7"/>
        <v>#REF!</v>
      </c>
      <c r="CD129" s="45" t="e">
        <f>#REF!</f>
        <v>#REF!</v>
      </c>
    </row>
    <row r="130" spans="1:82" ht="15.95" customHeight="1" x14ac:dyDescent="0.2">
      <c r="A130" s="38"/>
      <c r="B130" s="39"/>
      <c r="C130" s="39"/>
      <c r="D130" s="39"/>
      <c r="E130" s="39"/>
      <c r="F130" s="39"/>
      <c r="G130" s="38"/>
      <c r="H130" s="38"/>
      <c r="I130" s="38"/>
      <c r="J130" s="38"/>
      <c r="K130" s="38"/>
      <c r="BY130" s="47" t="s">
        <v>65</v>
      </c>
      <c r="BZ130" s="39" t="e">
        <f t="shared" si="6"/>
        <v>#REF!</v>
      </c>
      <c r="CA130" s="38" t="e">
        <f>#REF!</f>
        <v>#REF!</v>
      </c>
      <c r="CB130" s="38" t="e">
        <f>#REF!</f>
        <v>#REF!</v>
      </c>
      <c r="CC130" s="39" t="e">
        <f t="shared" si="7"/>
        <v>#REF!</v>
      </c>
      <c r="CD130" s="45" t="e">
        <f>#REF!</f>
        <v>#REF!</v>
      </c>
    </row>
    <row r="131" spans="1:82" ht="15.95" customHeight="1" x14ac:dyDescent="0.2">
      <c r="A131" s="38"/>
      <c r="B131" s="39"/>
      <c r="C131" s="39"/>
      <c r="D131" s="39"/>
      <c r="E131" s="39"/>
      <c r="F131" s="39"/>
      <c r="G131" s="38"/>
      <c r="H131" s="38"/>
      <c r="I131" s="38"/>
      <c r="J131" s="38"/>
      <c r="K131" s="38"/>
      <c r="BY131" s="46" t="s">
        <v>66</v>
      </c>
      <c r="BZ131" s="39" t="e">
        <f t="shared" si="6"/>
        <v>#REF!</v>
      </c>
      <c r="CA131" s="38" t="e">
        <f>#REF!</f>
        <v>#REF!</v>
      </c>
      <c r="CB131" s="38" t="e">
        <f>#REF!</f>
        <v>#REF!</v>
      </c>
      <c r="CC131" s="39" t="e">
        <f t="shared" si="7"/>
        <v>#REF!</v>
      </c>
      <c r="CD131" s="45" t="e">
        <f>#REF!</f>
        <v>#REF!</v>
      </c>
    </row>
    <row r="132" spans="1:82" ht="15.95" customHeight="1" x14ac:dyDescent="0.2">
      <c r="A132" s="38"/>
      <c r="B132" s="39"/>
      <c r="C132" s="39"/>
      <c r="D132" s="39"/>
      <c r="E132" s="39"/>
      <c r="F132" s="39"/>
      <c r="G132" s="38"/>
      <c r="H132" s="38"/>
      <c r="I132" s="38"/>
      <c r="J132" s="38"/>
      <c r="K132" s="38"/>
      <c r="BY132" s="46" t="s">
        <v>67</v>
      </c>
      <c r="BZ132" s="39" t="e">
        <f t="shared" si="6"/>
        <v>#REF!</v>
      </c>
      <c r="CA132" s="39" t="e">
        <f>#REF!</f>
        <v>#REF!</v>
      </c>
      <c r="CB132" s="38" t="e">
        <f>#REF!</f>
        <v>#REF!</v>
      </c>
      <c r="CC132" s="39" t="e">
        <f t="shared" si="7"/>
        <v>#REF!</v>
      </c>
      <c r="CD132" s="45" t="e">
        <f>#REF!</f>
        <v>#REF!</v>
      </c>
    </row>
    <row r="133" spans="1:82" ht="15.95" customHeight="1" x14ac:dyDescent="0.2">
      <c r="A133" s="38"/>
      <c r="B133" s="39"/>
      <c r="C133" s="39"/>
      <c r="D133" s="39"/>
      <c r="E133" s="39"/>
      <c r="F133" s="39"/>
      <c r="G133" s="38"/>
      <c r="H133" s="38"/>
      <c r="I133" s="38"/>
      <c r="J133" s="38"/>
      <c r="K133" s="38"/>
      <c r="BY133" s="46" t="s">
        <v>68</v>
      </c>
      <c r="BZ133" s="38"/>
      <c r="CA133" s="38"/>
      <c r="CB133" s="38"/>
      <c r="CC133" s="38"/>
      <c r="CD133" s="45"/>
    </row>
    <row r="134" spans="1:82" ht="15.95" customHeight="1" thickBot="1" x14ac:dyDescent="0.25">
      <c r="A134" s="38"/>
      <c r="B134" s="39"/>
      <c r="C134" s="39"/>
      <c r="D134" s="39"/>
      <c r="E134" s="39"/>
      <c r="F134" s="39"/>
      <c r="G134" s="38"/>
      <c r="H134" s="38"/>
      <c r="I134" s="38"/>
      <c r="J134" s="38"/>
      <c r="K134" s="38"/>
      <c r="BY134" s="46"/>
      <c r="BZ134" s="38"/>
      <c r="CA134" s="38"/>
      <c r="CB134" s="38"/>
      <c r="CC134" s="38"/>
      <c r="CD134" s="45"/>
    </row>
    <row r="135" spans="1:82" ht="22.5" customHeight="1" thickBot="1" x14ac:dyDescent="0.25">
      <c r="A135" s="38"/>
      <c r="B135" s="39"/>
      <c r="C135" s="39"/>
      <c r="D135" s="39"/>
      <c r="E135" s="39"/>
      <c r="F135" s="39"/>
      <c r="G135" s="38"/>
      <c r="H135" s="38"/>
      <c r="I135" s="38"/>
      <c r="J135" s="38"/>
      <c r="K135" s="38"/>
      <c r="BY135" s="44" t="s">
        <v>33</v>
      </c>
      <c r="BZ135" s="43" t="e">
        <f>SUM(BZ102:BZ132)</f>
        <v>#REF!</v>
      </c>
      <c r="CA135" s="43" t="e">
        <f>SUM(CA102:CA132)</f>
        <v>#REF!</v>
      </c>
      <c r="CB135" s="43" t="e">
        <f>SUM(CB102:CB132)</f>
        <v>#REF!</v>
      </c>
      <c r="CC135" s="43" t="e">
        <f>SUM(CC102:CC132)</f>
        <v>#REF!</v>
      </c>
      <c r="CD135" s="43" t="e">
        <f>SUM(CD102:CD132)</f>
        <v>#REF!</v>
      </c>
    </row>
    <row r="136" spans="1:82" ht="15.95" customHeight="1" thickBot="1" x14ac:dyDescent="0.25">
      <c r="A136" s="38"/>
      <c r="B136" s="39"/>
      <c r="C136" s="39"/>
      <c r="D136" s="39"/>
      <c r="E136" s="39"/>
      <c r="F136" s="39"/>
      <c r="G136" s="38"/>
      <c r="H136" s="38"/>
      <c r="I136" s="38"/>
      <c r="J136" s="38"/>
      <c r="K136" s="38"/>
      <c r="BY136" s="42"/>
      <c r="BZ136" s="41"/>
      <c r="CA136" s="41"/>
      <c r="CB136" s="41"/>
      <c r="CC136" s="41"/>
      <c r="CD136" s="40"/>
    </row>
    <row r="137" spans="1:82" x14ac:dyDescent="0.2">
      <c r="A137" s="38"/>
      <c r="B137" s="39"/>
      <c r="C137" s="39"/>
      <c r="D137" s="39"/>
      <c r="E137" s="39"/>
      <c r="F137" s="39"/>
      <c r="G137" s="38"/>
      <c r="H137" s="38"/>
      <c r="I137" s="38"/>
      <c r="J137" s="38"/>
      <c r="K137" s="38"/>
    </row>
    <row r="138" spans="1:82" x14ac:dyDescent="0.2">
      <c r="A138" s="38"/>
      <c r="B138" s="39"/>
      <c r="C138" s="39"/>
      <c r="D138" s="39"/>
      <c r="E138" s="39"/>
      <c r="F138" s="39"/>
      <c r="G138" s="38"/>
      <c r="H138" s="38"/>
      <c r="I138" s="38"/>
      <c r="J138" s="38"/>
      <c r="K138" s="38"/>
    </row>
    <row r="139" spans="1:82" x14ac:dyDescent="0.2">
      <c r="A139" s="38"/>
      <c r="B139" s="39"/>
      <c r="C139" s="39"/>
      <c r="D139" s="39"/>
      <c r="E139" s="39"/>
      <c r="F139" s="39"/>
      <c r="G139" s="38"/>
      <c r="H139" s="38"/>
      <c r="I139" s="38"/>
      <c r="J139" s="38"/>
      <c r="K139" s="38"/>
      <c r="BZ139" s="36" t="s">
        <v>29</v>
      </c>
    </row>
    <row r="140" spans="1:82" x14ac:dyDescent="0.2">
      <c r="A140" s="38"/>
      <c r="B140" s="39"/>
      <c r="C140" s="39"/>
      <c r="D140" s="39"/>
      <c r="E140" s="39"/>
      <c r="F140" s="39"/>
      <c r="G140" s="38"/>
      <c r="H140" s="38"/>
      <c r="I140" s="38"/>
      <c r="J140" s="38"/>
      <c r="K140" s="38"/>
    </row>
    <row r="141" spans="1:82" x14ac:dyDescent="0.2">
      <c r="A141" s="38"/>
      <c r="B141" s="39"/>
      <c r="C141" s="39"/>
      <c r="D141" s="39"/>
      <c r="E141" s="39"/>
      <c r="F141" s="39"/>
      <c r="G141" s="38"/>
      <c r="H141" s="38"/>
      <c r="I141" s="38"/>
      <c r="J141" s="38"/>
      <c r="K141" s="38"/>
    </row>
    <row r="142" spans="1:82" x14ac:dyDescent="0.2">
      <c r="A142" s="38"/>
      <c r="B142" s="39"/>
      <c r="C142" s="39"/>
      <c r="D142" s="39"/>
      <c r="E142" s="39"/>
      <c r="F142" s="39"/>
      <c r="G142" s="38"/>
      <c r="H142" s="38"/>
      <c r="I142" s="38"/>
      <c r="J142" s="38"/>
      <c r="K142" s="38"/>
    </row>
    <row r="143" spans="1:82" x14ac:dyDescent="0.2">
      <c r="A143" s="38"/>
      <c r="B143" s="39"/>
      <c r="C143" s="39"/>
      <c r="D143" s="39"/>
      <c r="E143" s="39"/>
      <c r="F143" s="39"/>
      <c r="G143" s="38"/>
      <c r="H143" s="38"/>
      <c r="I143" s="38"/>
      <c r="J143" s="38"/>
      <c r="K143" s="38"/>
    </row>
    <row r="144" spans="1:82" x14ac:dyDescent="0.2">
      <c r="A144" s="38"/>
      <c r="B144" s="39"/>
      <c r="C144" s="39"/>
      <c r="D144" s="39"/>
      <c r="E144" s="39"/>
      <c r="F144" s="39"/>
      <c r="G144" s="38"/>
      <c r="H144" s="38"/>
      <c r="I144" s="38"/>
      <c r="J144" s="38"/>
      <c r="K144" s="38"/>
    </row>
    <row r="145" spans="1:11" x14ac:dyDescent="0.2">
      <c r="A145" s="38"/>
      <c r="B145" s="39"/>
      <c r="C145" s="39"/>
      <c r="D145" s="39"/>
      <c r="E145" s="39"/>
      <c r="F145" s="39"/>
      <c r="G145" s="38"/>
      <c r="H145" s="38"/>
      <c r="I145" s="38"/>
      <c r="J145" s="38"/>
      <c r="K145" s="38"/>
    </row>
    <row r="146" spans="1:11" x14ac:dyDescent="0.2">
      <c r="A146" s="38"/>
      <c r="B146" s="39"/>
      <c r="C146" s="39"/>
      <c r="D146" s="39"/>
      <c r="E146" s="39"/>
      <c r="F146" s="39"/>
      <c r="G146" s="38"/>
      <c r="H146" s="38"/>
      <c r="I146" s="38"/>
      <c r="J146" s="38"/>
      <c r="K146" s="38"/>
    </row>
    <row r="147" spans="1:11" x14ac:dyDescent="0.2">
      <c r="A147" s="38"/>
      <c r="B147" s="39"/>
      <c r="C147" s="39"/>
      <c r="D147" s="39"/>
      <c r="E147" s="39"/>
      <c r="F147" s="39"/>
      <c r="G147" s="38"/>
      <c r="H147" s="38"/>
      <c r="I147" s="38"/>
      <c r="J147" s="38"/>
      <c r="K147" s="38"/>
    </row>
    <row r="148" spans="1:11" x14ac:dyDescent="0.2">
      <c r="A148" s="38"/>
      <c r="B148" s="39"/>
      <c r="C148" s="39"/>
      <c r="D148" s="39"/>
      <c r="E148" s="39"/>
      <c r="F148" s="39"/>
      <c r="G148" s="38"/>
      <c r="H148" s="38"/>
      <c r="I148" s="38"/>
      <c r="J148" s="38"/>
      <c r="K148" s="38"/>
    </row>
    <row r="149" spans="1:11" x14ac:dyDescent="0.2">
      <c r="A149" s="38"/>
      <c r="B149" s="39"/>
      <c r="C149" s="39"/>
      <c r="D149" s="39"/>
      <c r="E149" s="39"/>
      <c r="F149" s="39"/>
      <c r="G149" s="38"/>
      <c r="H149" s="38"/>
      <c r="I149" s="38"/>
      <c r="J149" s="38"/>
      <c r="K149" s="38"/>
    </row>
    <row r="150" spans="1:11" x14ac:dyDescent="0.2">
      <c r="A150" s="38"/>
      <c r="B150" s="39"/>
      <c r="C150" s="39"/>
      <c r="D150" s="39"/>
      <c r="E150" s="39"/>
      <c r="F150" s="39"/>
      <c r="G150" s="38"/>
      <c r="H150" s="38"/>
      <c r="I150" s="38"/>
      <c r="J150" s="38"/>
      <c r="K150" s="38"/>
    </row>
    <row r="151" spans="1:11" x14ac:dyDescent="0.2">
      <c r="A151" s="38"/>
      <c r="B151" s="39"/>
      <c r="C151" s="39"/>
      <c r="D151" s="39"/>
      <c r="E151" s="39"/>
      <c r="F151" s="39"/>
      <c r="G151" s="38"/>
      <c r="H151" s="38"/>
      <c r="I151" s="38"/>
      <c r="J151" s="38"/>
      <c r="K151" s="38"/>
    </row>
    <row r="152" spans="1:11" x14ac:dyDescent="0.2">
      <c r="A152" s="38"/>
      <c r="B152" s="39"/>
      <c r="C152" s="39"/>
      <c r="D152" s="39"/>
      <c r="E152" s="39"/>
      <c r="F152" s="39"/>
      <c r="G152" s="38"/>
      <c r="H152" s="38"/>
      <c r="I152" s="38"/>
      <c r="J152" s="38"/>
      <c r="K152" s="38"/>
    </row>
    <row r="153" spans="1:11" x14ac:dyDescent="0.2">
      <c r="A153" s="38"/>
      <c r="B153" s="39"/>
      <c r="C153" s="39"/>
      <c r="D153" s="39"/>
      <c r="E153" s="39"/>
      <c r="F153" s="39"/>
      <c r="G153" s="38"/>
      <c r="H153" s="38"/>
      <c r="I153" s="38"/>
      <c r="J153" s="38"/>
      <c r="K153" s="38"/>
    </row>
    <row r="154" spans="1:11" x14ac:dyDescent="0.2">
      <c r="A154" s="38"/>
      <c r="B154" s="39"/>
      <c r="C154" s="39"/>
      <c r="D154" s="39"/>
      <c r="E154" s="39"/>
      <c r="F154" s="39"/>
      <c r="G154" s="38"/>
      <c r="H154" s="38"/>
      <c r="I154" s="38"/>
      <c r="J154" s="38"/>
      <c r="K154" s="38"/>
    </row>
    <row r="155" spans="1:11" x14ac:dyDescent="0.2">
      <c r="A155" s="38"/>
      <c r="B155" s="39"/>
      <c r="C155" s="39"/>
      <c r="D155" s="39"/>
      <c r="E155" s="39"/>
      <c r="F155" s="39"/>
      <c r="G155" s="38"/>
      <c r="H155" s="38"/>
      <c r="I155" s="38"/>
      <c r="J155" s="38"/>
      <c r="K155" s="38"/>
    </row>
    <row r="156" spans="1:11" x14ac:dyDescent="0.2">
      <c r="A156" s="38"/>
      <c r="B156" s="39"/>
      <c r="C156" s="39"/>
      <c r="D156" s="39"/>
      <c r="E156" s="39"/>
      <c r="F156" s="39"/>
      <c r="G156" s="38"/>
      <c r="H156" s="38"/>
      <c r="I156" s="38"/>
      <c r="J156" s="38"/>
      <c r="K156" s="38"/>
    </row>
    <row r="157" spans="1:11" x14ac:dyDescent="0.2">
      <c r="A157" s="38"/>
      <c r="B157" s="39"/>
      <c r="C157" s="39"/>
      <c r="D157" s="39"/>
      <c r="E157" s="39"/>
      <c r="F157" s="39"/>
      <c r="G157" s="38"/>
      <c r="H157" s="38"/>
      <c r="I157" s="38"/>
      <c r="J157" s="38"/>
      <c r="K157" s="38"/>
    </row>
    <row r="158" spans="1:11" x14ac:dyDescent="0.2">
      <c r="A158" s="38"/>
      <c r="B158" s="39"/>
      <c r="C158" s="39"/>
      <c r="D158" s="39"/>
      <c r="E158" s="39"/>
      <c r="F158" s="39"/>
      <c r="G158" s="38"/>
      <c r="H158" s="38"/>
      <c r="I158" s="38"/>
      <c r="J158" s="38"/>
      <c r="K158" s="38"/>
    </row>
    <row r="159" spans="1:11" x14ac:dyDescent="0.2">
      <c r="A159" s="38"/>
      <c r="B159" s="39"/>
      <c r="C159" s="39"/>
      <c r="D159" s="39"/>
      <c r="E159" s="39"/>
      <c r="F159" s="39"/>
      <c r="G159" s="38"/>
      <c r="H159" s="38"/>
      <c r="I159" s="38"/>
      <c r="J159" s="38"/>
      <c r="K159" s="38"/>
    </row>
    <row r="160" spans="1:11" x14ac:dyDescent="0.2">
      <c r="A160" s="38"/>
      <c r="B160" s="39"/>
      <c r="C160" s="39"/>
      <c r="D160" s="39"/>
      <c r="E160" s="39"/>
      <c r="F160" s="39"/>
      <c r="G160" s="38"/>
      <c r="H160" s="38"/>
      <c r="I160" s="38"/>
      <c r="J160" s="38"/>
      <c r="K160" s="38"/>
    </row>
    <row r="161" spans="1:11" x14ac:dyDescent="0.2">
      <c r="A161" s="38"/>
      <c r="B161" s="39"/>
      <c r="C161" s="39"/>
      <c r="D161" s="39"/>
      <c r="E161" s="39"/>
      <c r="F161" s="39"/>
      <c r="G161" s="38"/>
      <c r="H161" s="38"/>
      <c r="I161" s="38"/>
      <c r="J161" s="38"/>
      <c r="K161" s="38"/>
    </row>
    <row r="162" spans="1:11" x14ac:dyDescent="0.2">
      <c r="A162" s="38"/>
      <c r="B162" s="39"/>
      <c r="C162" s="39"/>
      <c r="D162" s="39"/>
      <c r="E162" s="39"/>
      <c r="F162" s="39"/>
      <c r="G162" s="38"/>
      <c r="H162" s="38"/>
      <c r="I162" s="38"/>
      <c r="J162" s="38"/>
      <c r="K162" s="38"/>
    </row>
    <row r="163" spans="1:11" x14ac:dyDescent="0.2">
      <c r="A163" s="38"/>
      <c r="B163" s="39"/>
      <c r="C163" s="39"/>
      <c r="D163" s="39"/>
      <c r="E163" s="39"/>
      <c r="F163" s="39"/>
      <c r="G163" s="38"/>
      <c r="H163" s="38"/>
      <c r="I163" s="38"/>
      <c r="J163" s="38"/>
      <c r="K163" s="38"/>
    </row>
    <row r="164" spans="1:11" x14ac:dyDescent="0.2">
      <c r="A164" s="38"/>
      <c r="B164" s="39"/>
      <c r="C164" s="39"/>
      <c r="D164" s="39"/>
      <c r="E164" s="39"/>
      <c r="F164" s="39"/>
      <c r="G164" s="38"/>
      <c r="H164" s="38"/>
      <c r="I164" s="38"/>
      <c r="J164" s="38"/>
      <c r="K164" s="38"/>
    </row>
    <row r="165" spans="1:11" x14ac:dyDescent="0.2">
      <c r="A165" s="38"/>
      <c r="B165" s="39"/>
      <c r="C165" s="39"/>
      <c r="D165" s="39"/>
      <c r="E165" s="39"/>
      <c r="F165" s="39"/>
      <c r="G165" s="38"/>
      <c r="H165" s="38"/>
      <c r="I165" s="38"/>
      <c r="J165" s="38"/>
      <c r="K165" s="38"/>
    </row>
    <row r="166" spans="1:11" x14ac:dyDescent="0.2">
      <c r="A166" s="38"/>
      <c r="B166" s="39"/>
      <c r="C166" s="39"/>
      <c r="D166" s="39"/>
      <c r="E166" s="39"/>
      <c r="F166" s="39"/>
      <c r="G166" s="38"/>
      <c r="H166" s="38"/>
      <c r="I166" s="38"/>
      <c r="J166" s="38"/>
      <c r="K166" s="38"/>
    </row>
    <row r="167" spans="1:11" x14ac:dyDescent="0.2">
      <c r="A167" s="38"/>
      <c r="B167" s="39"/>
      <c r="C167" s="39"/>
      <c r="D167" s="39"/>
      <c r="E167" s="39"/>
      <c r="F167" s="39"/>
      <c r="G167" s="38"/>
      <c r="H167" s="38"/>
      <c r="I167" s="38"/>
      <c r="J167" s="38"/>
      <c r="K167" s="38"/>
    </row>
    <row r="168" spans="1:11" x14ac:dyDescent="0.2">
      <c r="A168" s="38"/>
      <c r="B168" s="39"/>
      <c r="C168" s="39"/>
      <c r="D168" s="39"/>
      <c r="E168" s="39"/>
      <c r="F168" s="39"/>
      <c r="G168" s="38"/>
      <c r="H168" s="38"/>
      <c r="I168" s="38"/>
      <c r="J168" s="38"/>
      <c r="K168" s="38"/>
    </row>
    <row r="169" spans="1:11" x14ac:dyDescent="0.2">
      <c r="A169" s="38"/>
      <c r="B169" s="39"/>
      <c r="C169" s="39"/>
      <c r="D169" s="39"/>
      <c r="E169" s="39"/>
      <c r="F169" s="39"/>
      <c r="G169" s="38"/>
      <c r="H169" s="38"/>
      <c r="I169" s="38"/>
      <c r="J169" s="38"/>
      <c r="K169" s="38"/>
    </row>
    <row r="170" spans="1:11" x14ac:dyDescent="0.2">
      <c r="A170" s="38"/>
      <c r="B170" s="39"/>
      <c r="C170" s="39"/>
      <c r="D170" s="39"/>
      <c r="E170" s="39"/>
      <c r="F170" s="39"/>
      <c r="G170" s="38"/>
      <c r="H170" s="38"/>
      <c r="I170" s="38"/>
      <c r="J170" s="38"/>
      <c r="K170" s="38"/>
    </row>
    <row r="171" spans="1:11" x14ac:dyDescent="0.2">
      <c r="A171" s="38"/>
      <c r="B171" s="39"/>
      <c r="C171" s="39"/>
      <c r="D171" s="39"/>
      <c r="E171" s="39"/>
      <c r="F171" s="39"/>
      <c r="G171" s="38"/>
      <c r="H171" s="38"/>
      <c r="I171" s="38"/>
      <c r="J171" s="38"/>
      <c r="K171" s="38"/>
    </row>
    <row r="172" spans="1:11" x14ac:dyDescent="0.2">
      <c r="A172" s="38"/>
      <c r="B172" s="39"/>
      <c r="C172" s="39"/>
      <c r="D172" s="39"/>
      <c r="E172" s="39"/>
      <c r="F172" s="39"/>
      <c r="G172" s="38"/>
      <c r="H172" s="38"/>
      <c r="I172" s="38"/>
      <c r="J172" s="38"/>
      <c r="K172" s="38"/>
    </row>
    <row r="173" spans="1:11" x14ac:dyDescent="0.2">
      <c r="A173" s="38"/>
      <c r="B173" s="39"/>
      <c r="C173" s="39"/>
      <c r="D173" s="39"/>
      <c r="E173" s="39"/>
      <c r="F173" s="39"/>
      <c r="G173" s="38"/>
      <c r="H173" s="38"/>
      <c r="I173" s="38"/>
      <c r="J173" s="38"/>
      <c r="K173" s="38"/>
    </row>
    <row r="174" spans="1:11" x14ac:dyDescent="0.2">
      <c r="A174" s="38"/>
      <c r="B174" s="39"/>
      <c r="C174" s="39"/>
      <c r="D174" s="39"/>
      <c r="E174" s="39"/>
      <c r="F174" s="39"/>
      <c r="G174" s="38"/>
      <c r="H174" s="38"/>
      <c r="I174" s="38"/>
      <c r="J174" s="38"/>
      <c r="K174" s="38"/>
    </row>
    <row r="175" spans="1:11" x14ac:dyDescent="0.2">
      <c r="A175" s="38"/>
      <c r="B175" s="39"/>
      <c r="C175" s="39"/>
      <c r="D175" s="39"/>
      <c r="E175" s="39"/>
      <c r="F175" s="39"/>
      <c r="G175" s="38"/>
      <c r="H175" s="38"/>
      <c r="I175" s="38"/>
      <c r="J175" s="38"/>
      <c r="K175" s="38"/>
    </row>
    <row r="176" spans="1:11" x14ac:dyDescent="0.2">
      <c r="A176" s="38"/>
      <c r="B176" s="39"/>
      <c r="C176" s="39"/>
      <c r="D176" s="39"/>
      <c r="E176" s="39"/>
      <c r="F176" s="39"/>
      <c r="G176" s="38"/>
      <c r="H176" s="38"/>
      <c r="I176" s="38"/>
      <c r="J176" s="38"/>
      <c r="K176" s="38"/>
    </row>
    <row r="177" spans="1:11" x14ac:dyDescent="0.2">
      <c r="A177" s="38"/>
      <c r="B177" s="39"/>
      <c r="C177" s="39"/>
      <c r="D177" s="39"/>
      <c r="E177" s="39"/>
      <c r="F177" s="39"/>
      <c r="G177" s="38"/>
      <c r="H177" s="38"/>
      <c r="I177" s="38"/>
      <c r="J177" s="38"/>
      <c r="K177" s="38"/>
    </row>
    <row r="178" spans="1:11" x14ac:dyDescent="0.2">
      <c r="A178" s="38"/>
      <c r="B178" s="39"/>
      <c r="C178" s="39"/>
      <c r="D178" s="39"/>
      <c r="E178" s="39"/>
      <c r="F178" s="39"/>
      <c r="G178" s="38"/>
      <c r="H178" s="38"/>
      <c r="I178" s="38"/>
      <c r="J178" s="38"/>
      <c r="K178" s="38"/>
    </row>
    <row r="179" spans="1:11" x14ac:dyDescent="0.2">
      <c r="A179" s="38"/>
      <c r="B179" s="39"/>
      <c r="C179" s="39"/>
      <c r="D179" s="39"/>
      <c r="E179" s="39"/>
      <c r="F179" s="39"/>
      <c r="G179" s="38"/>
      <c r="H179" s="38"/>
      <c r="I179" s="38"/>
      <c r="J179" s="38"/>
      <c r="K179" s="38"/>
    </row>
    <row r="180" spans="1:11" x14ac:dyDescent="0.2">
      <c r="A180" s="38"/>
      <c r="B180" s="39"/>
      <c r="C180" s="39"/>
      <c r="D180" s="39"/>
      <c r="E180" s="39"/>
      <c r="F180" s="39"/>
      <c r="G180" s="38"/>
      <c r="H180" s="38"/>
      <c r="I180" s="38"/>
      <c r="J180" s="38"/>
      <c r="K180" s="38"/>
    </row>
    <row r="181" spans="1:11" x14ac:dyDescent="0.2">
      <c r="A181" s="38"/>
      <c r="B181" s="39"/>
      <c r="C181" s="39"/>
      <c r="D181" s="39"/>
      <c r="E181" s="39"/>
      <c r="F181" s="39"/>
      <c r="G181" s="38"/>
      <c r="H181" s="38"/>
      <c r="I181" s="38"/>
      <c r="J181" s="38"/>
      <c r="K181" s="38"/>
    </row>
    <row r="182" spans="1:11" x14ac:dyDescent="0.2">
      <c r="A182" s="38"/>
      <c r="B182" s="39"/>
      <c r="C182" s="39"/>
      <c r="D182" s="39"/>
      <c r="E182" s="39"/>
      <c r="F182" s="39"/>
      <c r="G182" s="38"/>
      <c r="H182" s="38"/>
      <c r="I182" s="38"/>
      <c r="J182" s="38"/>
      <c r="K182" s="38"/>
    </row>
    <row r="183" spans="1:11" x14ac:dyDescent="0.2">
      <c r="A183" s="38"/>
      <c r="B183" s="39"/>
      <c r="C183" s="39"/>
      <c r="D183" s="39"/>
      <c r="E183" s="39"/>
      <c r="F183" s="39"/>
      <c r="G183" s="38"/>
      <c r="H183" s="38"/>
      <c r="I183" s="38"/>
      <c r="J183" s="38"/>
      <c r="K183" s="38"/>
    </row>
    <row r="184" spans="1:11" x14ac:dyDescent="0.2">
      <c r="A184" s="38"/>
      <c r="B184" s="39"/>
      <c r="C184" s="39"/>
      <c r="D184" s="39"/>
      <c r="E184" s="39"/>
      <c r="F184" s="39"/>
      <c r="G184" s="38"/>
      <c r="H184" s="38"/>
      <c r="I184" s="38"/>
      <c r="J184" s="38"/>
      <c r="K184" s="38"/>
    </row>
    <row r="185" spans="1:11" x14ac:dyDescent="0.2">
      <c r="A185" s="38"/>
      <c r="B185" s="39"/>
      <c r="C185" s="39"/>
      <c r="D185" s="39"/>
      <c r="E185" s="39"/>
      <c r="F185" s="39"/>
      <c r="G185" s="38"/>
      <c r="H185" s="38"/>
      <c r="I185" s="38"/>
      <c r="J185" s="38"/>
      <c r="K185" s="38"/>
    </row>
    <row r="186" spans="1:11" x14ac:dyDescent="0.2">
      <c r="A186" s="38"/>
      <c r="B186" s="39"/>
      <c r="C186" s="39"/>
      <c r="D186" s="39"/>
      <c r="E186" s="39"/>
      <c r="F186" s="39"/>
      <c r="G186" s="38"/>
      <c r="H186" s="38"/>
      <c r="I186" s="38"/>
      <c r="J186" s="38"/>
      <c r="K186" s="38"/>
    </row>
    <row r="187" spans="1:11" x14ac:dyDescent="0.2">
      <c r="A187" s="38"/>
      <c r="B187" s="39"/>
      <c r="C187" s="39"/>
      <c r="D187" s="39"/>
      <c r="E187" s="39"/>
      <c r="F187" s="39"/>
      <c r="G187" s="38"/>
      <c r="H187" s="38"/>
      <c r="I187" s="38"/>
      <c r="J187" s="38"/>
      <c r="K187" s="38"/>
    </row>
    <row r="188" spans="1:11" x14ac:dyDescent="0.2">
      <c r="A188" s="38"/>
      <c r="B188" s="39"/>
      <c r="C188" s="39"/>
      <c r="D188" s="39"/>
      <c r="E188" s="39"/>
      <c r="F188" s="39"/>
      <c r="G188" s="38"/>
      <c r="H188" s="38"/>
      <c r="I188" s="38"/>
      <c r="J188" s="38"/>
      <c r="K188" s="38"/>
    </row>
    <row r="189" spans="1:11" x14ac:dyDescent="0.2">
      <c r="A189" s="38"/>
      <c r="B189" s="39"/>
      <c r="C189" s="39"/>
      <c r="D189" s="39"/>
      <c r="E189" s="39"/>
      <c r="F189" s="39"/>
      <c r="G189" s="38"/>
      <c r="H189" s="38"/>
      <c r="I189" s="38"/>
      <c r="J189" s="38"/>
      <c r="K189" s="38"/>
    </row>
    <row r="190" spans="1:11" x14ac:dyDescent="0.2">
      <c r="A190" s="38"/>
      <c r="B190" s="39"/>
      <c r="C190" s="39"/>
      <c r="D190" s="39"/>
      <c r="E190" s="39"/>
      <c r="F190" s="39"/>
      <c r="G190" s="38"/>
      <c r="H190" s="38"/>
      <c r="I190" s="38"/>
      <c r="J190" s="38"/>
      <c r="K190" s="38"/>
    </row>
    <row r="191" spans="1:11" x14ac:dyDescent="0.2">
      <c r="A191" s="38"/>
      <c r="B191" s="39"/>
      <c r="C191" s="39"/>
      <c r="D191" s="39"/>
      <c r="E191" s="39"/>
      <c r="F191" s="39"/>
      <c r="G191" s="38"/>
      <c r="H191" s="38"/>
      <c r="I191" s="38"/>
      <c r="J191" s="38"/>
      <c r="K191" s="38"/>
    </row>
    <row r="192" spans="1:11" x14ac:dyDescent="0.2">
      <c r="A192" s="38"/>
      <c r="B192" s="39"/>
      <c r="C192" s="39"/>
      <c r="D192" s="39"/>
      <c r="E192" s="39"/>
      <c r="F192" s="39"/>
      <c r="G192" s="38"/>
      <c r="H192" s="38"/>
      <c r="I192" s="38"/>
      <c r="J192" s="38"/>
      <c r="K192" s="38"/>
    </row>
    <row r="193" spans="1:11" x14ac:dyDescent="0.2">
      <c r="A193" s="38"/>
      <c r="B193" s="39"/>
      <c r="C193" s="39"/>
      <c r="D193" s="39"/>
      <c r="E193" s="39"/>
      <c r="F193" s="39"/>
      <c r="G193" s="38"/>
      <c r="H193" s="38"/>
      <c r="I193" s="38"/>
      <c r="J193" s="38"/>
      <c r="K193" s="38"/>
    </row>
    <row r="194" spans="1:11" x14ac:dyDescent="0.2">
      <c r="A194" s="38"/>
      <c r="B194" s="39"/>
      <c r="C194" s="39"/>
      <c r="D194" s="39"/>
      <c r="E194" s="39"/>
      <c r="F194" s="39"/>
      <c r="G194" s="38"/>
      <c r="H194" s="38"/>
      <c r="I194" s="38"/>
      <c r="J194" s="38"/>
      <c r="K194" s="38"/>
    </row>
    <row r="195" spans="1:11" x14ac:dyDescent="0.2">
      <c r="A195" s="38"/>
      <c r="B195" s="39"/>
      <c r="C195" s="39"/>
      <c r="D195" s="39"/>
      <c r="E195" s="39"/>
      <c r="F195" s="39"/>
      <c r="G195" s="38"/>
      <c r="H195" s="38"/>
      <c r="I195" s="38"/>
      <c r="J195" s="38"/>
      <c r="K195" s="38"/>
    </row>
    <row r="196" spans="1:11" x14ac:dyDescent="0.2">
      <c r="A196" s="38"/>
      <c r="B196" s="39"/>
      <c r="C196" s="39"/>
      <c r="D196" s="39"/>
      <c r="E196" s="39"/>
      <c r="F196" s="39"/>
      <c r="G196" s="38"/>
      <c r="H196" s="38"/>
      <c r="I196" s="38"/>
      <c r="J196" s="38"/>
      <c r="K196" s="38"/>
    </row>
    <row r="197" spans="1:11" x14ac:dyDescent="0.2">
      <c r="A197" s="38"/>
      <c r="B197" s="39"/>
      <c r="C197" s="39"/>
      <c r="D197" s="39"/>
      <c r="E197" s="39"/>
      <c r="F197" s="39"/>
      <c r="G197" s="38"/>
      <c r="H197" s="38"/>
      <c r="I197" s="38"/>
      <c r="J197" s="38"/>
      <c r="K197" s="38"/>
    </row>
    <row r="198" spans="1:11" x14ac:dyDescent="0.2">
      <c r="A198" s="38"/>
      <c r="B198" s="39"/>
      <c r="C198" s="39"/>
      <c r="D198" s="39"/>
      <c r="E198" s="39"/>
      <c r="F198" s="39"/>
      <c r="G198" s="38"/>
      <c r="H198" s="38"/>
      <c r="I198" s="38"/>
      <c r="J198" s="38"/>
      <c r="K198" s="38"/>
    </row>
    <row r="199" spans="1:11" x14ac:dyDescent="0.2">
      <c r="A199" s="38"/>
      <c r="B199" s="39"/>
      <c r="C199" s="39"/>
      <c r="D199" s="39"/>
      <c r="E199" s="39"/>
      <c r="F199" s="39"/>
      <c r="G199" s="38"/>
      <c r="H199" s="38"/>
      <c r="I199" s="38"/>
      <c r="J199" s="38"/>
      <c r="K199" s="38"/>
    </row>
    <row r="200" spans="1:11" x14ac:dyDescent="0.2">
      <c r="A200" s="38"/>
      <c r="B200" s="39"/>
      <c r="C200" s="39"/>
      <c r="D200" s="39"/>
      <c r="E200" s="39"/>
      <c r="F200" s="39"/>
      <c r="G200" s="38"/>
      <c r="H200" s="38"/>
      <c r="I200" s="38"/>
      <c r="J200" s="38"/>
      <c r="K200" s="38"/>
    </row>
    <row r="201" spans="1:11" x14ac:dyDescent="0.2">
      <c r="A201" s="38"/>
      <c r="B201" s="39"/>
      <c r="C201" s="39"/>
      <c r="D201" s="39"/>
      <c r="E201" s="39"/>
      <c r="F201" s="39"/>
      <c r="G201" s="38"/>
      <c r="H201" s="38"/>
      <c r="I201" s="38"/>
      <c r="J201" s="38"/>
      <c r="K201" s="38"/>
    </row>
    <row r="202" spans="1:11" x14ac:dyDescent="0.2">
      <c r="A202" s="38"/>
      <c r="B202" s="39"/>
      <c r="C202" s="39"/>
      <c r="D202" s="39"/>
      <c r="E202" s="39"/>
      <c r="F202" s="39"/>
      <c r="G202" s="38"/>
      <c r="H202" s="38"/>
      <c r="I202" s="38"/>
      <c r="J202" s="38"/>
      <c r="K202" s="38"/>
    </row>
    <row r="203" spans="1:11" x14ac:dyDescent="0.2">
      <c r="A203" s="38"/>
      <c r="B203" s="39"/>
      <c r="C203" s="39"/>
      <c r="D203" s="39"/>
      <c r="E203" s="39"/>
      <c r="F203" s="39"/>
      <c r="G203" s="38"/>
      <c r="H203" s="38"/>
      <c r="I203" s="38"/>
      <c r="J203" s="38"/>
      <c r="K203" s="38"/>
    </row>
    <row r="204" spans="1:11" x14ac:dyDescent="0.2">
      <c r="A204" s="38"/>
      <c r="B204" s="39"/>
      <c r="C204" s="39"/>
      <c r="D204" s="39"/>
      <c r="E204" s="39"/>
      <c r="F204" s="39"/>
      <c r="G204" s="38"/>
      <c r="H204" s="38"/>
      <c r="I204" s="38"/>
      <c r="J204" s="38"/>
      <c r="K204" s="38"/>
    </row>
    <row r="205" spans="1:11" x14ac:dyDescent="0.2">
      <c r="A205" s="38"/>
      <c r="B205" s="39"/>
      <c r="C205" s="39"/>
      <c r="D205" s="39"/>
      <c r="E205" s="39"/>
      <c r="F205" s="39"/>
      <c r="G205" s="38"/>
      <c r="H205" s="38"/>
      <c r="I205" s="38"/>
      <c r="J205" s="38"/>
      <c r="K205" s="38"/>
    </row>
    <row r="206" spans="1:11" x14ac:dyDescent="0.2">
      <c r="A206" s="38"/>
      <c r="B206" s="39"/>
      <c r="C206" s="39"/>
      <c r="D206" s="39"/>
      <c r="E206" s="39"/>
      <c r="F206" s="39"/>
      <c r="G206" s="38"/>
      <c r="H206" s="38"/>
      <c r="I206" s="38"/>
      <c r="J206" s="38"/>
      <c r="K206" s="38"/>
    </row>
    <row r="207" spans="1:11" x14ac:dyDescent="0.2">
      <c r="A207" s="38"/>
      <c r="B207" s="39"/>
      <c r="C207" s="39"/>
      <c r="D207" s="39"/>
      <c r="E207" s="39"/>
      <c r="F207" s="39"/>
      <c r="G207" s="38"/>
      <c r="H207" s="38"/>
      <c r="I207" s="38"/>
      <c r="J207" s="38"/>
      <c r="K207" s="38"/>
    </row>
    <row r="208" spans="1:11" x14ac:dyDescent="0.2">
      <c r="A208" s="38"/>
      <c r="B208" s="39"/>
      <c r="C208" s="39"/>
      <c r="D208" s="39"/>
      <c r="E208" s="39"/>
      <c r="F208" s="39"/>
      <c r="G208" s="38"/>
      <c r="H208" s="38"/>
      <c r="I208" s="38"/>
      <c r="J208" s="38"/>
      <c r="K208" s="38"/>
    </row>
    <row r="209" spans="1:11" x14ac:dyDescent="0.2">
      <c r="A209" s="38"/>
      <c r="B209" s="39"/>
      <c r="C209" s="39"/>
      <c r="D209" s="39"/>
      <c r="E209" s="39"/>
      <c r="F209" s="39"/>
      <c r="G209" s="38"/>
      <c r="H209" s="38"/>
      <c r="I209" s="38"/>
      <c r="J209" s="38"/>
      <c r="K209" s="38"/>
    </row>
    <row r="210" spans="1:11" x14ac:dyDescent="0.2">
      <c r="A210" s="38"/>
      <c r="B210" s="39"/>
      <c r="C210" s="39"/>
      <c r="D210" s="39"/>
      <c r="E210" s="39"/>
      <c r="F210" s="39"/>
      <c r="G210" s="38"/>
      <c r="H210" s="38"/>
      <c r="I210" s="38"/>
      <c r="J210" s="38"/>
      <c r="K210" s="38"/>
    </row>
    <row r="211" spans="1:11" x14ac:dyDescent="0.2">
      <c r="A211" s="38"/>
      <c r="B211" s="39"/>
      <c r="C211" s="39"/>
      <c r="D211" s="39"/>
      <c r="E211" s="39"/>
      <c r="F211" s="39"/>
      <c r="G211" s="38"/>
      <c r="H211" s="38"/>
      <c r="I211" s="38"/>
      <c r="J211" s="38"/>
      <c r="K211" s="38"/>
    </row>
    <row r="212" spans="1:11" x14ac:dyDescent="0.2">
      <c r="A212" s="38"/>
      <c r="B212" s="39"/>
      <c r="C212" s="39"/>
      <c r="D212" s="39"/>
      <c r="E212" s="39"/>
      <c r="F212" s="39"/>
      <c r="G212" s="38"/>
      <c r="H212" s="38"/>
      <c r="I212" s="38"/>
      <c r="J212" s="38"/>
      <c r="K212" s="38"/>
    </row>
    <row r="213" spans="1:11" x14ac:dyDescent="0.2">
      <c r="A213" s="38"/>
      <c r="B213" s="39"/>
      <c r="C213" s="39"/>
      <c r="D213" s="39"/>
      <c r="E213" s="39"/>
      <c r="F213" s="39"/>
      <c r="G213" s="38"/>
      <c r="H213" s="38"/>
      <c r="I213" s="38"/>
      <c r="J213" s="38"/>
      <c r="K213" s="38"/>
    </row>
    <row r="214" spans="1:11" x14ac:dyDescent="0.2">
      <c r="A214" s="38"/>
      <c r="B214" s="39"/>
      <c r="C214" s="39"/>
      <c r="D214" s="39"/>
      <c r="E214" s="39"/>
      <c r="F214" s="39"/>
      <c r="G214" s="38"/>
      <c r="H214" s="38"/>
      <c r="I214" s="38"/>
      <c r="J214" s="38"/>
      <c r="K214" s="38"/>
    </row>
    <row r="215" spans="1:11" x14ac:dyDescent="0.2">
      <c r="A215" s="38"/>
      <c r="B215" s="39"/>
      <c r="C215" s="39"/>
      <c r="D215" s="39"/>
      <c r="E215" s="39"/>
      <c r="F215" s="39"/>
      <c r="G215" s="38"/>
      <c r="H215" s="38"/>
      <c r="I215" s="38"/>
      <c r="J215" s="38"/>
      <c r="K215" s="38"/>
    </row>
    <row r="216" spans="1:11" x14ac:dyDescent="0.2">
      <c r="A216" s="38"/>
      <c r="B216" s="39"/>
      <c r="C216" s="39"/>
      <c r="D216" s="39"/>
      <c r="E216" s="39"/>
      <c r="F216" s="39"/>
      <c r="G216" s="38"/>
      <c r="H216" s="38"/>
      <c r="I216" s="38"/>
      <c r="J216" s="38"/>
      <c r="K216" s="38"/>
    </row>
    <row r="217" spans="1:11" x14ac:dyDescent="0.2">
      <c r="A217" s="38"/>
      <c r="B217" s="39"/>
      <c r="C217" s="39"/>
      <c r="D217" s="39"/>
      <c r="E217" s="39"/>
      <c r="F217" s="39"/>
      <c r="G217" s="38"/>
      <c r="H217" s="38"/>
      <c r="I217" s="38"/>
      <c r="J217" s="38"/>
      <c r="K217" s="38"/>
    </row>
    <row r="218" spans="1:11" x14ac:dyDescent="0.2">
      <c r="A218" s="38"/>
      <c r="B218" s="39"/>
      <c r="C218" s="39"/>
      <c r="D218" s="39"/>
      <c r="E218" s="39"/>
      <c r="F218" s="39"/>
      <c r="G218" s="38"/>
      <c r="H218" s="38"/>
      <c r="I218" s="38"/>
      <c r="J218" s="38"/>
      <c r="K218" s="38"/>
    </row>
    <row r="219" spans="1:11" x14ac:dyDescent="0.2">
      <c r="A219" s="38"/>
      <c r="B219" s="39"/>
      <c r="C219" s="39"/>
      <c r="D219" s="39"/>
      <c r="E219" s="39"/>
      <c r="F219" s="39"/>
      <c r="G219" s="38"/>
      <c r="H219" s="38"/>
      <c r="I219" s="38"/>
      <c r="J219" s="38"/>
      <c r="K219" s="38"/>
    </row>
    <row r="220" spans="1:11" x14ac:dyDescent="0.2">
      <c r="A220" s="38"/>
      <c r="B220" s="39"/>
      <c r="C220" s="39"/>
      <c r="D220" s="39"/>
      <c r="E220" s="39"/>
      <c r="F220" s="39"/>
      <c r="G220" s="38"/>
      <c r="H220" s="38"/>
      <c r="I220" s="38"/>
      <c r="J220" s="38"/>
      <c r="K220" s="38"/>
    </row>
    <row r="221" spans="1:11" x14ac:dyDescent="0.2">
      <c r="A221" s="38"/>
      <c r="B221" s="39"/>
      <c r="C221" s="39"/>
      <c r="D221" s="39"/>
      <c r="E221" s="39"/>
      <c r="F221" s="39"/>
      <c r="G221" s="38"/>
      <c r="H221" s="38"/>
      <c r="I221" s="38"/>
      <c r="J221" s="38"/>
      <c r="K221" s="38"/>
    </row>
    <row r="222" spans="1:11" x14ac:dyDescent="0.2">
      <c r="A222" s="38"/>
      <c r="B222" s="39"/>
      <c r="C222" s="39"/>
      <c r="D222" s="39"/>
      <c r="E222" s="39"/>
      <c r="F222" s="39"/>
      <c r="G222" s="38"/>
      <c r="H222" s="38"/>
      <c r="I222" s="38"/>
      <c r="J222" s="38"/>
      <c r="K222" s="38"/>
    </row>
    <row r="223" spans="1:11" x14ac:dyDescent="0.2">
      <c r="A223" s="38"/>
      <c r="B223" s="39"/>
      <c r="C223" s="39"/>
      <c r="D223" s="39"/>
      <c r="E223" s="39"/>
      <c r="F223" s="39"/>
      <c r="G223" s="38"/>
      <c r="H223" s="38"/>
      <c r="I223" s="38"/>
      <c r="J223" s="38"/>
      <c r="K223" s="38"/>
    </row>
    <row r="224" spans="1:11" x14ac:dyDescent="0.2">
      <c r="A224" s="38"/>
      <c r="B224" s="39"/>
      <c r="C224" s="39"/>
      <c r="D224" s="39"/>
      <c r="E224" s="39"/>
      <c r="F224" s="39"/>
      <c r="G224" s="38"/>
      <c r="H224" s="38"/>
      <c r="I224" s="38"/>
      <c r="J224" s="38"/>
      <c r="K224" s="38"/>
    </row>
    <row r="225" spans="1:11" x14ac:dyDescent="0.2">
      <c r="A225" s="38"/>
      <c r="B225" s="39"/>
      <c r="C225" s="39"/>
      <c r="D225" s="39"/>
      <c r="E225" s="39"/>
      <c r="F225" s="39"/>
      <c r="G225" s="38"/>
      <c r="H225" s="38"/>
      <c r="I225" s="38"/>
      <c r="J225" s="38"/>
      <c r="K225" s="38"/>
    </row>
    <row r="226" spans="1:11" x14ac:dyDescent="0.2">
      <c r="A226" s="38"/>
      <c r="B226" s="39"/>
      <c r="C226" s="39"/>
      <c r="D226" s="39"/>
      <c r="E226" s="39"/>
      <c r="F226" s="39"/>
      <c r="G226" s="38"/>
      <c r="H226" s="38"/>
      <c r="I226" s="38"/>
      <c r="J226" s="38"/>
      <c r="K226" s="38"/>
    </row>
    <row r="227" spans="1:11" x14ac:dyDescent="0.2">
      <c r="A227" s="38"/>
      <c r="B227" s="39"/>
      <c r="C227" s="39"/>
      <c r="D227" s="39"/>
      <c r="E227" s="39"/>
      <c r="F227" s="39"/>
      <c r="G227" s="38"/>
      <c r="H227" s="38"/>
      <c r="I227" s="38"/>
      <c r="J227" s="38"/>
      <c r="K227" s="38"/>
    </row>
    <row r="228" spans="1:11" x14ac:dyDescent="0.2">
      <c r="A228" s="38"/>
      <c r="B228" s="39"/>
      <c r="C228" s="39"/>
      <c r="D228" s="39"/>
      <c r="E228" s="39"/>
      <c r="F228" s="39"/>
      <c r="G228" s="38"/>
      <c r="H228" s="38"/>
      <c r="I228" s="38"/>
      <c r="J228" s="38"/>
      <c r="K228" s="38"/>
    </row>
    <row r="229" spans="1:11" x14ac:dyDescent="0.2">
      <c r="A229" s="38"/>
      <c r="B229" s="39"/>
      <c r="C229" s="39"/>
      <c r="D229" s="39"/>
      <c r="E229" s="39"/>
      <c r="F229" s="39"/>
      <c r="G229" s="38"/>
      <c r="H229" s="38"/>
      <c r="I229" s="38"/>
      <c r="J229" s="38"/>
      <c r="K229" s="38"/>
    </row>
    <row r="230" spans="1:11" x14ac:dyDescent="0.2">
      <c r="A230" s="38"/>
      <c r="B230" s="39"/>
      <c r="C230" s="39"/>
      <c r="D230" s="39"/>
      <c r="E230" s="39"/>
      <c r="F230" s="39"/>
      <c r="G230" s="38"/>
      <c r="H230" s="38"/>
      <c r="I230" s="38"/>
      <c r="J230" s="38"/>
      <c r="K230" s="38"/>
    </row>
    <row r="231" spans="1:11" x14ac:dyDescent="0.2">
      <c r="A231" s="38"/>
      <c r="B231" s="39"/>
      <c r="C231" s="39"/>
      <c r="D231" s="39"/>
      <c r="E231" s="39"/>
      <c r="F231" s="39"/>
      <c r="G231" s="38"/>
      <c r="H231" s="38"/>
      <c r="I231" s="38"/>
      <c r="J231" s="38"/>
      <c r="K231" s="38"/>
    </row>
    <row r="232" spans="1:11" x14ac:dyDescent="0.2">
      <c r="A232" s="38"/>
      <c r="B232" s="39"/>
      <c r="C232" s="39"/>
      <c r="D232" s="39"/>
      <c r="E232" s="39"/>
      <c r="F232" s="39"/>
      <c r="G232" s="38"/>
      <c r="H232" s="38"/>
      <c r="I232" s="38"/>
      <c r="J232" s="38"/>
      <c r="K232" s="38"/>
    </row>
    <row r="233" spans="1:11" x14ac:dyDescent="0.2">
      <c r="A233" s="38"/>
      <c r="B233" s="39"/>
      <c r="C233" s="39"/>
      <c r="D233" s="39"/>
      <c r="E233" s="39"/>
      <c r="F233" s="39"/>
      <c r="G233" s="38"/>
      <c r="H233" s="38"/>
      <c r="I233" s="38"/>
      <c r="J233" s="38"/>
      <c r="K233" s="38"/>
    </row>
    <row r="234" spans="1:11" x14ac:dyDescent="0.2">
      <c r="A234" s="38"/>
      <c r="B234" s="39"/>
      <c r="C234" s="39"/>
      <c r="D234" s="39"/>
      <c r="E234" s="39"/>
      <c r="F234" s="39"/>
      <c r="G234" s="38"/>
      <c r="H234" s="38"/>
      <c r="I234" s="38"/>
      <c r="J234" s="38"/>
      <c r="K234" s="38"/>
    </row>
    <row r="235" spans="1:11" x14ac:dyDescent="0.2">
      <c r="A235" s="38"/>
      <c r="B235" s="39"/>
      <c r="C235" s="39"/>
      <c r="D235" s="39"/>
      <c r="E235" s="39"/>
      <c r="F235" s="39"/>
      <c r="G235" s="38"/>
      <c r="H235" s="38"/>
      <c r="I235" s="38"/>
      <c r="J235" s="38"/>
      <c r="K235" s="38"/>
    </row>
    <row r="236" spans="1:11" x14ac:dyDescent="0.2">
      <c r="A236" s="38"/>
      <c r="B236" s="39"/>
      <c r="C236" s="39"/>
      <c r="D236" s="39"/>
      <c r="E236" s="39"/>
      <c r="F236" s="39"/>
      <c r="G236" s="38"/>
      <c r="H236" s="38"/>
      <c r="I236" s="38"/>
      <c r="J236" s="38"/>
      <c r="K236" s="38"/>
    </row>
    <row r="237" spans="1:11" x14ac:dyDescent="0.2">
      <c r="A237" s="38"/>
      <c r="B237" s="39"/>
      <c r="C237" s="39"/>
      <c r="D237" s="39"/>
      <c r="E237" s="39"/>
      <c r="F237" s="39"/>
      <c r="G237" s="38"/>
      <c r="H237" s="38"/>
      <c r="I237" s="38"/>
      <c r="J237" s="38"/>
      <c r="K237" s="38"/>
    </row>
    <row r="238" spans="1:11" x14ac:dyDescent="0.2">
      <c r="A238" s="38"/>
      <c r="B238" s="39"/>
      <c r="C238" s="39"/>
      <c r="D238" s="39"/>
      <c r="E238" s="39"/>
      <c r="F238" s="39"/>
      <c r="G238" s="38"/>
      <c r="H238" s="38"/>
      <c r="I238" s="38"/>
      <c r="J238" s="38"/>
      <c r="K238" s="38"/>
    </row>
    <row r="239" spans="1:11" x14ac:dyDescent="0.2">
      <c r="A239" s="38"/>
      <c r="B239" s="39"/>
      <c r="C239" s="39"/>
      <c r="D239" s="39"/>
      <c r="E239" s="39"/>
      <c r="F239" s="39"/>
      <c r="G239" s="38"/>
      <c r="H239" s="38"/>
      <c r="I239" s="38"/>
      <c r="J239" s="38"/>
      <c r="K239" s="38"/>
    </row>
    <row r="240" spans="1:11" x14ac:dyDescent="0.2">
      <c r="A240" s="38"/>
      <c r="B240" s="39"/>
      <c r="C240" s="39"/>
      <c r="D240" s="39"/>
      <c r="E240" s="39"/>
      <c r="F240" s="39"/>
      <c r="G240" s="38"/>
      <c r="H240" s="38"/>
      <c r="I240" s="38"/>
      <c r="J240" s="38"/>
      <c r="K240" s="38"/>
    </row>
    <row r="241" spans="1:11" x14ac:dyDescent="0.2">
      <c r="A241" s="38"/>
      <c r="B241" s="39"/>
      <c r="C241" s="39"/>
      <c r="D241" s="39"/>
      <c r="E241" s="39"/>
      <c r="F241" s="39"/>
      <c r="G241" s="38"/>
      <c r="H241" s="38"/>
      <c r="I241" s="38"/>
      <c r="J241" s="38"/>
      <c r="K241" s="38"/>
    </row>
    <row r="242" spans="1:11" x14ac:dyDescent="0.2">
      <c r="A242" s="38"/>
      <c r="B242" s="39"/>
      <c r="C242" s="39"/>
      <c r="D242" s="39"/>
      <c r="E242" s="39"/>
      <c r="F242" s="39"/>
      <c r="G242" s="38"/>
      <c r="H242" s="38"/>
      <c r="I242" s="38"/>
      <c r="J242" s="38"/>
      <c r="K242" s="38"/>
    </row>
    <row r="243" spans="1:11" x14ac:dyDescent="0.2">
      <c r="A243" s="38"/>
      <c r="B243" s="39"/>
      <c r="C243" s="39"/>
      <c r="D243" s="39"/>
      <c r="E243" s="39"/>
      <c r="F243" s="39"/>
      <c r="G243" s="38"/>
      <c r="H243" s="38"/>
      <c r="I243" s="38"/>
      <c r="J243" s="38"/>
      <c r="K243" s="38"/>
    </row>
    <row r="244" spans="1:11" x14ac:dyDescent="0.2">
      <c r="A244" s="38"/>
      <c r="B244" s="39"/>
      <c r="C244" s="39"/>
      <c r="D244" s="39"/>
      <c r="E244" s="39"/>
      <c r="F244" s="39"/>
      <c r="G244" s="38"/>
      <c r="H244" s="38"/>
      <c r="I244" s="38"/>
      <c r="J244" s="38"/>
      <c r="K244" s="38"/>
    </row>
    <row r="245" spans="1:11" x14ac:dyDescent="0.2">
      <c r="A245" s="38"/>
      <c r="B245" s="39"/>
      <c r="C245" s="39"/>
      <c r="D245" s="39"/>
      <c r="E245" s="39"/>
      <c r="F245" s="39"/>
      <c r="G245" s="38"/>
      <c r="H245" s="38"/>
      <c r="I245" s="38"/>
      <c r="J245" s="38"/>
      <c r="K245" s="38"/>
    </row>
    <row r="246" spans="1:11" x14ac:dyDescent="0.2">
      <c r="A246" s="38"/>
      <c r="B246" s="39"/>
      <c r="C246" s="39"/>
      <c r="D246" s="39"/>
      <c r="E246" s="39"/>
      <c r="F246" s="39"/>
      <c r="G246" s="38"/>
      <c r="H246" s="38"/>
      <c r="I246" s="38"/>
      <c r="J246" s="38"/>
      <c r="K246" s="38"/>
    </row>
    <row r="247" spans="1:11" x14ac:dyDescent="0.2">
      <c r="A247" s="38"/>
      <c r="B247" s="39"/>
      <c r="C247" s="39"/>
      <c r="D247" s="39"/>
      <c r="E247" s="39"/>
      <c r="F247" s="39"/>
      <c r="G247" s="38"/>
      <c r="H247" s="38"/>
      <c r="I247" s="38"/>
      <c r="J247" s="38"/>
      <c r="K247" s="38"/>
    </row>
    <row r="248" spans="1:11" x14ac:dyDescent="0.2">
      <c r="A248" s="38"/>
      <c r="B248" s="39"/>
      <c r="C248" s="39"/>
      <c r="D248" s="39"/>
      <c r="E248" s="39"/>
      <c r="F248" s="39"/>
      <c r="G248" s="38"/>
      <c r="H248" s="38"/>
      <c r="I248" s="38"/>
      <c r="J248" s="38"/>
      <c r="K248" s="38"/>
    </row>
    <row r="249" spans="1:11" x14ac:dyDescent="0.2">
      <c r="A249" s="38"/>
      <c r="B249" s="39"/>
      <c r="C249" s="39"/>
      <c r="D249" s="39"/>
      <c r="E249" s="39"/>
      <c r="F249" s="39"/>
      <c r="G249" s="38"/>
      <c r="H249" s="38"/>
      <c r="I249" s="38"/>
      <c r="J249" s="38"/>
      <c r="K249" s="38"/>
    </row>
    <row r="250" spans="1:11" x14ac:dyDescent="0.2">
      <c r="A250" s="38"/>
      <c r="B250" s="39"/>
      <c r="C250" s="39"/>
      <c r="D250" s="39"/>
      <c r="E250" s="39"/>
      <c r="F250" s="39"/>
      <c r="G250" s="38"/>
      <c r="H250" s="38"/>
      <c r="I250" s="38"/>
      <c r="J250" s="38"/>
      <c r="K250" s="38"/>
    </row>
    <row r="251" spans="1:11" x14ac:dyDescent="0.2">
      <c r="A251" s="38"/>
      <c r="B251" s="39"/>
      <c r="C251" s="39"/>
      <c r="D251" s="39"/>
      <c r="E251" s="39"/>
      <c r="F251" s="39"/>
      <c r="G251" s="38"/>
      <c r="H251" s="38"/>
      <c r="I251" s="38"/>
      <c r="J251" s="38"/>
      <c r="K251" s="38"/>
    </row>
    <row r="252" spans="1:11" x14ac:dyDescent="0.2">
      <c r="A252" s="38"/>
      <c r="B252" s="39"/>
      <c r="C252" s="39"/>
      <c r="D252" s="39"/>
      <c r="E252" s="39"/>
      <c r="F252" s="39"/>
      <c r="G252" s="38"/>
      <c r="H252" s="38"/>
      <c r="I252" s="38"/>
      <c r="J252" s="38"/>
      <c r="K252" s="38"/>
    </row>
    <row r="253" spans="1:11" x14ac:dyDescent="0.2">
      <c r="A253" s="38"/>
      <c r="B253" s="39"/>
      <c r="C253" s="39"/>
      <c r="D253" s="39"/>
      <c r="E253" s="39"/>
      <c r="F253" s="39"/>
      <c r="G253" s="38"/>
      <c r="H253" s="38"/>
      <c r="I253" s="38"/>
      <c r="J253" s="38"/>
      <c r="K253" s="38"/>
    </row>
    <row r="254" spans="1:11" x14ac:dyDescent="0.2">
      <c r="A254" s="38"/>
      <c r="B254" s="39"/>
      <c r="C254" s="39"/>
      <c r="D254" s="39"/>
      <c r="E254" s="39"/>
      <c r="F254" s="39"/>
      <c r="G254" s="38"/>
      <c r="H254" s="38"/>
      <c r="I254" s="38"/>
      <c r="J254" s="38"/>
      <c r="K254" s="38"/>
    </row>
    <row r="255" spans="1:11" x14ac:dyDescent="0.2">
      <c r="A255" s="38"/>
      <c r="B255" s="39"/>
      <c r="C255" s="39"/>
      <c r="D255" s="39"/>
      <c r="E255" s="39"/>
      <c r="F255" s="39"/>
      <c r="G255" s="38"/>
      <c r="H255" s="38"/>
      <c r="I255" s="38"/>
      <c r="J255" s="38"/>
      <c r="K255" s="38"/>
    </row>
    <row r="256" spans="1:11" x14ac:dyDescent="0.2">
      <c r="A256" s="38"/>
      <c r="B256" s="39"/>
      <c r="C256" s="39"/>
      <c r="D256" s="39"/>
      <c r="E256" s="39"/>
      <c r="F256" s="39"/>
      <c r="G256" s="38"/>
      <c r="H256" s="38"/>
      <c r="I256" s="38"/>
      <c r="J256" s="38"/>
      <c r="K256" s="38"/>
    </row>
    <row r="257" spans="1:11" x14ac:dyDescent="0.2">
      <c r="A257" s="38"/>
      <c r="B257" s="39"/>
      <c r="C257" s="39"/>
      <c r="D257" s="39"/>
      <c r="E257" s="39"/>
      <c r="F257" s="39"/>
      <c r="G257" s="38"/>
      <c r="H257" s="38"/>
      <c r="I257" s="38"/>
      <c r="J257" s="38"/>
      <c r="K257" s="38"/>
    </row>
    <row r="258" spans="1:11" x14ac:dyDescent="0.2">
      <c r="A258" s="38"/>
      <c r="B258" s="39"/>
      <c r="C258" s="39"/>
      <c r="D258" s="39"/>
      <c r="E258" s="39"/>
      <c r="F258" s="39"/>
      <c r="G258" s="38"/>
      <c r="H258" s="38"/>
      <c r="I258" s="38"/>
      <c r="J258" s="38"/>
      <c r="K258" s="38"/>
    </row>
    <row r="259" spans="1:11" x14ac:dyDescent="0.2">
      <c r="A259" s="38"/>
      <c r="B259" s="39"/>
      <c r="C259" s="39"/>
      <c r="D259" s="39"/>
      <c r="E259" s="39"/>
      <c r="F259" s="39"/>
      <c r="G259" s="38"/>
      <c r="H259" s="38"/>
      <c r="I259" s="38"/>
      <c r="J259" s="38"/>
      <c r="K259" s="38"/>
    </row>
    <row r="260" spans="1:11" x14ac:dyDescent="0.2">
      <c r="A260" s="38"/>
      <c r="B260" s="39"/>
      <c r="C260" s="39"/>
      <c r="D260" s="39"/>
      <c r="E260" s="39"/>
      <c r="F260" s="39"/>
      <c r="G260" s="38"/>
      <c r="H260" s="38"/>
      <c r="I260" s="38"/>
      <c r="J260" s="38"/>
      <c r="K260" s="38"/>
    </row>
    <row r="261" spans="1:11" x14ac:dyDescent="0.2">
      <c r="A261" s="38"/>
      <c r="B261" s="39"/>
      <c r="C261" s="39"/>
      <c r="D261" s="39"/>
      <c r="E261" s="39"/>
      <c r="F261" s="39"/>
      <c r="G261" s="38"/>
      <c r="H261" s="38"/>
      <c r="I261" s="38"/>
      <c r="J261" s="38"/>
      <c r="K261" s="38"/>
    </row>
    <row r="262" spans="1:11" x14ac:dyDescent="0.2">
      <c r="A262" s="38"/>
      <c r="B262" s="39"/>
      <c r="C262" s="39"/>
      <c r="D262" s="39"/>
      <c r="E262" s="39"/>
      <c r="F262" s="39"/>
      <c r="G262" s="38"/>
      <c r="H262" s="38"/>
      <c r="I262" s="38"/>
      <c r="J262" s="38"/>
      <c r="K262" s="38"/>
    </row>
    <row r="263" spans="1:11" x14ac:dyDescent="0.2">
      <c r="A263" s="38"/>
      <c r="B263" s="39"/>
      <c r="C263" s="39"/>
      <c r="D263" s="39"/>
      <c r="E263" s="39"/>
      <c r="F263" s="39"/>
      <c r="G263" s="38"/>
      <c r="H263" s="38"/>
      <c r="I263" s="38"/>
      <c r="J263" s="38"/>
      <c r="K263" s="38"/>
    </row>
    <row r="264" spans="1:11" x14ac:dyDescent="0.2">
      <c r="A264" s="38"/>
      <c r="B264" s="39"/>
      <c r="C264" s="39"/>
      <c r="D264" s="39"/>
      <c r="E264" s="39"/>
      <c r="F264" s="39"/>
      <c r="G264" s="38"/>
      <c r="H264" s="38"/>
      <c r="I264" s="38"/>
      <c r="J264" s="38"/>
      <c r="K264" s="38"/>
    </row>
    <row r="265" spans="1:11" x14ac:dyDescent="0.2">
      <c r="A265" s="38"/>
      <c r="B265" s="39"/>
      <c r="C265" s="39"/>
      <c r="D265" s="39"/>
      <c r="E265" s="39"/>
      <c r="F265" s="39"/>
      <c r="G265" s="38"/>
      <c r="H265" s="38"/>
      <c r="I265" s="38"/>
      <c r="J265" s="38"/>
      <c r="K265" s="38"/>
    </row>
    <row r="266" spans="1:11" x14ac:dyDescent="0.2">
      <c r="A266" s="38"/>
      <c r="B266" s="39"/>
      <c r="C266" s="39"/>
      <c r="D266" s="39"/>
      <c r="E266" s="39"/>
      <c r="F266" s="39"/>
      <c r="G266" s="38"/>
      <c r="H266" s="38"/>
      <c r="I266" s="38"/>
      <c r="J266" s="38"/>
      <c r="K266" s="38"/>
    </row>
    <row r="267" spans="1:11" x14ac:dyDescent="0.2">
      <c r="A267" s="38"/>
      <c r="B267" s="39"/>
      <c r="C267" s="39"/>
      <c r="D267" s="39"/>
      <c r="E267" s="39"/>
      <c r="F267" s="39"/>
      <c r="G267" s="38"/>
      <c r="H267" s="38"/>
      <c r="I267" s="38"/>
      <c r="J267" s="38"/>
      <c r="K267" s="38"/>
    </row>
    <row r="268" spans="1:11" x14ac:dyDescent="0.2">
      <c r="A268" s="38"/>
      <c r="B268" s="39"/>
      <c r="C268" s="39"/>
      <c r="D268" s="39"/>
      <c r="E268" s="39"/>
      <c r="F268" s="39"/>
      <c r="G268" s="38"/>
      <c r="H268" s="38"/>
      <c r="I268" s="38"/>
      <c r="J268" s="38"/>
      <c r="K268" s="38"/>
    </row>
    <row r="269" spans="1:11" x14ac:dyDescent="0.2">
      <c r="A269" s="38"/>
      <c r="B269" s="39"/>
      <c r="C269" s="39"/>
      <c r="D269" s="39"/>
      <c r="E269" s="39"/>
      <c r="F269" s="39"/>
      <c r="G269" s="38"/>
      <c r="H269" s="38"/>
      <c r="I269" s="38"/>
      <c r="J269" s="38"/>
      <c r="K269" s="38"/>
    </row>
    <row r="270" spans="1:11" x14ac:dyDescent="0.2">
      <c r="A270" s="38"/>
      <c r="B270" s="39"/>
      <c r="C270" s="39"/>
      <c r="D270" s="39"/>
      <c r="E270" s="39"/>
      <c r="F270" s="39"/>
      <c r="G270" s="38"/>
      <c r="H270" s="38"/>
      <c r="I270" s="38"/>
      <c r="J270" s="38"/>
      <c r="K270" s="38"/>
    </row>
    <row r="271" spans="1:11" x14ac:dyDescent="0.2">
      <c r="A271" s="38"/>
      <c r="B271" s="39"/>
      <c r="C271" s="39"/>
      <c r="D271" s="39"/>
      <c r="E271" s="39"/>
      <c r="F271" s="39"/>
      <c r="G271" s="38"/>
      <c r="H271" s="38"/>
      <c r="I271" s="38"/>
      <c r="J271" s="38"/>
      <c r="K271" s="38"/>
    </row>
    <row r="272" spans="1:11" x14ac:dyDescent="0.2">
      <c r="A272" s="38"/>
      <c r="B272" s="39"/>
      <c r="C272" s="39"/>
      <c r="D272" s="39"/>
      <c r="E272" s="39"/>
      <c r="F272" s="39"/>
      <c r="G272" s="38"/>
      <c r="H272" s="38"/>
      <c r="I272" s="38"/>
      <c r="J272" s="38"/>
      <c r="K272" s="38"/>
    </row>
    <row r="273" spans="1:11" x14ac:dyDescent="0.2">
      <c r="A273" s="38"/>
      <c r="B273" s="39"/>
      <c r="C273" s="39"/>
      <c r="D273" s="39"/>
      <c r="E273" s="39"/>
      <c r="F273" s="39"/>
      <c r="G273" s="38"/>
      <c r="H273" s="38"/>
      <c r="I273" s="38"/>
      <c r="J273" s="38"/>
      <c r="K273" s="38"/>
    </row>
    <row r="274" spans="1:11" x14ac:dyDescent="0.2">
      <c r="A274" s="38"/>
      <c r="B274" s="39"/>
      <c r="C274" s="39"/>
      <c r="D274" s="39"/>
      <c r="E274" s="39"/>
      <c r="F274" s="39"/>
      <c r="G274" s="38"/>
      <c r="H274" s="38"/>
      <c r="I274" s="38"/>
      <c r="J274" s="38"/>
      <c r="K274" s="38"/>
    </row>
    <row r="275" spans="1:11" x14ac:dyDescent="0.2">
      <c r="A275" s="38"/>
      <c r="B275" s="39"/>
      <c r="C275" s="39"/>
      <c r="D275" s="39"/>
      <c r="E275" s="39"/>
      <c r="F275" s="39"/>
      <c r="G275" s="38"/>
      <c r="H275" s="38"/>
      <c r="I275" s="38"/>
      <c r="J275" s="38"/>
      <c r="K275" s="38"/>
    </row>
    <row r="276" spans="1:11" x14ac:dyDescent="0.2">
      <c r="A276" s="38"/>
      <c r="B276" s="39"/>
      <c r="C276" s="39"/>
      <c r="D276" s="39"/>
      <c r="E276" s="39"/>
      <c r="F276" s="39"/>
      <c r="G276" s="38"/>
      <c r="H276" s="38"/>
      <c r="I276" s="38"/>
      <c r="J276" s="38"/>
      <c r="K276" s="38"/>
    </row>
    <row r="277" spans="1:11" x14ac:dyDescent="0.2">
      <c r="A277" s="38"/>
      <c r="B277" s="39"/>
      <c r="C277" s="39"/>
      <c r="D277" s="39"/>
      <c r="E277" s="39"/>
      <c r="F277" s="39"/>
      <c r="G277" s="38"/>
      <c r="H277" s="38"/>
      <c r="I277" s="38"/>
      <c r="J277" s="38"/>
      <c r="K277" s="38"/>
    </row>
    <row r="278" spans="1:11" x14ac:dyDescent="0.2">
      <c r="A278" s="38"/>
      <c r="B278" s="39"/>
      <c r="C278" s="39"/>
      <c r="D278" s="39"/>
      <c r="E278" s="39"/>
      <c r="F278" s="39"/>
      <c r="G278" s="38"/>
      <c r="H278" s="38"/>
      <c r="I278" s="38"/>
      <c r="J278" s="38"/>
      <c r="K278" s="38"/>
    </row>
    <row r="279" spans="1:11" x14ac:dyDescent="0.2">
      <c r="A279" s="38"/>
      <c r="B279" s="39"/>
      <c r="C279" s="39"/>
      <c r="D279" s="39"/>
      <c r="E279" s="39"/>
      <c r="F279" s="39"/>
      <c r="G279" s="38"/>
      <c r="H279" s="38"/>
      <c r="I279" s="38"/>
      <c r="J279" s="38"/>
      <c r="K279" s="38"/>
    </row>
    <row r="280" spans="1:11" x14ac:dyDescent="0.2">
      <c r="A280" s="38"/>
      <c r="B280" s="39"/>
      <c r="C280" s="39"/>
      <c r="D280" s="39"/>
      <c r="E280" s="39"/>
      <c r="F280" s="39"/>
      <c r="G280" s="38"/>
      <c r="H280" s="38"/>
      <c r="I280" s="38"/>
      <c r="J280" s="38"/>
      <c r="K280" s="38"/>
    </row>
    <row r="281" spans="1:11" x14ac:dyDescent="0.2">
      <c r="A281" s="38"/>
      <c r="B281" s="39"/>
      <c r="C281" s="39"/>
      <c r="D281" s="39"/>
      <c r="E281" s="39"/>
      <c r="F281" s="39"/>
      <c r="G281" s="38"/>
      <c r="H281" s="38"/>
      <c r="I281" s="38"/>
      <c r="J281" s="38"/>
      <c r="K281" s="38"/>
    </row>
    <row r="282" spans="1:11" x14ac:dyDescent="0.2">
      <c r="A282" s="38"/>
      <c r="B282" s="39"/>
      <c r="C282" s="39"/>
      <c r="D282" s="39"/>
      <c r="E282" s="39"/>
      <c r="F282" s="39"/>
      <c r="G282" s="38"/>
      <c r="H282" s="38"/>
      <c r="I282" s="38"/>
      <c r="J282" s="38"/>
      <c r="K282" s="38"/>
    </row>
    <row r="283" spans="1:11" x14ac:dyDescent="0.2">
      <c r="A283" s="38"/>
      <c r="B283" s="39"/>
      <c r="C283" s="39"/>
      <c r="D283" s="39"/>
      <c r="E283" s="39"/>
      <c r="F283" s="39"/>
      <c r="G283" s="38"/>
      <c r="H283" s="38"/>
      <c r="I283" s="38"/>
      <c r="J283" s="38"/>
      <c r="K283" s="38"/>
    </row>
    <row r="284" spans="1:11" x14ac:dyDescent="0.2">
      <c r="A284" s="38"/>
      <c r="B284" s="39"/>
      <c r="C284" s="39"/>
      <c r="D284" s="39"/>
      <c r="E284" s="39"/>
      <c r="F284" s="39"/>
      <c r="G284" s="38"/>
      <c r="H284" s="38"/>
      <c r="I284" s="38"/>
      <c r="J284" s="38"/>
      <c r="K284" s="38"/>
    </row>
    <row r="285" spans="1:11" x14ac:dyDescent="0.2">
      <c r="A285" s="38"/>
      <c r="B285" s="39"/>
      <c r="C285" s="39"/>
      <c r="D285" s="39"/>
      <c r="E285" s="39"/>
      <c r="F285" s="39"/>
      <c r="G285" s="38"/>
      <c r="H285" s="38"/>
      <c r="I285" s="38"/>
      <c r="J285" s="38"/>
      <c r="K285" s="38"/>
    </row>
    <row r="286" spans="1:11" x14ac:dyDescent="0.2">
      <c r="A286" s="38"/>
      <c r="B286" s="39"/>
      <c r="C286" s="39"/>
      <c r="D286" s="39"/>
      <c r="E286" s="39"/>
      <c r="F286" s="39"/>
      <c r="G286" s="38"/>
      <c r="H286" s="38"/>
      <c r="I286" s="38"/>
      <c r="J286" s="38"/>
      <c r="K286" s="38"/>
    </row>
    <row r="287" spans="1:11" x14ac:dyDescent="0.2">
      <c r="A287" s="38"/>
      <c r="B287" s="39"/>
      <c r="C287" s="39"/>
      <c r="D287" s="39"/>
      <c r="E287" s="39"/>
      <c r="F287" s="39"/>
      <c r="G287" s="38"/>
      <c r="H287" s="38"/>
      <c r="I287" s="38"/>
      <c r="J287" s="38"/>
      <c r="K287" s="38"/>
    </row>
    <row r="288" spans="1:11" x14ac:dyDescent="0.2">
      <c r="A288" s="38"/>
      <c r="B288" s="39"/>
      <c r="C288" s="39"/>
      <c r="D288" s="39"/>
      <c r="E288" s="39"/>
      <c r="F288" s="39"/>
      <c r="G288" s="38"/>
      <c r="H288" s="38"/>
      <c r="I288" s="38"/>
      <c r="J288" s="38"/>
      <c r="K288" s="38"/>
    </row>
    <row r="289" spans="1:11" x14ac:dyDescent="0.2">
      <c r="A289" s="38"/>
      <c r="B289" s="39"/>
      <c r="C289" s="39"/>
      <c r="D289" s="39"/>
      <c r="E289" s="39"/>
      <c r="F289" s="39"/>
      <c r="G289" s="38"/>
      <c r="H289" s="38"/>
      <c r="I289" s="38"/>
      <c r="J289" s="38"/>
      <c r="K289" s="38"/>
    </row>
    <row r="290" spans="1:11" x14ac:dyDescent="0.2">
      <c r="A290" s="38"/>
      <c r="B290" s="39"/>
      <c r="C290" s="39"/>
      <c r="D290" s="39"/>
      <c r="E290" s="39"/>
      <c r="F290" s="39"/>
      <c r="G290" s="38"/>
      <c r="H290" s="38"/>
      <c r="I290" s="38"/>
      <c r="J290" s="38"/>
      <c r="K290" s="38"/>
    </row>
    <row r="291" spans="1:11" x14ac:dyDescent="0.2">
      <c r="A291" s="38"/>
      <c r="B291" s="39"/>
      <c r="C291" s="39"/>
      <c r="D291" s="39"/>
      <c r="E291" s="39"/>
      <c r="F291" s="39"/>
      <c r="G291" s="38"/>
      <c r="H291" s="38"/>
      <c r="I291" s="38"/>
      <c r="J291" s="38"/>
      <c r="K291" s="38"/>
    </row>
    <row r="292" spans="1:11" x14ac:dyDescent="0.2">
      <c r="A292" s="38"/>
      <c r="B292" s="39"/>
      <c r="C292" s="39"/>
      <c r="D292" s="39"/>
      <c r="E292" s="39"/>
      <c r="F292" s="39"/>
      <c r="G292" s="38"/>
      <c r="H292" s="38"/>
      <c r="I292" s="38"/>
      <c r="J292" s="38"/>
      <c r="K292" s="38"/>
    </row>
    <row r="293" spans="1:11" x14ac:dyDescent="0.2">
      <c r="A293" s="38"/>
      <c r="B293" s="39"/>
      <c r="C293" s="39"/>
      <c r="D293" s="39"/>
      <c r="E293" s="39"/>
      <c r="F293" s="39"/>
      <c r="G293" s="38"/>
      <c r="H293" s="38"/>
      <c r="I293" s="38"/>
      <c r="J293" s="38"/>
      <c r="K293" s="38"/>
    </row>
    <row r="294" spans="1:11" x14ac:dyDescent="0.2">
      <c r="A294" s="38"/>
      <c r="B294" s="39"/>
      <c r="C294" s="39"/>
      <c r="D294" s="39"/>
      <c r="E294" s="39"/>
      <c r="F294" s="39"/>
      <c r="G294" s="38"/>
      <c r="H294" s="38"/>
      <c r="I294" s="38"/>
      <c r="J294" s="38"/>
      <c r="K294" s="38"/>
    </row>
    <row r="295" spans="1:11" x14ac:dyDescent="0.2">
      <c r="A295" s="38"/>
      <c r="B295" s="39"/>
      <c r="C295" s="39"/>
      <c r="D295" s="39"/>
      <c r="E295" s="39"/>
      <c r="F295" s="39"/>
      <c r="G295" s="38"/>
      <c r="H295" s="38"/>
      <c r="I295" s="38"/>
      <c r="J295" s="38"/>
      <c r="K295" s="38"/>
    </row>
    <row r="296" spans="1:11" x14ac:dyDescent="0.2">
      <c r="A296" s="38"/>
      <c r="B296" s="39"/>
      <c r="C296" s="39"/>
      <c r="D296" s="39"/>
      <c r="E296" s="39"/>
      <c r="F296" s="39"/>
      <c r="G296" s="38"/>
      <c r="H296" s="38"/>
      <c r="I296" s="38"/>
      <c r="J296" s="38"/>
      <c r="K296" s="38"/>
    </row>
    <row r="297" spans="1:11" x14ac:dyDescent="0.2">
      <c r="A297" s="38"/>
      <c r="B297" s="39"/>
      <c r="C297" s="39"/>
      <c r="D297" s="39"/>
      <c r="E297" s="39"/>
      <c r="F297" s="39"/>
      <c r="G297" s="38"/>
      <c r="H297" s="38"/>
      <c r="I297" s="38"/>
      <c r="J297" s="38"/>
      <c r="K297" s="38"/>
    </row>
    <row r="298" spans="1:11" x14ac:dyDescent="0.2">
      <c r="A298" s="38"/>
      <c r="B298" s="39"/>
      <c r="C298" s="39"/>
      <c r="D298" s="39"/>
      <c r="E298" s="39"/>
      <c r="F298" s="39"/>
      <c r="G298" s="38"/>
      <c r="H298" s="38"/>
      <c r="I298" s="38"/>
      <c r="J298" s="38"/>
      <c r="K298" s="38"/>
    </row>
    <row r="299" spans="1:11" x14ac:dyDescent="0.2">
      <c r="A299" s="38"/>
      <c r="B299" s="39"/>
      <c r="C299" s="39"/>
      <c r="D299" s="39"/>
      <c r="E299" s="39"/>
      <c r="F299" s="39"/>
      <c r="G299" s="38"/>
      <c r="H299" s="38"/>
      <c r="I299" s="38"/>
      <c r="J299" s="38"/>
      <c r="K299" s="38"/>
    </row>
    <row r="300" spans="1:11" x14ac:dyDescent="0.2">
      <c r="A300" s="38"/>
      <c r="B300" s="39"/>
      <c r="C300" s="39"/>
      <c r="D300" s="39"/>
      <c r="E300" s="39"/>
      <c r="F300" s="39"/>
      <c r="G300" s="38"/>
      <c r="H300" s="38"/>
      <c r="I300" s="38"/>
      <c r="J300" s="38"/>
      <c r="K300" s="38"/>
    </row>
    <row r="301" spans="1:11" x14ac:dyDescent="0.2">
      <c r="A301" s="38"/>
      <c r="B301" s="39"/>
      <c r="C301" s="39"/>
      <c r="D301" s="39"/>
      <c r="E301" s="39"/>
      <c r="F301" s="39"/>
      <c r="G301" s="38"/>
      <c r="H301" s="38"/>
      <c r="I301" s="38"/>
      <c r="J301" s="38"/>
      <c r="K301" s="38"/>
    </row>
    <row r="302" spans="1:11" x14ac:dyDescent="0.2">
      <c r="A302" s="38"/>
      <c r="B302" s="39"/>
      <c r="C302" s="39"/>
      <c r="D302" s="39"/>
      <c r="E302" s="39"/>
      <c r="F302" s="39"/>
      <c r="G302" s="38"/>
      <c r="H302" s="38"/>
      <c r="I302" s="38"/>
      <c r="J302" s="38"/>
      <c r="K302" s="38"/>
    </row>
    <row r="303" spans="1:11" x14ac:dyDescent="0.2">
      <c r="A303" s="38"/>
      <c r="B303" s="39"/>
      <c r="C303" s="39"/>
      <c r="D303" s="39"/>
      <c r="E303" s="39"/>
      <c r="F303" s="39"/>
      <c r="G303" s="38"/>
      <c r="H303" s="38"/>
      <c r="I303" s="38"/>
      <c r="J303" s="38"/>
      <c r="K303" s="38"/>
    </row>
    <row r="304" spans="1:11" x14ac:dyDescent="0.2">
      <c r="A304" s="38"/>
      <c r="B304" s="39"/>
      <c r="C304" s="39"/>
      <c r="D304" s="39"/>
      <c r="E304" s="39"/>
      <c r="F304" s="39"/>
      <c r="G304" s="38"/>
      <c r="H304" s="38"/>
      <c r="I304" s="38"/>
      <c r="J304" s="38"/>
      <c r="K304" s="38"/>
    </row>
    <row r="305" spans="1:11" x14ac:dyDescent="0.2">
      <c r="A305" s="38"/>
      <c r="B305" s="39"/>
      <c r="C305" s="39"/>
      <c r="D305" s="39"/>
      <c r="E305" s="39"/>
      <c r="F305" s="39"/>
      <c r="G305" s="38"/>
      <c r="H305" s="38"/>
      <c r="I305" s="38"/>
      <c r="J305" s="38"/>
      <c r="K305" s="38"/>
    </row>
    <row r="306" spans="1:11" x14ac:dyDescent="0.2">
      <c r="A306" s="38"/>
      <c r="B306" s="39"/>
      <c r="C306" s="39"/>
      <c r="D306" s="39"/>
      <c r="E306" s="39"/>
      <c r="F306" s="39"/>
      <c r="G306" s="38"/>
      <c r="H306" s="38"/>
      <c r="I306" s="38"/>
      <c r="J306" s="38"/>
      <c r="K306" s="38"/>
    </row>
    <row r="307" spans="1:11" x14ac:dyDescent="0.2">
      <c r="A307" s="38"/>
      <c r="B307" s="39"/>
      <c r="C307" s="39"/>
      <c r="D307" s="39"/>
      <c r="E307" s="39"/>
      <c r="F307" s="39"/>
      <c r="G307" s="38"/>
      <c r="H307" s="38"/>
      <c r="I307" s="38"/>
      <c r="J307" s="38"/>
      <c r="K307" s="38"/>
    </row>
    <row r="308" spans="1:11" x14ac:dyDescent="0.2">
      <c r="A308" s="38"/>
      <c r="B308" s="39"/>
      <c r="C308" s="39"/>
      <c r="D308" s="39"/>
      <c r="E308" s="39"/>
      <c r="F308" s="39"/>
      <c r="G308" s="38"/>
      <c r="H308" s="38"/>
      <c r="I308" s="38"/>
      <c r="J308" s="38"/>
      <c r="K308" s="38"/>
    </row>
    <row r="309" spans="1:11" x14ac:dyDescent="0.2">
      <c r="A309" s="38"/>
      <c r="B309" s="39"/>
      <c r="C309" s="39"/>
      <c r="D309" s="39"/>
      <c r="E309" s="39"/>
      <c r="F309" s="39"/>
      <c r="G309" s="38"/>
      <c r="H309" s="38"/>
      <c r="I309" s="38"/>
      <c r="J309" s="38"/>
      <c r="K309" s="38"/>
    </row>
    <row r="310" spans="1:11" x14ac:dyDescent="0.2">
      <c r="A310" s="38"/>
      <c r="B310" s="39"/>
      <c r="C310" s="39"/>
      <c r="D310" s="39"/>
      <c r="E310" s="39"/>
      <c r="F310" s="39"/>
      <c r="G310" s="38"/>
      <c r="H310" s="38"/>
      <c r="I310" s="38"/>
      <c r="J310" s="38"/>
      <c r="K310" s="38"/>
    </row>
    <row r="311" spans="1:11" x14ac:dyDescent="0.2">
      <c r="A311" s="38"/>
      <c r="B311" s="39"/>
      <c r="C311" s="39"/>
      <c r="D311" s="39"/>
      <c r="E311" s="39"/>
      <c r="F311" s="39"/>
      <c r="G311" s="38"/>
      <c r="H311" s="38"/>
      <c r="I311" s="38"/>
      <c r="J311" s="38"/>
      <c r="K311" s="38"/>
    </row>
    <row r="312" spans="1:11" x14ac:dyDescent="0.2">
      <c r="A312" s="38"/>
      <c r="B312" s="39"/>
      <c r="C312" s="39"/>
      <c r="D312" s="39"/>
      <c r="E312" s="39"/>
      <c r="F312" s="39"/>
      <c r="G312" s="38"/>
      <c r="H312" s="38"/>
      <c r="I312" s="38"/>
      <c r="J312" s="38"/>
      <c r="K312" s="38"/>
    </row>
    <row r="313" spans="1:11" x14ac:dyDescent="0.2">
      <c r="A313" s="38"/>
      <c r="B313" s="39"/>
      <c r="C313" s="39"/>
      <c r="D313" s="39"/>
      <c r="E313" s="39"/>
      <c r="F313" s="39"/>
      <c r="G313" s="38"/>
      <c r="H313" s="38"/>
      <c r="I313" s="38"/>
      <c r="J313" s="38"/>
      <c r="K313" s="38"/>
    </row>
    <row r="314" spans="1:11" x14ac:dyDescent="0.2">
      <c r="A314" s="38"/>
      <c r="B314" s="39"/>
      <c r="C314" s="39"/>
      <c r="D314" s="39"/>
      <c r="E314" s="39"/>
      <c r="F314" s="39"/>
      <c r="G314" s="38"/>
      <c r="H314" s="38"/>
      <c r="I314" s="38"/>
      <c r="J314" s="38"/>
      <c r="K314" s="38"/>
    </row>
    <row r="315" spans="1:11" x14ac:dyDescent="0.2">
      <c r="A315" s="38"/>
      <c r="B315" s="39"/>
      <c r="C315" s="39"/>
      <c r="D315" s="39"/>
      <c r="E315" s="39"/>
      <c r="F315" s="39"/>
      <c r="G315" s="38"/>
      <c r="H315" s="38"/>
      <c r="I315" s="38"/>
      <c r="J315" s="38"/>
      <c r="K315" s="38"/>
    </row>
    <row r="316" spans="1:11" x14ac:dyDescent="0.2">
      <c r="A316" s="38"/>
      <c r="B316" s="39"/>
      <c r="C316" s="39"/>
      <c r="D316" s="39"/>
      <c r="E316" s="39"/>
      <c r="F316" s="39"/>
      <c r="G316" s="38"/>
      <c r="H316" s="38"/>
      <c r="I316" s="38"/>
      <c r="J316" s="38"/>
      <c r="K316" s="38"/>
    </row>
    <row r="317" spans="1:11" x14ac:dyDescent="0.2">
      <c r="A317" s="38"/>
      <c r="B317" s="39"/>
      <c r="C317" s="39"/>
      <c r="D317" s="39"/>
      <c r="E317" s="39"/>
      <c r="F317" s="39"/>
      <c r="G317" s="38"/>
      <c r="H317" s="38"/>
      <c r="I317" s="38"/>
      <c r="J317" s="38"/>
      <c r="K317" s="38"/>
    </row>
    <row r="318" spans="1:11" x14ac:dyDescent="0.2">
      <c r="A318" s="38"/>
      <c r="B318" s="39"/>
      <c r="C318" s="39"/>
      <c r="D318" s="39"/>
      <c r="E318" s="39"/>
      <c r="F318" s="39"/>
      <c r="G318" s="38"/>
      <c r="H318" s="38"/>
      <c r="I318" s="38"/>
      <c r="J318" s="38"/>
      <c r="K318" s="38"/>
    </row>
    <row r="319" spans="1:11" x14ac:dyDescent="0.2">
      <c r="A319" s="38"/>
      <c r="B319" s="39"/>
      <c r="C319" s="39"/>
      <c r="D319" s="39"/>
      <c r="E319" s="39"/>
      <c r="F319" s="39"/>
      <c r="G319" s="38"/>
      <c r="H319" s="38"/>
      <c r="I319" s="38"/>
      <c r="J319" s="38"/>
      <c r="K319" s="38"/>
    </row>
    <row r="320" spans="1:11" x14ac:dyDescent="0.2">
      <c r="A320" s="38"/>
      <c r="B320" s="39"/>
      <c r="C320" s="39"/>
      <c r="D320" s="39"/>
      <c r="E320" s="39"/>
      <c r="F320" s="39"/>
      <c r="G320" s="38"/>
      <c r="H320" s="38"/>
      <c r="I320" s="38"/>
      <c r="J320" s="38"/>
      <c r="K320" s="38"/>
    </row>
    <row r="321" spans="1:11" x14ac:dyDescent="0.2">
      <c r="A321" s="38"/>
      <c r="B321" s="39"/>
      <c r="C321" s="39"/>
      <c r="D321" s="39"/>
      <c r="E321" s="39"/>
      <c r="F321" s="39"/>
      <c r="G321" s="38"/>
      <c r="H321" s="38"/>
      <c r="I321" s="38"/>
      <c r="J321" s="38"/>
      <c r="K321" s="38"/>
    </row>
    <row r="322" spans="1:11" x14ac:dyDescent="0.2">
      <c r="A322" s="38"/>
      <c r="B322" s="39"/>
      <c r="C322" s="39"/>
      <c r="D322" s="39"/>
      <c r="E322" s="39"/>
      <c r="F322" s="39"/>
      <c r="G322" s="38"/>
      <c r="H322" s="38"/>
      <c r="I322" s="38"/>
      <c r="J322" s="38"/>
      <c r="K322" s="38"/>
    </row>
    <row r="323" spans="1:11" x14ac:dyDescent="0.2">
      <c r="A323" s="38"/>
      <c r="B323" s="39"/>
      <c r="C323" s="39"/>
      <c r="D323" s="39"/>
      <c r="E323" s="39"/>
      <c r="F323" s="39"/>
      <c r="G323" s="38"/>
      <c r="H323" s="38"/>
      <c r="I323" s="38"/>
      <c r="J323" s="38"/>
      <c r="K323" s="38"/>
    </row>
    <row r="324" spans="1:11" x14ac:dyDescent="0.2">
      <c r="A324" s="38"/>
      <c r="B324" s="39"/>
      <c r="C324" s="39"/>
      <c r="D324" s="39"/>
      <c r="E324" s="39"/>
      <c r="F324" s="39"/>
      <c r="G324" s="38"/>
      <c r="H324" s="38"/>
      <c r="I324" s="38"/>
      <c r="J324" s="38"/>
      <c r="K324" s="38"/>
    </row>
    <row r="325" spans="1:11" x14ac:dyDescent="0.2">
      <c r="A325" s="38"/>
      <c r="B325" s="39"/>
      <c r="C325" s="39"/>
      <c r="D325" s="39"/>
      <c r="E325" s="39"/>
      <c r="F325" s="39"/>
      <c r="G325" s="38"/>
      <c r="H325" s="38"/>
      <c r="I325" s="38"/>
      <c r="J325" s="38"/>
      <c r="K325" s="38"/>
    </row>
    <row r="326" spans="1:11" x14ac:dyDescent="0.2">
      <c r="A326" s="38"/>
      <c r="B326" s="39"/>
      <c r="C326" s="39"/>
      <c r="D326" s="39"/>
      <c r="E326" s="39"/>
      <c r="F326" s="39"/>
      <c r="G326" s="38"/>
      <c r="H326" s="38"/>
      <c r="I326" s="38"/>
      <c r="J326" s="38"/>
      <c r="K326" s="38"/>
    </row>
    <row r="327" spans="1:11" x14ac:dyDescent="0.2">
      <c r="A327" s="38"/>
      <c r="B327" s="39"/>
      <c r="C327" s="39"/>
      <c r="D327" s="39"/>
      <c r="E327" s="39"/>
      <c r="F327" s="39"/>
      <c r="G327" s="38"/>
      <c r="H327" s="38"/>
      <c r="I327" s="38"/>
      <c r="J327" s="38"/>
      <c r="K327" s="38"/>
    </row>
    <row r="328" spans="1:11" x14ac:dyDescent="0.2">
      <c r="A328" s="38"/>
      <c r="B328" s="39"/>
      <c r="C328" s="39"/>
      <c r="D328" s="39"/>
      <c r="E328" s="39"/>
      <c r="F328" s="39"/>
      <c r="G328" s="38"/>
      <c r="H328" s="38"/>
      <c r="I328" s="38"/>
      <c r="J328" s="38"/>
      <c r="K328" s="38"/>
    </row>
    <row r="329" spans="1:11" x14ac:dyDescent="0.2">
      <c r="A329" s="38"/>
      <c r="B329" s="39"/>
      <c r="C329" s="39"/>
      <c r="D329" s="39"/>
      <c r="E329" s="39"/>
      <c r="F329" s="39"/>
      <c r="G329" s="38"/>
      <c r="H329" s="38"/>
      <c r="I329" s="38"/>
      <c r="J329" s="38"/>
      <c r="K329" s="38"/>
    </row>
    <row r="330" spans="1:11" x14ac:dyDescent="0.2">
      <c r="A330" s="38"/>
      <c r="B330" s="39"/>
      <c r="C330" s="39"/>
      <c r="D330" s="39"/>
      <c r="E330" s="39"/>
      <c r="F330" s="39"/>
      <c r="G330" s="38"/>
      <c r="H330" s="38"/>
      <c r="I330" s="38"/>
      <c r="J330" s="38"/>
      <c r="K330" s="38"/>
    </row>
    <row r="331" spans="1:11" x14ac:dyDescent="0.2">
      <c r="A331" s="38"/>
      <c r="B331" s="39"/>
      <c r="C331" s="39"/>
      <c r="D331" s="39"/>
      <c r="E331" s="39"/>
      <c r="F331" s="39"/>
      <c r="G331" s="38"/>
      <c r="H331" s="38"/>
      <c r="I331" s="38"/>
      <c r="J331" s="38"/>
      <c r="K331" s="38"/>
    </row>
    <row r="332" spans="1:11" x14ac:dyDescent="0.2">
      <c r="A332" s="38"/>
      <c r="B332" s="39"/>
      <c r="C332" s="39"/>
      <c r="D332" s="39"/>
      <c r="E332" s="39"/>
      <c r="F332" s="39"/>
      <c r="G332" s="38"/>
      <c r="H332" s="38"/>
      <c r="I332" s="38"/>
      <c r="J332" s="38"/>
      <c r="K332" s="38"/>
    </row>
    <row r="333" spans="1:11" x14ac:dyDescent="0.2">
      <c r="A333" s="38"/>
      <c r="B333" s="39"/>
      <c r="C333" s="39"/>
      <c r="D333" s="39"/>
      <c r="E333" s="39"/>
      <c r="F333" s="39"/>
      <c r="G333" s="38"/>
      <c r="H333" s="38"/>
      <c r="I333" s="38"/>
      <c r="J333" s="38"/>
      <c r="K333" s="38"/>
    </row>
    <row r="334" spans="1:11" x14ac:dyDescent="0.2">
      <c r="A334" s="38"/>
      <c r="B334" s="39"/>
      <c r="C334" s="39"/>
      <c r="D334" s="39"/>
      <c r="E334" s="39"/>
      <c r="F334" s="39"/>
      <c r="G334" s="38"/>
      <c r="H334" s="38"/>
      <c r="I334" s="38"/>
      <c r="J334" s="38"/>
      <c r="K334" s="38"/>
    </row>
    <row r="335" spans="1:11" x14ac:dyDescent="0.2">
      <c r="A335" s="38"/>
      <c r="B335" s="39"/>
      <c r="C335" s="39"/>
      <c r="D335" s="39"/>
      <c r="E335" s="39"/>
      <c r="F335" s="39"/>
      <c r="G335" s="38"/>
      <c r="H335" s="38"/>
      <c r="I335" s="38"/>
      <c r="J335" s="38"/>
      <c r="K335" s="38"/>
    </row>
    <row r="336" spans="1:11" x14ac:dyDescent="0.2">
      <c r="A336" s="38"/>
      <c r="B336" s="39"/>
      <c r="C336" s="39"/>
      <c r="D336" s="39"/>
      <c r="E336" s="39"/>
      <c r="F336" s="39"/>
      <c r="G336" s="38"/>
      <c r="H336" s="38"/>
      <c r="I336" s="38"/>
      <c r="J336" s="38"/>
      <c r="K336" s="38"/>
    </row>
    <row r="337" spans="1:11" x14ac:dyDescent="0.2">
      <c r="A337" s="38"/>
      <c r="B337" s="39"/>
      <c r="C337" s="39"/>
      <c r="D337" s="39"/>
      <c r="E337" s="39"/>
      <c r="F337" s="39"/>
      <c r="G337" s="38"/>
      <c r="H337" s="38"/>
      <c r="I337" s="38"/>
      <c r="J337" s="38"/>
      <c r="K337" s="38"/>
    </row>
    <row r="338" spans="1:11" x14ac:dyDescent="0.2">
      <c r="A338" s="38"/>
      <c r="B338" s="39"/>
      <c r="C338" s="39"/>
      <c r="D338" s="39"/>
      <c r="E338" s="39"/>
      <c r="F338" s="39"/>
      <c r="G338" s="38"/>
      <c r="H338" s="38"/>
      <c r="I338" s="38"/>
      <c r="J338" s="38"/>
      <c r="K338" s="38"/>
    </row>
    <row r="339" spans="1:11" x14ac:dyDescent="0.2">
      <c r="A339" s="38"/>
      <c r="B339" s="39"/>
      <c r="C339" s="39"/>
      <c r="D339" s="39"/>
      <c r="E339" s="39"/>
      <c r="F339" s="39"/>
      <c r="G339" s="38"/>
      <c r="H339" s="38"/>
      <c r="I339" s="38"/>
      <c r="J339" s="38"/>
      <c r="K339" s="38"/>
    </row>
    <row r="340" spans="1:11" x14ac:dyDescent="0.2">
      <c r="A340" s="38"/>
      <c r="B340" s="39"/>
      <c r="C340" s="39"/>
      <c r="D340" s="39"/>
      <c r="E340" s="39"/>
      <c r="F340" s="39"/>
      <c r="G340" s="38"/>
      <c r="H340" s="38"/>
      <c r="I340" s="38"/>
      <c r="J340" s="38"/>
      <c r="K340" s="38"/>
    </row>
    <row r="341" spans="1:11" x14ac:dyDescent="0.2">
      <c r="A341" s="38"/>
      <c r="B341" s="39"/>
      <c r="C341" s="39"/>
      <c r="D341" s="39"/>
      <c r="E341" s="39"/>
      <c r="F341" s="39"/>
      <c r="G341" s="38"/>
      <c r="H341" s="38"/>
      <c r="I341" s="38"/>
      <c r="J341" s="38"/>
      <c r="K341" s="38"/>
    </row>
    <row r="342" spans="1:11" x14ac:dyDescent="0.2">
      <c r="A342" s="38"/>
      <c r="B342" s="39"/>
      <c r="C342" s="39"/>
      <c r="D342" s="39"/>
      <c r="E342" s="39"/>
      <c r="F342" s="39"/>
      <c r="G342" s="38"/>
      <c r="H342" s="38"/>
      <c r="I342" s="38"/>
      <c r="J342" s="38"/>
      <c r="K342" s="38"/>
    </row>
    <row r="343" spans="1:11" x14ac:dyDescent="0.2">
      <c r="A343" s="38"/>
      <c r="B343" s="39"/>
      <c r="C343" s="39"/>
      <c r="D343" s="39"/>
      <c r="E343" s="39"/>
      <c r="F343" s="39"/>
      <c r="G343" s="38"/>
      <c r="H343" s="38"/>
      <c r="I343" s="38"/>
      <c r="J343" s="38"/>
      <c r="K343" s="38"/>
    </row>
    <row r="344" spans="1:11" x14ac:dyDescent="0.2">
      <c r="A344" s="38"/>
      <c r="B344" s="39"/>
      <c r="C344" s="39"/>
      <c r="D344" s="39"/>
      <c r="E344" s="39"/>
      <c r="F344" s="39"/>
      <c r="G344" s="38"/>
      <c r="H344" s="38"/>
      <c r="I344" s="38"/>
      <c r="J344" s="38"/>
      <c r="K344" s="38"/>
    </row>
    <row r="345" spans="1:11" x14ac:dyDescent="0.2">
      <c r="A345" s="38"/>
      <c r="B345" s="39"/>
      <c r="C345" s="39"/>
      <c r="D345" s="39"/>
      <c r="E345" s="39"/>
      <c r="F345" s="39"/>
      <c r="G345" s="38"/>
      <c r="H345" s="38"/>
      <c r="I345" s="38"/>
      <c r="J345" s="38"/>
      <c r="K345" s="38"/>
    </row>
    <row r="346" spans="1:11" x14ac:dyDescent="0.2">
      <c r="A346" s="38"/>
      <c r="B346" s="39"/>
      <c r="C346" s="39"/>
      <c r="D346" s="39"/>
      <c r="E346" s="39"/>
      <c r="F346" s="39"/>
      <c r="G346" s="38"/>
      <c r="H346" s="38"/>
      <c r="I346" s="38"/>
      <c r="J346" s="38"/>
      <c r="K346" s="38"/>
    </row>
    <row r="347" spans="1:11" x14ac:dyDescent="0.2">
      <c r="A347" s="38"/>
      <c r="B347" s="39"/>
      <c r="C347" s="39"/>
      <c r="D347" s="39"/>
      <c r="E347" s="39"/>
      <c r="F347" s="39"/>
      <c r="G347" s="38"/>
      <c r="H347" s="38"/>
      <c r="I347" s="38"/>
      <c r="J347" s="38"/>
      <c r="K347" s="38"/>
    </row>
    <row r="348" spans="1:11" x14ac:dyDescent="0.2">
      <c r="A348" s="38"/>
      <c r="B348" s="39"/>
      <c r="C348" s="39"/>
      <c r="D348" s="39"/>
      <c r="E348" s="39"/>
      <c r="F348" s="39"/>
      <c r="G348" s="38"/>
      <c r="H348" s="38"/>
      <c r="I348" s="38"/>
      <c r="J348" s="38"/>
      <c r="K348" s="38"/>
    </row>
    <row r="349" spans="1:11" x14ac:dyDescent="0.2">
      <c r="A349" s="38"/>
      <c r="B349" s="39"/>
      <c r="C349" s="39"/>
      <c r="D349" s="39"/>
      <c r="E349" s="39"/>
      <c r="F349" s="39"/>
      <c r="G349" s="38"/>
      <c r="H349" s="38"/>
      <c r="I349" s="38"/>
      <c r="J349" s="38"/>
      <c r="K349" s="38"/>
    </row>
    <row r="350" spans="1:11" x14ac:dyDescent="0.2">
      <c r="A350" s="38"/>
      <c r="B350" s="39"/>
      <c r="C350" s="39"/>
      <c r="D350" s="39"/>
      <c r="E350" s="39"/>
      <c r="F350" s="39"/>
      <c r="G350" s="38"/>
      <c r="H350" s="38"/>
      <c r="I350" s="38"/>
      <c r="J350" s="38"/>
      <c r="K350" s="38"/>
    </row>
    <row r="351" spans="1:11" x14ac:dyDescent="0.2">
      <c r="A351" s="38"/>
      <c r="B351" s="39"/>
      <c r="C351" s="39"/>
      <c r="D351" s="39"/>
      <c r="E351" s="39"/>
      <c r="F351" s="39"/>
      <c r="G351" s="38"/>
      <c r="H351" s="38"/>
      <c r="I351" s="38"/>
      <c r="J351" s="38"/>
      <c r="K351" s="38"/>
    </row>
    <row r="352" spans="1:11" x14ac:dyDescent="0.2">
      <c r="A352" s="38"/>
      <c r="B352" s="39"/>
      <c r="C352" s="39"/>
      <c r="D352" s="39"/>
      <c r="E352" s="39"/>
      <c r="F352" s="39"/>
      <c r="G352" s="38"/>
      <c r="H352" s="38"/>
      <c r="I352" s="38"/>
      <c r="J352" s="38"/>
      <c r="K352" s="38"/>
    </row>
    <row r="353" spans="1:11" x14ac:dyDescent="0.2">
      <c r="A353" s="38"/>
      <c r="B353" s="39"/>
      <c r="C353" s="39"/>
      <c r="D353" s="39"/>
      <c r="E353" s="39"/>
      <c r="F353" s="39"/>
      <c r="G353" s="38"/>
      <c r="H353" s="38"/>
      <c r="I353" s="38"/>
      <c r="J353" s="38"/>
      <c r="K353" s="38"/>
    </row>
    <row r="354" spans="1:11" x14ac:dyDescent="0.2">
      <c r="A354" s="38"/>
      <c r="B354" s="39"/>
      <c r="C354" s="39"/>
      <c r="D354" s="39"/>
      <c r="E354" s="39"/>
      <c r="F354" s="39"/>
      <c r="G354" s="38"/>
      <c r="H354" s="38"/>
      <c r="I354" s="38"/>
      <c r="J354" s="38"/>
      <c r="K354" s="38"/>
    </row>
    <row r="355" spans="1:11" x14ac:dyDescent="0.2">
      <c r="A355" s="38"/>
      <c r="B355" s="39"/>
      <c r="C355" s="39"/>
      <c r="D355" s="39"/>
      <c r="E355" s="39"/>
      <c r="F355" s="39"/>
      <c r="G355" s="38"/>
      <c r="H355" s="38"/>
      <c r="I355" s="38"/>
      <c r="J355" s="38"/>
      <c r="K355" s="38"/>
    </row>
    <row r="356" spans="1:11" x14ac:dyDescent="0.2">
      <c r="A356" s="38"/>
      <c r="B356" s="39"/>
      <c r="C356" s="39"/>
      <c r="D356" s="39"/>
      <c r="E356" s="39"/>
      <c r="F356" s="39"/>
      <c r="G356" s="38"/>
      <c r="H356" s="38"/>
      <c r="I356" s="38"/>
      <c r="J356" s="38"/>
      <c r="K356" s="38"/>
    </row>
    <row r="357" spans="1:11" x14ac:dyDescent="0.2">
      <c r="A357" s="38"/>
      <c r="B357" s="39"/>
      <c r="C357" s="39"/>
      <c r="D357" s="39"/>
      <c r="E357" s="39"/>
      <c r="F357" s="39"/>
      <c r="G357" s="38"/>
      <c r="H357" s="38"/>
      <c r="I357" s="38"/>
      <c r="J357" s="38"/>
      <c r="K357" s="38"/>
    </row>
    <row r="358" spans="1:11" x14ac:dyDescent="0.2">
      <c r="A358" s="38"/>
      <c r="B358" s="39"/>
      <c r="C358" s="39"/>
      <c r="D358" s="39"/>
      <c r="E358" s="39"/>
      <c r="F358" s="39"/>
      <c r="G358" s="38"/>
      <c r="H358" s="38"/>
      <c r="I358" s="38"/>
      <c r="J358" s="38"/>
      <c r="K358" s="38"/>
    </row>
    <row r="359" spans="1:11" x14ac:dyDescent="0.2">
      <c r="A359" s="38"/>
      <c r="B359" s="39"/>
      <c r="C359" s="39"/>
      <c r="D359" s="39"/>
      <c r="E359" s="39"/>
      <c r="F359" s="39"/>
      <c r="G359" s="38"/>
      <c r="H359" s="38"/>
      <c r="I359" s="38"/>
      <c r="J359" s="38"/>
      <c r="K359" s="38"/>
    </row>
    <row r="360" spans="1:11" x14ac:dyDescent="0.2">
      <c r="A360" s="38"/>
      <c r="B360" s="39"/>
      <c r="C360" s="39"/>
      <c r="D360" s="39"/>
      <c r="E360" s="39"/>
      <c r="F360" s="39"/>
      <c r="G360" s="38"/>
      <c r="H360" s="38"/>
      <c r="I360" s="38"/>
      <c r="J360" s="38"/>
      <c r="K360" s="38"/>
    </row>
    <row r="361" spans="1:11" x14ac:dyDescent="0.2">
      <c r="A361" s="38"/>
      <c r="B361" s="39"/>
      <c r="C361" s="39"/>
      <c r="D361" s="39"/>
      <c r="E361" s="39"/>
      <c r="F361" s="39"/>
      <c r="G361" s="38"/>
      <c r="H361" s="38"/>
      <c r="I361" s="38"/>
      <c r="J361" s="38"/>
      <c r="K361" s="38"/>
    </row>
    <row r="362" spans="1:11" x14ac:dyDescent="0.2">
      <c r="A362" s="38"/>
      <c r="B362" s="39"/>
      <c r="C362" s="39"/>
      <c r="D362" s="39"/>
      <c r="E362" s="39"/>
      <c r="F362" s="39"/>
      <c r="G362" s="38"/>
      <c r="H362" s="38"/>
      <c r="I362" s="38"/>
      <c r="J362" s="38"/>
      <c r="K362" s="38"/>
    </row>
    <row r="363" spans="1:11" x14ac:dyDescent="0.2">
      <c r="A363" s="38"/>
      <c r="B363" s="39"/>
      <c r="C363" s="39"/>
      <c r="D363" s="39"/>
      <c r="E363" s="39"/>
      <c r="F363" s="39"/>
      <c r="G363" s="38"/>
      <c r="H363" s="38"/>
      <c r="I363" s="38"/>
      <c r="J363" s="38"/>
      <c r="K363" s="38"/>
    </row>
    <row r="364" spans="1:11" x14ac:dyDescent="0.2">
      <c r="A364" s="38"/>
      <c r="B364" s="39"/>
      <c r="C364" s="39"/>
      <c r="D364" s="39"/>
      <c r="E364" s="39"/>
      <c r="F364" s="39"/>
      <c r="G364" s="38"/>
      <c r="H364" s="38"/>
      <c r="I364" s="38"/>
      <c r="J364" s="38"/>
      <c r="K364" s="38"/>
    </row>
    <row r="365" spans="1:11" x14ac:dyDescent="0.2">
      <c r="A365" s="38"/>
      <c r="B365" s="39"/>
      <c r="C365" s="39"/>
      <c r="D365" s="39"/>
      <c r="E365" s="39"/>
      <c r="F365" s="39"/>
      <c r="G365" s="38"/>
      <c r="H365" s="38"/>
      <c r="I365" s="38"/>
      <c r="J365" s="38"/>
      <c r="K365" s="38"/>
    </row>
    <row r="366" spans="1:11" x14ac:dyDescent="0.2">
      <c r="A366" s="38"/>
      <c r="B366" s="39"/>
      <c r="C366" s="39"/>
      <c r="D366" s="39"/>
      <c r="E366" s="39"/>
      <c r="F366" s="39"/>
      <c r="G366" s="38"/>
      <c r="H366" s="38"/>
      <c r="I366" s="38"/>
      <c r="J366" s="38"/>
      <c r="K366" s="38"/>
    </row>
    <row r="367" spans="1:11" x14ac:dyDescent="0.2">
      <c r="A367" s="38"/>
      <c r="B367" s="39"/>
      <c r="C367" s="39"/>
      <c r="D367" s="39"/>
      <c r="E367" s="39"/>
      <c r="F367" s="39"/>
      <c r="G367" s="38"/>
      <c r="H367" s="38"/>
      <c r="I367" s="38"/>
      <c r="J367" s="38"/>
      <c r="K367" s="38"/>
    </row>
    <row r="368" spans="1:11" x14ac:dyDescent="0.2">
      <c r="A368" s="38"/>
      <c r="B368" s="39"/>
      <c r="C368" s="39"/>
      <c r="D368" s="39"/>
      <c r="E368" s="39"/>
      <c r="F368" s="39"/>
      <c r="G368" s="38"/>
      <c r="H368" s="38"/>
      <c r="I368" s="38"/>
      <c r="J368" s="38"/>
      <c r="K368" s="38"/>
    </row>
    <row r="369" spans="1:11" x14ac:dyDescent="0.2">
      <c r="A369" s="38"/>
      <c r="B369" s="39"/>
      <c r="C369" s="39"/>
      <c r="D369" s="39"/>
      <c r="E369" s="39"/>
      <c r="F369" s="39"/>
      <c r="G369" s="38"/>
      <c r="H369" s="38"/>
      <c r="I369" s="38"/>
      <c r="J369" s="38"/>
      <c r="K369" s="38"/>
    </row>
    <row r="370" spans="1:11" x14ac:dyDescent="0.2">
      <c r="A370" s="38"/>
      <c r="B370" s="39"/>
      <c r="C370" s="39"/>
      <c r="D370" s="39"/>
      <c r="E370" s="39"/>
      <c r="F370" s="39"/>
      <c r="G370" s="38"/>
      <c r="H370" s="38"/>
      <c r="I370" s="38"/>
      <c r="J370" s="38"/>
      <c r="K370" s="38"/>
    </row>
    <row r="371" spans="1:11" x14ac:dyDescent="0.2">
      <c r="A371" s="38"/>
      <c r="B371" s="39"/>
      <c r="C371" s="39"/>
      <c r="D371" s="39"/>
      <c r="E371" s="39"/>
      <c r="F371" s="39"/>
      <c r="G371" s="38"/>
      <c r="H371" s="38"/>
      <c r="I371" s="38"/>
      <c r="J371" s="38"/>
      <c r="K371" s="38"/>
    </row>
    <row r="372" spans="1:11" x14ac:dyDescent="0.2">
      <c r="A372" s="38"/>
      <c r="B372" s="39"/>
      <c r="C372" s="39"/>
      <c r="D372" s="39"/>
      <c r="E372" s="39"/>
      <c r="F372" s="39"/>
      <c r="G372" s="38"/>
      <c r="H372" s="38"/>
      <c r="I372" s="38"/>
      <c r="J372" s="38"/>
      <c r="K372" s="38"/>
    </row>
    <row r="373" spans="1:11" x14ac:dyDescent="0.2">
      <c r="A373" s="38"/>
      <c r="B373" s="39"/>
      <c r="C373" s="39"/>
      <c r="D373" s="39"/>
      <c r="E373" s="39"/>
      <c r="F373" s="39"/>
      <c r="G373" s="38"/>
      <c r="H373" s="38"/>
      <c r="I373" s="38"/>
      <c r="J373" s="38"/>
      <c r="K373" s="38"/>
    </row>
    <row r="374" spans="1:11" x14ac:dyDescent="0.2">
      <c r="A374" s="38"/>
      <c r="B374" s="39"/>
      <c r="C374" s="39"/>
      <c r="D374" s="39"/>
      <c r="E374" s="39"/>
      <c r="F374" s="39"/>
      <c r="G374" s="38"/>
      <c r="H374" s="38"/>
      <c r="I374" s="38"/>
      <c r="J374" s="38"/>
      <c r="K374" s="38"/>
    </row>
    <row r="375" spans="1:11" x14ac:dyDescent="0.2">
      <c r="A375" s="38"/>
      <c r="B375" s="39"/>
      <c r="C375" s="39"/>
      <c r="D375" s="39"/>
      <c r="E375" s="39"/>
      <c r="F375" s="39"/>
      <c r="G375" s="38"/>
      <c r="H375" s="38"/>
      <c r="I375" s="38"/>
      <c r="J375" s="38"/>
      <c r="K375" s="38"/>
    </row>
    <row r="376" spans="1:11" x14ac:dyDescent="0.2">
      <c r="A376" s="38"/>
      <c r="B376" s="39"/>
      <c r="C376" s="39"/>
      <c r="D376" s="39"/>
      <c r="E376" s="39"/>
      <c r="F376" s="39"/>
      <c r="G376" s="38"/>
      <c r="H376" s="38"/>
      <c r="I376" s="38"/>
      <c r="J376" s="38"/>
      <c r="K376" s="38"/>
    </row>
    <row r="377" spans="1:11" x14ac:dyDescent="0.2">
      <c r="A377" s="38"/>
      <c r="B377" s="39"/>
      <c r="C377" s="39"/>
      <c r="D377" s="39"/>
      <c r="E377" s="39"/>
      <c r="F377" s="39"/>
      <c r="G377" s="38"/>
      <c r="H377" s="38"/>
      <c r="I377" s="38"/>
      <c r="J377" s="38"/>
      <c r="K377" s="38"/>
    </row>
    <row r="378" spans="1:11" x14ac:dyDescent="0.2">
      <c r="A378" s="38"/>
      <c r="B378" s="39"/>
      <c r="C378" s="39"/>
      <c r="D378" s="39"/>
      <c r="E378" s="39"/>
      <c r="F378" s="39"/>
      <c r="G378" s="38"/>
      <c r="H378" s="38"/>
      <c r="I378" s="38"/>
      <c r="J378" s="38"/>
      <c r="K378" s="38"/>
    </row>
    <row r="379" spans="1:11" x14ac:dyDescent="0.2">
      <c r="A379" s="38"/>
      <c r="B379" s="39"/>
      <c r="C379" s="39"/>
      <c r="D379" s="39"/>
      <c r="E379" s="39"/>
      <c r="F379" s="39"/>
      <c r="G379" s="38"/>
      <c r="H379" s="38"/>
      <c r="I379" s="38"/>
      <c r="J379" s="38"/>
      <c r="K379" s="38"/>
    </row>
    <row r="380" spans="1:11" x14ac:dyDescent="0.2">
      <c r="A380" s="38"/>
      <c r="B380" s="39"/>
      <c r="C380" s="39"/>
      <c r="D380" s="39"/>
      <c r="E380" s="39"/>
      <c r="F380" s="39"/>
      <c r="G380" s="38"/>
      <c r="H380" s="38"/>
      <c r="I380" s="38"/>
      <c r="J380" s="38"/>
      <c r="K380" s="38"/>
    </row>
    <row r="381" spans="1:11" x14ac:dyDescent="0.2">
      <c r="A381" s="38"/>
      <c r="B381" s="39"/>
      <c r="C381" s="39"/>
      <c r="D381" s="39"/>
      <c r="E381" s="39"/>
      <c r="F381" s="39"/>
      <c r="G381" s="38"/>
      <c r="H381" s="38"/>
      <c r="I381" s="38"/>
      <c r="J381" s="38"/>
      <c r="K381" s="38"/>
    </row>
    <row r="382" spans="1:11" x14ac:dyDescent="0.2">
      <c r="A382" s="38"/>
      <c r="B382" s="39"/>
      <c r="C382" s="39"/>
      <c r="D382" s="39"/>
      <c r="E382" s="39"/>
      <c r="F382" s="39"/>
      <c r="G382" s="38"/>
      <c r="H382" s="38"/>
      <c r="I382" s="38"/>
      <c r="J382" s="38"/>
      <c r="K382" s="38"/>
    </row>
    <row r="383" spans="1:11" x14ac:dyDescent="0.2">
      <c r="A383" s="38"/>
      <c r="B383" s="39"/>
      <c r="C383" s="39"/>
      <c r="D383" s="39"/>
      <c r="E383" s="39"/>
      <c r="F383" s="39"/>
      <c r="G383" s="38"/>
      <c r="H383" s="38"/>
      <c r="I383" s="38"/>
      <c r="J383" s="38"/>
      <c r="K383" s="38"/>
    </row>
    <row r="384" spans="1:11" x14ac:dyDescent="0.2">
      <c r="A384" s="38"/>
      <c r="B384" s="39"/>
      <c r="C384" s="39"/>
      <c r="D384" s="39"/>
      <c r="E384" s="39"/>
      <c r="F384" s="39"/>
      <c r="G384" s="38"/>
      <c r="H384" s="38"/>
      <c r="I384" s="38"/>
      <c r="J384" s="38"/>
      <c r="K384" s="38"/>
    </row>
    <row r="385" spans="1:11" x14ac:dyDescent="0.2">
      <c r="A385" s="38"/>
      <c r="B385" s="39"/>
      <c r="C385" s="39"/>
      <c r="D385" s="39"/>
      <c r="E385" s="39"/>
      <c r="F385" s="39"/>
      <c r="G385" s="38"/>
      <c r="H385" s="38"/>
      <c r="I385" s="38"/>
      <c r="J385" s="38"/>
      <c r="K385" s="38"/>
    </row>
    <row r="386" spans="1:11" x14ac:dyDescent="0.2">
      <c r="A386" s="38"/>
      <c r="B386" s="39"/>
      <c r="C386" s="39"/>
      <c r="D386" s="39"/>
      <c r="E386" s="39"/>
      <c r="F386" s="39"/>
      <c r="G386" s="38"/>
      <c r="H386" s="38"/>
      <c r="I386" s="38"/>
      <c r="J386" s="38"/>
      <c r="K386" s="38"/>
    </row>
    <row r="387" spans="1:11" x14ac:dyDescent="0.2">
      <c r="A387" s="38"/>
      <c r="B387" s="39"/>
      <c r="C387" s="39"/>
      <c r="D387" s="39"/>
      <c r="E387" s="39"/>
      <c r="F387" s="39"/>
      <c r="G387" s="38"/>
      <c r="H387" s="38"/>
      <c r="I387" s="38"/>
      <c r="J387" s="38"/>
      <c r="K387" s="38"/>
    </row>
    <row r="388" spans="1:11" x14ac:dyDescent="0.2">
      <c r="A388" s="38"/>
      <c r="B388" s="39"/>
      <c r="C388" s="39"/>
      <c r="D388" s="39"/>
      <c r="E388" s="39"/>
      <c r="F388" s="39"/>
      <c r="G388" s="38"/>
      <c r="H388" s="38"/>
      <c r="I388" s="38"/>
      <c r="J388" s="38"/>
      <c r="K388" s="38"/>
    </row>
    <row r="389" spans="1:11" x14ac:dyDescent="0.2">
      <c r="A389" s="38"/>
      <c r="B389" s="39"/>
      <c r="C389" s="39"/>
      <c r="D389" s="39"/>
      <c r="E389" s="39"/>
      <c r="F389" s="39"/>
      <c r="G389" s="38"/>
      <c r="H389" s="38"/>
      <c r="I389" s="38"/>
      <c r="J389" s="38"/>
      <c r="K389" s="38"/>
    </row>
    <row r="390" spans="1:11" x14ac:dyDescent="0.2">
      <c r="A390" s="38"/>
      <c r="B390" s="39"/>
      <c r="C390" s="39"/>
      <c r="D390" s="39"/>
      <c r="E390" s="39"/>
      <c r="F390" s="39"/>
      <c r="G390" s="38"/>
      <c r="H390" s="38"/>
      <c r="I390" s="38"/>
      <c r="J390" s="38"/>
      <c r="K390" s="38"/>
    </row>
    <row r="391" spans="1:11" x14ac:dyDescent="0.2">
      <c r="A391" s="38"/>
      <c r="B391" s="39"/>
      <c r="C391" s="39"/>
      <c r="D391" s="39"/>
      <c r="E391" s="39"/>
      <c r="F391" s="39"/>
      <c r="G391" s="38"/>
      <c r="H391" s="38"/>
      <c r="I391" s="38"/>
      <c r="J391" s="38"/>
      <c r="K391" s="38"/>
    </row>
    <row r="392" spans="1:11" x14ac:dyDescent="0.2">
      <c r="A392" s="38"/>
      <c r="B392" s="39"/>
      <c r="C392" s="39"/>
      <c r="D392" s="39"/>
      <c r="E392" s="39"/>
      <c r="F392" s="39"/>
      <c r="G392" s="38"/>
      <c r="H392" s="38"/>
      <c r="I392" s="38"/>
      <c r="J392" s="38"/>
      <c r="K392" s="38"/>
    </row>
    <row r="393" spans="1:11" x14ac:dyDescent="0.2">
      <c r="A393" s="38"/>
      <c r="B393" s="39"/>
      <c r="C393" s="39"/>
      <c r="D393" s="39"/>
      <c r="E393" s="39"/>
      <c r="F393" s="39"/>
      <c r="G393" s="38"/>
      <c r="H393" s="38"/>
      <c r="I393" s="38"/>
      <c r="J393" s="38"/>
      <c r="K393" s="38"/>
    </row>
    <row r="394" spans="1:11" x14ac:dyDescent="0.2">
      <c r="A394" s="38"/>
      <c r="B394" s="39"/>
      <c r="C394" s="39"/>
      <c r="D394" s="39"/>
      <c r="E394" s="39"/>
      <c r="F394" s="39"/>
      <c r="G394" s="38"/>
      <c r="H394" s="38"/>
      <c r="I394" s="38"/>
      <c r="J394" s="38"/>
      <c r="K394" s="38"/>
    </row>
    <row r="395" spans="1:11" x14ac:dyDescent="0.2">
      <c r="A395" s="38"/>
      <c r="B395" s="39"/>
      <c r="C395" s="39"/>
      <c r="D395" s="39"/>
      <c r="E395" s="39"/>
      <c r="F395" s="39"/>
      <c r="G395" s="38"/>
      <c r="H395" s="38"/>
      <c r="I395" s="38"/>
      <c r="J395" s="38"/>
      <c r="K395" s="38"/>
    </row>
  </sheetData>
  <printOptions gridLines="1"/>
  <pageMargins left="0.75" right="0.75" top="1.4" bottom="0.45" header="0.34" footer="0.31"/>
  <pageSetup orientation="portrait" r:id="rId1"/>
  <headerFooter alignWithMargins="0">
    <oddHeader xml:space="preserve">&amp;C&amp;"Arial,Bold"&amp;16Department of Defense
Active Duty Military Personnel by Rank/Grade&amp;12
September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9409</vt:lpstr>
      <vt:lpstr>9509</vt:lpstr>
      <vt:lpstr>9609</vt:lpstr>
      <vt:lpstr>9709</vt:lpstr>
      <vt:lpstr>9809</vt:lpstr>
      <vt:lpstr>9909 </vt:lpstr>
      <vt:lpstr>0009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'0109'!_PRT0109</vt:lpstr>
      <vt:lpstr>'0209'!_PRT0209</vt:lpstr>
      <vt:lpstr>'0309'!_PRT0309</vt:lpstr>
      <vt:lpstr>'0409'!_PRT0409</vt:lpstr>
      <vt:lpstr>'0409'!_PRT0499</vt:lpstr>
      <vt:lpstr>'0509'!_PRT0509</vt:lpstr>
      <vt:lpstr>'9409'!_PRT9809</vt:lpstr>
      <vt:lpstr>'9509'!_PRT9809</vt:lpstr>
      <vt:lpstr>'9609'!_PRT9809</vt:lpstr>
      <vt:lpstr>'9709'!_PRT9809</vt:lpstr>
      <vt:lpstr>_PRT9809</vt:lpstr>
      <vt:lpstr>'9909 '!_PRT9909</vt:lpstr>
      <vt:lpstr>'0609'!Print_Area</vt:lpstr>
      <vt:lpstr>'0709'!Print_Area</vt:lpstr>
      <vt:lpstr>'0809'!Print_Area</vt:lpstr>
      <vt:lpstr>'0909'!Print_Area</vt:lpstr>
      <vt:lpstr>'1009'!Print_Area</vt:lpstr>
      <vt:lpstr>'1109'!Print_Area</vt:lpstr>
      <vt:lpstr>'1209'!Print_Area</vt:lpstr>
      <vt:lpstr>'9409'!Print_Area</vt:lpstr>
      <vt:lpstr>'9509'!Print_Area</vt:lpstr>
      <vt:lpstr>'9609'!Print_Area</vt:lpstr>
      <vt:lpstr>'9709'!Print_Area</vt:lpstr>
      <vt:lpstr>'9809'!Print_Area</vt:lpstr>
    </vt:vector>
  </TitlesOfParts>
  <Company>Defense Manpower Data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Seggerman, Scott L CIV DMDC</dc:creator>
  <cp:lastModifiedBy>Seggerman, Scott L CIV DMDC</cp:lastModifiedBy>
  <cp:lastPrinted>2013-09-11T22:05:27Z</cp:lastPrinted>
  <dcterms:created xsi:type="dcterms:W3CDTF">2013-09-11T22:03:55Z</dcterms:created>
  <dcterms:modified xsi:type="dcterms:W3CDTF">2013-09-19T16:34:15Z</dcterms:modified>
</cp:coreProperties>
</file>