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13_ncr:1_{8EB643D4-C372-4F82-8796-24F997E7D296}" xr6:coauthVersionLast="47" xr6:coauthVersionMax="47" xr10:uidLastSave="{00000000-0000-0000-0000-000000000000}"/>
  <bookViews>
    <workbookView xWindow="15630" yWindow="4485" windowWidth="21240" windowHeight="15330" xr2:uid="{00000000-000D-0000-FFFF-FFFF00000000}"/>
  </bookViews>
  <sheets>
    <sheet name="Sheet1" sheetId="4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M37" i="4"/>
  <c r="L37" i="4"/>
  <c r="K37" i="4"/>
  <c r="J37" i="4"/>
  <c r="I37" i="4"/>
  <c r="H37" i="4"/>
  <c r="G37" i="4"/>
  <c r="F37" i="4"/>
  <c r="E37" i="4"/>
  <c r="Q37" i="4" s="1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P35" i="4" s="1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Q33" i="4" s="1"/>
  <c r="D33" i="4"/>
  <c r="N32" i="4"/>
  <c r="M32" i="4"/>
  <c r="L32" i="4"/>
  <c r="K32" i="4"/>
  <c r="J32" i="4"/>
  <c r="I32" i="4"/>
  <c r="H32" i="4"/>
  <c r="G32" i="4"/>
  <c r="F32" i="4"/>
  <c r="E32" i="4"/>
  <c r="Q32" i="4" s="1"/>
  <c r="D32" i="4"/>
  <c r="C32" i="4"/>
  <c r="B32" i="4"/>
  <c r="N29" i="4"/>
  <c r="M29" i="4"/>
  <c r="L29" i="4"/>
  <c r="K29" i="4"/>
  <c r="P29" i="4" s="1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Q28" i="4" s="1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Q26" i="4" s="1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1" i="4"/>
  <c r="M21" i="4"/>
  <c r="L21" i="4"/>
  <c r="K21" i="4"/>
  <c r="J21" i="4"/>
  <c r="I21" i="4"/>
  <c r="H21" i="4"/>
  <c r="G21" i="4"/>
  <c r="F21" i="4"/>
  <c r="E21" i="4"/>
  <c r="D21" i="4"/>
  <c r="B21" i="4"/>
  <c r="N20" i="4"/>
  <c r="M20" i="4"/>
  <c r="L20" i="4"/>
  <c r="K20" i="4"/>
  <c r="J20" i="4"/>
  <c r="I20" i="4"/>
  <c r="H20" i="4"/>
  <c r="G20" i="4"/>
  <c r="F20" i="4"/>
  <c r="E20" i="4"/>
  <c r="D20" i="4"/>
  <c r="B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B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Q16" i="4" s="1"/>
  <c r="D16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Q10" i="4" s="1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Q8" i="4" s="1"/>
  <c r="D8" i="4"/>
  <c r="C8" i="4"/>
  <c r="B8" i="4"/>
  <c r="O5" i="4"/>
  <c r="N5" i="4"/>
  <c r="M5" i="4"/>
  <c r="L5" i="4"/>
  <c r="K5" i="4"/>
  <c r="J5" i="4"/>
  <c r="I5" i="4"/>
  <c r="H5" i="4"/>
  <c r="G5" i="4"/>
  <c r="F5" i="4"/>
  <c r="E5" i="4"/>
  <c r="Q5" i="4" s="1"/>
  <c r="D5" i="4"/>
  <c r="C5" i="4"/>
  <c r="B5" i="4"/>
  <c r="O4" i="4"/>
  <c r="N4" i="4"/>
  <c r="M4" i="4"/>
  <c r="L4" i="4"/>
  <c r="K4" i="4"/>
  <c r="J4" i="4"/>
  <c r="I4" i="4"/>
  <c r="H4" i="4"/>
  <c r="G4" i="4"/>
  <c r="F4" i="4"/>
  <c r="E4" i="4"/>
  <c r="Q4" i="4" s="1"/>
  <c r="D4" i="4"/>
  <c r="C4" i="4"/>
  <c r="B4" i="4"/>
  <c r="O3" i="4"/>
  <c r="N3" i="4"/>
  <c r="M3" i="4"/>
  <c r="L3" i="4"/>
  <c r="K3" i="4"/>
  <c r="J3" i="4"/>
  <c r="I3" i="4"/>
  <c r="H3" i="4"/>
  <c r="G3" i="4"/>
  <c r="F3" i="4"/>
  <c r="E3" i="4"/>
  <c r="Q3" i="4" s="1"/>
  <c r="D3" i="4"/>
  <c r="C3" i="4"/>
  <c r="B3" i="4"/>
  <c r="Q27" i="4" l="1"/>
  <c r="P27" i="4"/>
  <c r="Q24" i="4"/>
  <c r="G22" i="4"/>
  <c r="Q9" i="4"/>
  <c r="P4" i="4"/>
  <c r="P34" i="4"/>
  <c r="P37" i="4"/>
  <c r="Q34" i="4"/>
  <c r="P33" i="4"/>
  <c r="P32" i="4"/>
  <c r="P28" i="4"/>
  <c r="Q29" i="4"/>
  <c r="Q25" i="4"/>
  <c r="Q21" i="4"/>
  <c r="Q17" i="4"/>
  <c r="Q18" i="4"/>
  <c r="P8" i="4"/>
  <c r="Q13" i="4"/>
  <c r="Q11" i="4"/>
  <c r="P10" i="4"/>
  <c r="P9" i="4"/>
  <c r="Q12" i="4"/>
  <c r="P5" i="4"/>
  <c r="Q36" i="4"/>
  <c r="Q35" i="4"/>
  <c r="O34" i="4"/>
  <c r="P36" i="4"/>
  <c r="P26" i="4"/>
  <c r="P24" i="4"/>
  <c r="P25" i="4"/>
  <c r="P19" i="4"/>
  <c r="P21" i="4"/>
  <c r="Q20" i="4"/>
  <c r="P20" i="4"/>
  <c r="P18" i="4"/>
  <c r="P17" i="4"/>
  <c r="P16" i="4"/>
  <c r="Q19" i="4"/>
  <c r="P13" i="4"/>
  <c r="P11" i="4"/>
  <c r="P12" i="4"/>
  <c r="O32" i="4"/>
  <c r="O27" i="4"/>
  <c r="O9" i="4"/>
  <c r="O10" i="4"/>
  <c r="O8" i="4"/>
  <c r="O25" i="4"/>
  <c r="O26" i="4"/>
  <c r="O28" i="4"/>
  <c r="O21" i="4"/>
  <c r="O24" i="4"/>
  <c r="O20" i="4"/>
  <c r="O29" i="4"/>
  <c r="O19" i="4"/>
  <c r="P3" i="4"/>
  <c r="O18" i="4"/>
  <c r="O17" i="4"/>
  <c r="O16" i="4"/>
  <c r="O35" i="4"/>
  <c r="O36" i="4"/>
  <c r="O37" i="4"/>
  <c r="O11" i="4"/>
  <c r="O12" i="4"/>
  <c r="O13" i="4"/>
  <c r="O33" i="4"/>
</calcChain>
</file>

<file path=xl/sharedStrings.xml><?xml version="1.0" encoding="utf-8"?>
<sst xmlns="http://schemas.openxmlformats.org/spreadsheetml/2006/main" count="256" uniqueCount="67">
  <si>
    <t>[65,70)</t>
  </si>
  <si>
    <t>[70,75)</t>
  </si>
  <si>
    <t>[75,80)</t>
  </si>
  <si>
    <t>[80,85)</t>
  </si>
  <si>
    <t>[85,90)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</si>
  <si>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</si>
  <si>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</si>
  <si>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</si>
  <si>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</si>
  <si>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</si>
  <si>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</si>
  <si>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</si>
  <si>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</si>
  <si>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</si>
  <si>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</si>
  <si>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</si>
  <si>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</si>
  <si>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</si>
  <si>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</si>
  <si>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</si>
  <si>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</si>
  <si>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</si>
  <si>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t>Aligned with ZVL eligibility</t>
  </si>
  <si>
    <t>Saved medical cost</t>
  </si>
  <si>
    <t>Marginal threshold price per administration</t>
  </si>
  <si>
    <t>HZ prevention</t>
  </si>
  <si>
    <t>Cases</t>
  </si>
  <si>
    <t>Needed to vaccinate </t>
  </si>
  <si>
    <t>[95,100)</t>
  </si>
  <si>
    <t>Additional eligibility 1: Keeping 80+ eligible, single dose</t>
  </si>
  <si>
    <t>Additional eligibility 2: Those who reach age 80 years be called in on 80th birthday, keeping eligibility for higher ages to catch-up, single dose</t>
  </si>
  <si>
    <t>Additional eligibility 3: Keeping 80+ eligible, two doses</t>
  </si>
  <si>
    <t>Additional eligibility 4: Those who reach age 80 years be called in on 80th birthday, keeping eligibility for higher ages to catch-up, two doses</t>
  </si>
  <si>
    <t>Eligibility</t>
  </si>
  <si>
    <t>Agp</t>
  </si>
  <si>
    <t>Arm</t>
  </si>
  <si>
    <t>N_All</t>
  </si>
  <si>
    <t>N</t>
  </si>
  <si>
    <t>N_Uptake</t>
  </si>
  <si>
    <t>N_Doses</t>
  </si>
  <si>
    <t>dRisk_HZ</t>
  </si>
  <si>
    <t>dC_Med_d</t>
  </si>
  <si>
    <t>dQ_All_d</t>
  </si>
  <si>
    <t>Thres</t>
  </si>
  <si>
    <t>Prop_Uptake</t>
  </si>
  <si>
    <t>Prop_Doses</t>
  </si>
  <si>
    <t>Prop_Case</t>
  </si>
  <si>
    <t>Prop_dQ</t>
  </si>
  <si>
    <t>Prop_dC_Med</t>
  </si>
  <si>
    <t>New2023</t>
  </si>
  <si>
    <t>SOC</t>
  </si>
  <si>
    <t>ZVL_85</t>
  </si>
  <si>
    <t>UV_85</t>
  </si>
  <si>
    <t>ZVL_90</t>
  </si>
  <si>
    <t>UV_95</t>
  </si>
  <si>
    <t>UV_100</t>
  </si>
  <si>
    <t>Additional eligibility 3: Those who reach age 80 years be called in on 80th birthday, keeping eligibility for higher ages to catch-up, single dose</t>
  </si>
  <si>
    <t>ReRZV_1d</t>
  </si>
  <si>
    <t>RZV_1d</t>
  </si>
  <si>
    <t>ReRZV_2d</t>
  </si>
  <si>
    <t>RZV_2d</t>
  </si>
  <si>
    <t>Number needed to vaccinate</t>
  </si>
  <si>
    <t>Additional eligibility 2: Keeping 80+ eligible, two doses</t>
  </si>
  <si>
    <t>Cont_1d</t>
  </si>
  <si>
    <t>Cont_2d</t>
  </si>
  <si>
    <t>Boost_1d</t>
  </si>
  <si>
    <t>Boost_2d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</si>
</sst>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2E2-CD23-4C67-BA97-748E6A031FBF}">
  <dimension ref="A1:AI37"/>
  <sheetViews>
    <sheetView tabSelected="1" topLeftCell="P8" workbookViewId="0">
      <selection activeCell="V32" sqref="V32:AI37"/>
    </sheetView>
  </sheetViews>
  <sheetFormatPr defaultRowHeight="15" x14ac:dyDescent="0.25"/>
  <cols>
    <col min="1" max="1" width="25" customWidth="1"/>
    <col min="2" max="2" width="11.140625" customWidth="1"/>
    <col min="3" max="3" width="12" style="8" customWidth="1"/>
    <col min="4" max="4" width="11.7109375" style="8" customWidth="1"/>
    <col min="5" max="5" width="9.140625" style="9"/>
    <col min="6" max="6" width="13.42578125" style="10" customWidth="1"/>
    <col min="7" max="7" width="9.140625" style="8"/>
    <col min="8" max="8" width="12.5703125" style="10" customWidth="1"/>
    <col min="9" max="9" width="9.5703125" style="10" customWidth="1"/>
    <col min="10" max="10" width="12.5703125" style="10" customWidth="1"/>
    <col min="11" max="11" width="8.5703125" style="8" customWidth="1"/>
    <col min="12" max="12" width="12.5703125" style="10" customWidth="1"/>
    <col min="13" max="13" width="12.28515625" style="11" customWidth="1"/>
    <col min="14" max="14" width="13.140625" style="10" customWidth="1"/>
    <col min="15" max="15" width="14.140625" style="11" customWidth="1"/>
    <col min="16" max="16" width="14.5703125" customWidth="1"/>
    <col min="17" max="17" width="10.7109375" customWidth="1"/>
  </cols>
  <sheetData>
    <row r="1" spans="1:35" s="1" customFormat="1" ht="75" x14ac:dyDescent="0.25">
      <c r="A1" s="1" t="s">
        <v>7</v>
      </c>
      <c r="B1" s="1" t="s">
        <v>6</v>
      </c>
      <c r="C1" s="2" t="s">
        <v>8</v>
      </c>
      <c r="D1" s="2" t="s">
        <v>9</v>
      </c>
      <c r="E1" s="14" t="s">
        <v>14</v>
      </c>
      <c r="F1" s="14"/>
      <c r="G1" s="15" t="s">
        <v>16</v>
      </c>
      <c r="H1" s="15"/>
      <c r="I1" s="15" t="s">
        <v>25</v>
      </c>
      <c r="J1" s="15"/>
      <c r="K1" s="15" t="s">
        <v>20</v>
      </c>
      <c r="L1" s="15"/>
      <c r="M1" s="16" t="s">
        <v>23</v>
      </c>
      <c r="N1" s="16"/>
      <c r="O1" s="3" t="s">
        <v>18</v>
      </c>
      <c r="P1" s="1" t="s">
        <v>24</v>
      </c>
      <c r="Q1" s="1" t="s">
        <v>61</v>
      </c>
    </row>
    <row r="2" spans="1:35" s="1" customFormat="1" ht="30" x14ac:dyDescent="0.25">
      <c r="C2" s="1" t="s">
        <v>15</v>
      </c>
      <c r="D2" s="1" t="s">
        <v>15</v>
      </c>
      <c r="E2" s="4" t="s">
        <v>15</v>
      </c>
      <c r="F2" s="5" t="s">
        <v>13</v>
      </c>
      <c r="G2" s="2" t="s">
        <v>15</v>
      </c>
      <c r="H2" s="5" t="s">
        <v>13</v>
      </c>
      <c r="I2" s="5" t="s">
        <v>26</v>
      </c>
      <c r="J2" s="5" t="s">
        <v>13</v>
      </c>
      <c r="K2" s="2" t="s">
        <v>21</v>
      </c>
      <c r="L2" s="5" t="s">
        <v>13</v>
      </c>
      <c r="M2" s="3" t="s">
        <v>17</v>
      </c>
      <c r="N2" s="5" t="s">
        <v>13</v>
      </c>
      <c r="O2" s="3" t="s">
        <v>19</v>
      </c>
      <c r="P2" s="1" t="s">
        <v>19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</row>
    <row r="3" spans="1:35" x14ac:dyDescent="0.25">
      <c r="A3" t="s">
        <v>12</v>
      </c>
      <c r="B3" s="6" t="str">
        <f>T3</f>
        <v>[65,70)</v>
      </c>
      <c r="C3" s="7">
        <f>V3 / 1000</f>
        <v>2965.5050000000001</v>
      </c>
      <c r="D3" s="8">
        <f t="shared" ref="D3:E5" si="0">W3 / 1000</f>
        <v>640.87300000000005</v>
      </c>
      <c r="E3" s="9">
        <f t="shared" si="0"/>
        <v>308.98772385586199</v>
      </c>
      <c r="F3" s="10">
        <f>AD3</f>
        <v>0.50275377571315005</v>
      </c>
      <c r="G3" s="8">
        <f>Y3 / 1000</f>
        <v>617.97544771172397</v>
      </c>
      <c r="H3" s="10">
        <f>AE3</f>
        <v>0.50275377571315005</v>
      </c>
      <c r="I3" s="8">
        <f>-Z3</f>
        <v>22980.6288747039</v>
      </c>
      <c r="J3" s="10">
        <f>AF3</f>
        <v>0.50878309886336703</v>
      </c>
      <c r="K3" s="8">
        <f>AB3</f>
        <v>2339.0168482379399</v>
      </c>
      <c r="L3" s="10">
        <f>AG3</f>
        <v>0.48156239948405</v>
      </c>
      <c r="M3" s="11">
        <f>-AA3/1000000</f>
        <v>4.0723145871639099</v>
      </c>
      <c r="N3" s="10">
        <f>AH3</f>
        <v>0.43382512966518</v>
      </c>
      <c r="O3" s="11">
        <f>AC3</f>
        <v>82.289113168206001</v>
      </c>
      <c r="P3" s="11">
        <f>(K3 * 20 + M3 * 1000) /G3</f>
        <v>82.289113168205816</v>
      </c>
      <c r="Q3" s="9">
        <f>E3/I3*1000</f>
        <v>13.445573031988804</v>
      </c>
      <c r="S3" t="s">
        <v>49</v>
      </c>
      <c r="T3" t="s">
        <v>0</v>
      </c>
      <c r="U3" t="s">
        <v>60</v>
      </c>
      <c r="V3">
        <v>2965505</v>
      </c>
      <c r="W3">
        <v>640873</v>
      </c>
      <c r="X3">
        <v>308987.72385586199</v>
      </c>
      <c r="Y3">
        <v>617975.44771172397</v>
      </c>
      <c r="Z3">
        <v>-22980.6288747039</v>
      </c>
      <c r="AA3">
        <v>-4072314.5871639098</v>
      </c>
      <c r="AB3">
        <v>2339.0168482379399</v>
      </c>
      <c r="AC3">
        <v>82.289113168206001</v>
      </c>
      <c r="AD3">
        <v>0.50275377571315005</v>
      </c>
      <c r="AE3">
        <v>0.50275377571315005</v>
      </c>
      <c r="AF3">
        <v>0.50878309886336703</v>
      </c>
      <c r="AG3">
        <v>0.48156239948405</v>
      </c>
      <c r="AH3">
        <v>0.43382512966518</v>
      </c>
      <c r="AI3" t="s">
        <v>63</v>
      </c>
    </row>
    <row r="4" spans="1:35" x14ac:dyDescent="0.25">
      <c r="A4" s="17" t="s">
        <v>22</v>
      </c>
      <c r="B4" s="6" t="str">
        <f t="shared" ref="B4:B5" si="1">T4</f>
        <v>[70,75)</v>
      </c>
      <c r="C4" s="7">
        <f t="shared" ref="C4:C5" si="2">V4 / 1000</f>
        <v>2662.3220000000001</v>
      </c>
      <c r="D4" s="8">
        <f t="shared" si="0"/>
        <v>1053.4762497747899</v>
      </c>
      <c r="E4" s="9">
        <f t="shared" si="0"/>
        <v>241.22443116069599</v>
      </c>
      <c r="F4" s="10">
        <f t="shared" ref="F4:F5" si="3">AD4</f>
        <v>0.89524993072826198</v>
      </c>
      <c r="G4" s="8">
        <f t="shared" ref="G4:G5" si="4">Y4 / 1000</f>
        <v>482.44886232139299</v>
      </c>
      <c r="H4" s="10">
        <f t="shared" ref="H4:H5" si="5">AE4</f>
        <v>0.89524993072826198</v>
      </c>
      <c r="I4" s="8">
        <f t="shared" ref="I4:I5" si="6">-Z4</f>
        <v>17871.819821974499</v>
      </c>
      <c r="J4" s="10">
        <f t="shared" ref="J4:J5" si="7">AF4</f>
        <v>0.90445894920360603</v>
      </c>
      <c r="K4" s="8">
        <f t="shared" ref="K4:K5" si="8">AB4</f>
        <v>1993.57872918014</v>
      </c>
      <c r="L4" s="10">
        <f t="shared" ref="L4:L5" si="9">AG4</f>
        <v>0.89200517038909</v>
      </c>
      <c r="M4" s="11">
        <f t="shared" ref="M4:M5" si="10">-AA4/1000000</f>
        <v>4.0365623371106203</v>
      </c>
      <c r="N4" s="10">
        <f t="shared" ref="N4:N5" si="11">AH4</f>
        <v>0.86384155934336104</v>
      </c>
      <c r="O4" s="11">
        <f t="shared" ref="O4:O5" si="12">AC4</f>
        <v>86.112954438260701</v>
      </c>
      <c r="P4" s="11">
        <f>(K4 * 20 + M4 * 1000) /G4</f>
        <v>91.010965824318049</v>
      </c>
      <c r="Q4" s="9">
        <f t="shared" ref="Q4:Q5" si="13">E4/I4*1000</f>
        <v>13.497474435373153</v>
      </c>
      <c r="S4" t="s">
        <v>50</v>
      </c>
      <c r="T4" t="s">
        <v>1</v>
      </c>
      <c r="U4" t="s">
        <v>60</v>
      </c>
      <c r="V4">
        <v>2662322</v>
      </c>
      <c r="W4">
        <v>1053476.2497747899</v>
      </c>
      <c r="X4">
        <v>241224.431160696</v>
      </c>
      <c r="Y4">
        <v>482448.86232139298</v>
      </c>
      <c r="Z4">
        <v>-17871.819821974499</v>
      </c>
      <c r="AA4">
        <v>-4036562.33711062</v>
      </c>
      <c r="AB4">
        <v>1993.57872918014</v>
      </c>
      <c r="AC4">
        <v>86.112954438260701</v>
      </c>
      <c r="AD4">
        <v>0.89524993072826198</v>
      </c>
      <c r="AE4">
        <v>0.89524993072826198</v>
      </c>
      <c r="AF4">
        <v>0.90445894920360603</v>
      </c>
      <c r="AG4">
        <v>0.89200517038909</v>
      </c>
      <c r="AH4">
        <v>0.86384155934336104</v>
      </c>
      <c r="AI4" t="s">
        <v>63</v>
      </c>
    </row>
    <row r="5" spans="1:35" x14ac:dyDescent="0.25">
      <c r="A5" s="17"/>
      <c r="B5" s="6" t="str">
        <f t="shared" si="1"/>
        <v>[75,80)</v>
      </c>
      <c r="C5" s="7">
        <f t="shared" si="2"/>
        <v>2423.598</v>
      </c>
      <c r="D5" s="8">
        <f t="shared" si="0"/>
        <v>474.26387725610499</v>
      </c>
      <c r="E5" s="9">
        <f t="shared" si="0"/>
        <v>64.378403587534507</v>
      </c>
      <c r="F5" s="10">
        <f t="shared" si="3"/>
        <v>1</v>
      </c>
      <c r="G5" s="8">
        <f t="shared" si="4"/>
        <v>128.75680717506901</v>
      </c>
      <c r="H5" s="10">
        <f t="shared" si="5"/>
        <v>1</v>
      </c>
      <c r="I5" s="8">
        <f t="shared" si="6"/>
        <v>4315.3820076888496</v>
      </c>
      <c r="J5" s="10">
        <f t="shared" si="7"/>
        <v>1</v>
      </c>
      <c r="K5" s="8">
        <f t="shared" si="8"/>
        <v>524.54619848464699</v>
      </c>
      <c r="L5" s="10">
        <f t="shared" si="9"/>
        <v>1</v>
      </c>
      <c r="M5" s="11">
        <f t="shared" si="10"/>
        <v>1.2781186845479802</v>
      </c>
      <c r="N5" s="10">
        <f t="shared" si="11"/>
        <v>1</v>
      </c>
      <c r="O5" s="11">
        <f t="shared" si="12"/>
        <v>86.667318294667794</v>
      </c>
      <c r="P5" s="11">
        <f>(K5 * 20 + M5 * 1000) /G5</f>
        <v>91.405207324213166</v>
      </c>
      <c r="Q5" s="9">
        <f t="shared" si="13"/>
        <v>14.918355657234867</v>
      </c>
      <c r="S5" t="s">
        <v>50</v>
      </c>
      <c r="T5" t="s">
        <v>2</v>
      </c>
      <c r="U5" t="s">
        <v>60</v>
      </c>
      <c r="V5">
        <v>2423598</v>
      </c>
      <c r="W5">
        <v>474263.87725610501</v>
      </c>
      <c r="X5">
        <v>64378.4035875345</v>
      </c>
      <c r="Y5">
        <v>128756.807175069</v>
      </c>
      <c r="Z5">
        <v>-4315.3820076888496</v>
      </c>
      <c r="AA5">
        <v>-1278118.6845479801</v>
      </c>
      <c r="AB5">
        <v>524.54619848464699</v>
      </c>
      <c r="AC5">
        <v>86.667318294667794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63</v>
      </c>
    </row>
    <row r="6" spans="1:35" x14ac:dyDescent="0.25"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9"/>
    </row>
    <row r="7" spans="1:35" x14ac:dyDescent="0.25">
      <c r="A7" s="13" t="s">
        <v>29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1"/>
      <c r="Q7" s="9"/>
    </row>
    <row r="8" spans="1:35" x14ac:dyDescent="0.25">
      <c r="A8" t="s">
        <v>10</v>
      </c>
      <c r="B8" s="18" t="str">
        <f>T8</f>
        <v>[80,85)</v>
      </c>
      <c r="C8" s="19">
        <f>V8/1000</f>
        <v>1508.4970000000001</v>
      </c>
      <c r="D8" s="8">
        <f>W8/1000</f>
        <v>1075.4017824339201</v>
      </c>
      <c r="E8" s="9">
        <f t="shared" ref="E8:E13" si="14">X8 / 1000</f>
        <v>145.979175915393</v>
      </c>
      <c r="F8" s="10">
        <f t="shared" ref="F8:F13" si="15">AD8</f>
        <v>1.23752264637281</v>
      </c>
      <c r="G8" s="8">
        <f t="shared" ref="G8:G13" si="16">Y8 / 1000</f>
        <v>145.979175915393</v>
      </c>
      <c r="H8" s="10">
        <f t="shared" ref="H8:H13" si="17">AE8</f>
        <v>1.1187613231864</v>
      </c>
      <c r="I8" s="8">
        <f t="shared" ref="I8:I13" si="18">-Z8</f>
        <v>5540.7318781456597</v>
      </c>
      <c r="J8" s="10">
        <f t="shared" ref="J8:J13" si="19">AF8</f>
        <v>1.12266986905815</v>
      </c>
      <c r="K8" s="8">
        <f t="shared" ref="K8:K13" si="20">AB8</f>
        <v>571.297691171054</v>
      </c>
      <c r="L8" s="10">
        <f t="shared" ref="L8:L13" si="21">AG8</f>
        <v>1.11762013907137</v>
      </c>
      <c r="M8" s="11">
        <f t="shared" ref="M8:M13" si="22">-AA8/1000000</f>
        <v>1.65073156621522</v>
      </c>
      <c r="N8" s="10">
        <f t="shared" ref="N8:N13" si="23">AH8</f>
        <v>1.1758530242267999</v>
      </c>
      <c r="O8" s="11">
        <f>((SUM($K$3:$K$5)+ SUM($K$8:K8)) * 20 + (SUM($M$3:$M$5) + SUM($M$8:M8)) * 1000) /(SUM($G$3:$G$5) + SUM($G$8:G8))</f>
        <v>86.976418032573974</v>
      </c>
      <c r="P8" s="11">
        <f>(K8 * 20 + M8 * 1000) /G8</f>
        <v>89.579115018537436</v>
      </c>
      <c r="Q8" s="9">
        <f t="shared" ref="Q8:Q13" si="24">E8/I8*1000</f>
        <v>26.34655116432894</v>
      </c>
      <c r="S8" t="s">
        <v>51</v>
      </c>
      <c r="T8" t="s">
        <v>3</v>
      </c>
      <c r="U8" t="s">
        <v>57</v>
      </c>
      <c r="V8">
        <v>1508497</v>
      </c>
      <c r="W8">
        <v>1075401.7824339201</v>
      </c>
      <c r="X8">
        <v>145979.17591539299</v>
      </c>
      <c r="Y8">
        <v>145979.17591539299</v>
      </c>
      <c r="Z8">
        <v>-5540.7318781456597</v>
      </c>
      <c r="AA8">
        <v>-1650731.5662152199</v>
      </c>
      <c r="AB8">
        <v>571.297691171054</v>
      </c>
      <c r="AC8">
        <v>86.976418032574102</v>
      </c>
      <c r="AD8">
        <v>1.23752264637281</v>
      </c>
      <c r="AE8">
        <v>1.1187613231864</v>
      </c>
      <c r="AF8">
        <v>1.12266986905815</v>
      </c>
      <c r="AG8">
        <v>1.11762013907137</v>
      </c>
      <c r="AH8">
        <v>1.1758530242267999</v>
      </c>
      <c r="AI8" t="s">
        <v>63</v>
      </c>
    </row>
    <row r="9" spans="1:35" x14ac:dyDescent="0.25">
      <c r="A9" t="s">
        <v>11</v>
      </c>
      <c r="B9" s="18"/>
      <c r="C9" s="19"/>
      <c r="D9" s="8">
        <f t="shared" ref="D9:D13" si="25">W9/1000</f>
        <v>433.09521756606995</v>
      </c>
      <c r="E9" s="9">
        <f t="shared" si="14"/>
        <v>58.790011311030398</v>
      </c>
      <c r="F9" s="10">
        <f t="shared" si="15"/>
        <v>1.3331798452802599</v>
      </c>
      <c r="G9" s="8">
        <f t="shared" si="16"/>
        <v>58.790011311030398</v>
      </c>
      <c r="H9" s="10">
        <f t="shared" si="17"/>
        <v>1.16658992264013</v>
      </c>
      <c r="I9" s="8">
        <f t="shared" si="18"/>
        <v>2562.4511323430602</v>
      </c>
      <c r="J9" s="10">
        <f t="shared" si="19"/>
        <v>1.17940164236634</v>
      </c>
      <c r="K9" s="8">
        <f t="shared" si="20"/>
        <v>346.94964554144099</v>
      </c>
      <c r="L9" s="10">
        <f t="shared" si="21"/>
        <v>1.18905096434864</v>
      </c>
      <c r="M9" s="11">
        <f t="shared" si="22"/>
        <v>1.0230573213370899</v>
      </c>
      <c r="N9" s="10">
        <f t="shared" si="23"/>
        <v>1.2848396866234</v>
      </c>
      <c r="O9" s="11">
        <f>((SUM($K$3:$K$5)+ SUM($K$8:K9)) * 20 + (SUM($M$3:$M$5) + SUM($M$8:M9)) * 1000) /(SUM($G$3:$G$5) + SUM($G$8:G9))</f>
        <v>88.963031950384178</v>
      </c>
      <c r="P9" s="11">
        <f t="shared" ref="P9:P13" si="26">(K9 * 20 + M9 * 1000) /G9</f>
        <v>135.43202415870331</v>
      </c>
      <c r="Q9" s="9">
        <f t="shared" si="24"/>
        <v>22.942880966191868</v>
      </c>
      <c r="S9" t="s">
        <v>52</v>
      </c>
      <c r="T9" t="s">
        <v>3</v>
      </c>
      <c r="U9" t="s">
        <v>58</v>
      </c>
      <c r="V9">
        <v>1508497</v>
      </c>
      <c r="W9">
        <v>433095.21756606997</v>
      </c>
      <c r="X9">
        <v>58790.011311030401</v>
      </c>
      <c r="Y9">
        <v>58790.011311030401</v>
      </c>
      <c r="Z9">
        <v>-2562.4511323430602</v>
      </c>
      <c r="AA9">
        <v>-1023057.32133709</v>
      </c>
      <c r="AB9">
        <v>346.94964554144099</v>
      </c>
      <c r="AC9">
        <v>88.963031950384305</v>
      </c>
      <c r="AD9">
        <v>1.3331798452802599</v>
      </c>
      <c r="AE9">
        <v>1.16658992264013</v>
      </c>
      <c r="AF9">
        <v>1.17940164236634</v>
      </c>
      <c r="AG9">
        <v>1.18905096434864</v>
      </c>
      <c r="AH9">
        <v>1.2848396866234</v>
      </c>
      <c r="AI9" t="s">
        <v>63</v>
      </c>
    </row>
    <row r="10" spans="1:35" x14ac:dyDescent="0.25">
      <c r="A10" t="s">
        <v>10</v>
      </c>
      <c r="B10" s="18" t="str">
        <f>T10</f>
        <v>[85,90)</v>
      </c>
      <c r="C10" s="19">
        <f>V10/1000</f>
        <v>940.56899999999996</v>
      </c>
      <c r="D10" s="8">
        <f t="shared" si="25"/>
        <v>344.41771727378898</v>
      </c>
      <c r="E10" s="9">
        <f t="shared" si="14"/>
        <v>46.752586205033197</v>
      </c>
      <c r="F10" s="10">
        <f t="shared" si="15"/>
        <v>1.4092509556325299</v>
      </c>
      <c r="G10" s="8">
        <f t="shared" si="16"/>
        <v>46.752586205033197</v>
      </c>
      <c r="H10" s="10">
        <f t="shared" si="17"/>
        <v>1.2046254778162599</v>
      </c>
      <c r="I10" s="8">
        <f t="shared" si="18"/>
        <v>1800.4322737841001</v>
      </c>
      <c r="J10" s="10">
        <f t="shared" si="19"/>
        <v>1.2192625842293301</v>
      </c>
      <c r="K10" s="8">
        <f t="shared" si="20"/>
        <v>158.58168366532601</v>
      </c>
      <c r="L10" s="10">
        <f t="shared" si="21"/>
        <v>1.22170014178301</v>
      </c>
      <c r="M10" s="11">
        <f t="shared" si="22"/>
        <v>0.53894517891234106</v>
      </c>
      <c r="N10" s="10">
        <f t="shared" si="23"/>
        <v>1.3422537093172899</v>
      </c>
      <c r="O10" s="11">
        <f>((SUM($K$3:$K$5)+ SUM($K$8:K10)) * 20 + (SUM($M$3:$M$5) + SUM($M$8:M10)) * 1000) /(SUM($G$3:$G$5) + SUM($G$8:G10))</f>
        <v>88.660018448527083</v>
      </c>
      <c r="P10" s="11">
        <f t="shared" si="26"/>
        <v>79.366280101514363</v>
      </c>
      <c r="Q10" s="9">
        <f t="shared" si="24"/>
        <v>25.967422871602867</v>
      </c>
      <c r="S10" t="s">
        <v>53</v>
      </c>
      <c r="T10" t="s">
        <v>4</v>
      </c>
      <c r="U10" t="s">
        <v>57</v>
      </c>
      <c r="V10">
        <v>940569</v>
      </c>
      <c r="W10">
        <v>344417.71727378899</v>
      </c>
      <c r="X10">
        <v>46752.5862050332</v>
      </c>
      <c r="Y10">
        <v>46752.5862050332</v>
      </c>
      <c r="Z10">
        <v>-1800.4322737841001</v>
      </c>
      <c r="AA10">
        <v>-538945.17891234101</v>
      </c>
      <c r="AB10">
        <v>158.58168366532601</v>
      </c>
      <c r="AC10">
        <v>88.660018448527197</v>
      </c>
      <c r="AD10">
        <v>1.4092509556325299</v>
      </c>
      <c r="AE10">
        <v>1.2046254778162599</v>
      </c>
      <c r="AF10">
        <v>1.2192625842293301</v>
      </c>
      <c r="AG10">
        <v>1.22170014178301</v>
      </c>
      <c r="AH10">
        <v>1.3422537093172899</v>
      </c>
      <c r="AI10" t="s">
        <v>63</v>
      </c>
    </row>
    <row r="11" spans="1:35" x14ac:dyDescent="0.25">
      <c r="A11" t="s">
        <v>11</v>
      </c>
      <c r="B11" s="18"/>
      <c r="C11" s="19"/>
      <c r="D11" s="8">
        <f t="shared" si="25"/>
        <v>596.15128272620996</v>
      </c>
      <c r="E11" s="9">
        <f t="shared" si="14"/>
        <v>80.923869008580112</v>
      </c>
      <c r="F11" s="10">
        <f t="shared" si="15"/>
        <v>1.54092214367092</v>
      </c>
      <c r="G11" s="8">
        <f t="shared" si="16"/>
        <v>80.923869008580112</v>
      </c>
      <c r="H11" s="10">
        <f t="shared" si="17"/>
        <v>1.2704610718354601</v>
      </c>
      <c r="I11" s="8">
        <f t="shared" si="18"/>
        <v>2719.0154407517198</v>
      </c>
      <c r="J11" s="10">
        <f t="shared" si="19"/>
        <v>1.27946063665625</v>
      </c>
      <c r="K11" s="8">
        <f t="shared" si="20"/>
        <v>396.42716050981397</v>
      </c>
      <c r="L11" s="10">
        <f t="shared" si="21"/>
        <v>1.3033175165272599</v>
      </c>
      <c r="M11" s="11">
        <f t="shared" si="22"/>
        <v>1.3770768595861298</v>
      </c>
      <c r="N11" s="10">
        <f t="shared" si="23"/>
        <v>1.4889541997587501</v>
      </c>
      <c r="O11" s="11">
        <f>((SUM($K$3:$K$5)+ SUM($K$8:K11)) * 20 + (SUM($M$3:$M$5) + SUM($M$8:M11)) * 1000) /(SUM($G$3:$G$5) + SUM($G$8:G11))</f>
        <v>90.024562400780795</v>
      </c>
      <c r="P11" s="11">
        <f t="shared" si="26"/>
        <v>114.99227834491901</v>
      </c>
      <c r="Q11" s="9">
        <f t="shared" si="24"/>
        <v>29.762195460797852</v>
      </c>
      <c r="S11" t="s">
        <v>54</v>
      </c>
      <c r="T11" t="s">
        <v>4</v>
      </c>
      <c r="U11" t="s">
        <v>58</v>
      </c>
      <c r="V11">
        <v>940569</v>
      </c>
      <c r="W11">
        <v>596151.28272620996</v>
      </c>
      <c r="X11">
        <v>80923.869008580106</v>
      </c>
      <c r="Y11">
        <v>80923.869008580106</v>
      </c>
      <c r="Z11">
        <v>-2719.0154407517198</v>
      </c>
      <c r="AA11">
        <v>-1377076.8595861299</v>
      </c>
      <c r="AB11">
        <v>396.42716050981397</v>
      </c>
      <c r="AC11">
        <v>90.024562400780894</v>
      </c>
      <c r="AD11">
        <v>1.54092214367092</v>
      </c>
      <c r="AE11">
        <v>1.2704610718354601</v>
      </c>
      <c r="AF11">
        <v>1.27946063665625</v>
      </c>
      <c r="AG11">
        <v>1.3033175165272599</v>
      </c>
      <c r="AH11">
        <v>1.4889541997587501</v>
      </c>
      <c r="AI11" t="s">
        <v>63</v>
      </c>
    </row>
    <row r="12" spans="1:35" x14ac:dyDescent="0.25">
      <c r="A12" t="s">
        <v>11</v>
      </c>
      <c r="B12" s="6" t="str">
        <f>T12</f>
        <v>[90,95)</v>
      </c>
      <c r="C12" s="7">
        <f>V12/1000</f>
        <v>417.13799999999998</v>
      </c>
      <c r="D12" s="8">
        <f t="shared" si="25"/>
        <v>417.13799999999998</v>
      </c>
      <c r="E12" s="9">
        <f t="shared" si="14"/>
        <v>56.6239171978836</v>
      </c>
      <c r="F12" s="10">
        <f t="shared" si="15"/>
        <v>1.63305489189682</v>
      </c>
      <c r="G12" s="8">
        <f t="shared" si="16"/>
        <v>56.6239171978836</v>
      </c>
      <c r="H12" s="10">
        <f t="shared" si="17"/>
        <v>1.31652744594841</v>
      </c>
      <c r="I12" s="8">
        <f t="shared" si="18"/>
        <v>1396.0150160676101</v>
      </c>
      <c r="J12" s="10">
        <f t="shared" si="19"/>
        <v>1.3103679216486399</v>
      </c>
      <c r="K12" s="8">
        <f t="shared" si="20"/>
        <v>212.984699070848</v>
      </c>
      <c r="L12" s="10">
        <f t="shared" si="21"/>
        <v>1.3471673172737599</v>
      </c>
      <c r="M12" s="11">
        <f t="shared" si="22"/>
        <v>0.837278978928364</v>
      </c>
      <c r="N12" s="10">
        <f t="shared" si="23"/>
        <v>1.5781498288843701</v>
      </c>
      <c r="O12" s="11">
        <f>((SUM($K$3:$K$5)+ SUM($K$8:K12)) * 20 + (SUM($M$3:$M$5) + SUM($M$8:M12)) * 1000) /(SUM($G$3:$G$5) + SUM($G$8:G12))</f>
        <v>90.024209917188273</v>
      </c>
      <c r="P12" s="11">
        <f t="shared" si="26"/>
        <v>90.014488798663166</v>
      </c>
      <c r="Q12" s="9">
        <f t="shared" si="24"/>
        <v>40.561108975307221</v>
      </c>
      <c r="S12" t="s">
        <v>54</v>
      </c>
      <c r="T12" t="s">
        <v>5</v>
      </c>
      <c r="U12" t="s">
        <v>58</v>
      </c>
      <c r="V12">
        <v>417138</v>
      </c>
      <c r="W12">
        <v>417138</v>
      </c>
      <c r="X12">
        <v>56623.917197883602</v>
      </c>
      <c r="Y12">
        <v>56623.917197883602</v>
      </c>
      <c r="Z12">
        <v>-1396.0150160676101</v>
      </c>
      <c r="AA12">
        <v>-837278.978928364</v>
      </c>
      <c r="AB12">
        <v>212.984699070848</v>
      </c>
      <c r="AC12">
        <v>90.024209917188401</v>
      </c>
      <c r="AD12">
        <v>1.63305489189682</v>
      </c>
      <c r="AE12">
        <v>1.31652744594841</v>
      </c>
      <c r="AF12">
        <v>1.3103679216486399</v>
      </c>
      <c r="AG12">
        <v>1.3471673172737599</v>
      </c>
      <c r="AH12">
        <v>1.5781498288843701</v>
      </c>
      <c r="AI12" t="s">
        <v>63</v>
      </c>
    </row>
    <row r="13" spans="1:35" x14ac:dyDescent="0.25">
      <c r="A13" t="s">
        <v>11</v>
      </c>
      <c r="B13" s="6" t="str">
        <f>T13</f>
        <v>[95,100)</v>
      </c>
      <c r="C13" s="7">
        <f>V13/1000</f>
        <v>109.06399999999999</v>
      </c>
      <c r="D13" s="8">
        <f t="shared" si="25"/>
        <v>109.06399999999999</v>
      </c>
      <c r="E13" s="9">
        <f t="shared" si="14"/>
        <v>14.804767020194701</v>
      </c>
      <c r="F13" s="10">
        <f t="shared" si="15"/>
        <v>1.6571437211391999</v>
      </c>
      <c r="G13" s="8">
        <f t="shared" si="16"/>
        <v>14.804767020194701</v>
      </c>
      <c r="H13" s="10">
        <f t="shared" si="17"/>
        <v>1.3285718605696</v>
      </c>
      <c r="I13" s="8">
        <f t="shared" si="18"/>
        <v>236.06419819772299</v>
      </c>
      <c r="J13" s="10">
        <f t="shared" si="19"/>
        <v>1.31559430056736</v>
      </c>
      <c r="K13" s="8">
        <f t="shared" si="20"/>
        <v>34.8122544233456</v>
      </c>
      <c r="L13" s="10">
        <f t="shared" si="21"/>
        <v>1.3543345477211099</v>
      </c>
      <c r="M13" s="11">
        <f t="shared" si="22"/>
        <v>0.14473225630515701</v>
      </c>
      <c r="N13" s="10">
        <f t="shared" si="23"/>
        <v>1.59356820792027</v>
      </c>
      <c r="O13" s="11">
        <f>((SUM($K$3:$K$5)+ SUM($K$8:K13)) * 20 + (SUM($M$3:$M$5) + SUM($M$8:M13)) * 1000) /(SUM($G$3:$G$5) + SUM($G$8:G13))</f>
        <v>89.723050448857748</v>
      </c>
      <c r="P13" s="11">
        <f t="shared" si="26"/>
        <v>56.804497066716365</v>
      </c>
      <c r="Q13" s="9">
        <f t="shared" si="24"/>
        <v>62.715003516943746</v>
      </c>
      <c r="S13" t="s">
        <v>55</v>
      </c>
      <c r="T13" t="s">
        <v>28</v>
      </c>
      <c r="U13" t="s">
        <v>58</v>
      </c>
      <c r="V13">
        <v>109064</v>
      </c>
      <c r="W13">
        <v>109064</v>
      </c>
      <c r="X13">
        <v>14804.7670201947</v>
      </c>
      <c r="Y13">
        <v>14804.7670201947</v>
      </c>
      <c r="Z13">
        <v>-236.06419819772299</v>
      </c>
      <c r="AA13">
        <v>-144732.256305157</v>
      </c>
      <c r="AB13">
        <v>34.8122544233456</v>
      </c>
      <c r="AC13">
        <v>89.723050448857904</v>
      </c>
      <c r="AD13">
        <v>1.6571437211391999</v>
      </c>
      <c r="AE13">
        <v>1.3285718605696</v>
      </c>
      <c r="AF13">
        <v>1.31559430056736</v>
      </c>
      <c r="AG13">
        <v>1.3543345477211099</v>
      </c>
      <c r="AH13">
        <v>1.59356820792027</v>
      </c>
      <c r="AI13" t="s">
        <v>63</v>
      </c>
    </row>
    <row r="14" spans="1:35" x14ac:dyDescent="0.25">
      <c r="P14" s="11"/>
      <c r="Q14" s="9"/>
    </row>
    <row r="15" spans="1:35" x14ac:dyDescent="0.25">
      <c r="A15" s="13" t="s">
        <v>62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1"/>
      <c r="Q15" s="9"/>
    </row>
    <row r="16" spans="1:35" x14ac:dyDescent="0.25">
      <c r="A16" t="s">
        <v>10</v>
      </c>
      <c r="B16" s="18" t="s">
        <v>3</v>
      </c>
      <c r="C16" s="19">
        <v>1508.4970000000001</v>
      </c>
      <c r="D16" s="8">
        <f t="shared" ref="D16:D21" si="27">W16/1000</f>
        <v>1075.4017824339201</v>
      </c>
      <c r="E16" s="9">
        <f t="shared" ref="E16:E21" si="28">X16 / 1000</f>
        <v>145.979175915393</v>
      </c>
      <c r="F16" s="10">
        <f t="shared" ref="F16:F21" si="29">AD16</f>
        <v>1.23752264637281</v>
      </c>
      <c r="G16" s="8">
        <f t="shared" ref="G16:G21" si="30">Y16 / 1000</f>
        <v>291.958351830786</v>
      </c>
      <c r="H16" s="10">
        <f t="shared" ref="H16:H21" si="31">AE16</f>
        <v>1.23752264637281</v>
      </c>
      <c r="I16" s="8">
        <f t="shared" ref="I16:I21" si="32">-Z16</f>
        <v>7404.9556871741597</v>
      </c>
      <c r="J16" s="10">
        <f t="shared" ref="J16:J21" si="33">AF16</f>
        <v>1.1639431332365899</v>
      </c>
      <c r="K16" s="8">
        <f t="shared" ref="K16:K21" si="34">AB16</f>
        <v>757.50069320317505</v>
      </c>
      <c r="L16" s="10">
        <f t="shared" ref="L16:L21" si="35">AG16</f>
        <v>1.15595605978834</v>
      </c>
      <c r="M16" s="11">
        <f t="shared" ref="M16:M21" si="36">-AA16/1000000</f>
        <v>2.2209642426327001</v>
      </c>
      <c r="N16" s="10">
        <f t="shared" ref="N16:N21" si="37">AH16</f>
        <v>1.2366001152216599</v>
      </c>
      <c r="O16" s="11">
        <f>((SUM($K$3:$K$5)+ SUM($K$16:K16)) * 20 + (SUM($M$3:$M$5) + SUM($M$16:M16)) * 1000) /(SUM($G$3:$G$5) + SUM($G$16:G16))</f>
        <v>81.452629266040603</v>
      </c>
      <c r="P16" s="11">
        <f>(K16 * 20 + M16 * 1000) /G16</f>
        <v>59.498137312283909</v>
      </c>
      <c r="Q16" s="9">
        <f t="shared" ref="Q16:Q21" si="38">E16/I16*1000</f>
        <v>19.713713637508722</v>
      </c>
      <c r="S16" t="s">
        <v>51</v>
      </c>
      <c r="T16" t="s">
        <v>3</v>
      </c>
      <c r="U16" t="s">
        <v>59</v>
      </c>
      <c r="V16">
        <v>1508497</v>
      </c>
      <c r="W16">
        <v>1075401.7824339201</v>
      </c>
      <c r="X16">
        <v>145979.17591539299</v>
      </c>
      <c r="Y16">
        <v>291958.35183078598</v>
      </c>
      <c r="Z16">
        <v>-7404.9556871741597</v>
      </c>
      <c r="AA16">
        <v>-2220964.2426327001</v>
      </c>
      <c r="AB16">
        <v>757.50069320317505</v>
      </c>
      <c r="AC16">
        <v>81.452629266040702</v>
      </c>
      <c r="AD16">
        <v>1.23752264637281</v>
      </c>
      <c r="AE16">
        <v>1.23752264637281</v>
      </c>
      <c r="AF16">
        <v>1.1639431332365899</v>
      </c>
      <c r="AG16">
        <v>1.15595605978834</v>
      </c>
      <c r="AH16">
        <v>1.2366001152216599</v>
      </c>
      <c r="AI16" t="s">
        <v>64</v>
      </c>
    </row>
    <row r="17" spans="1:35" x14ac:dyDescent="0.25">
      <c r="A17" t="s">
        <v>11</v>
      </c>
      <c r="B17" s="18"/>
      <c r="C17" s="19"/>
      <c r="D17" s="8">
        <f t="shared" si="27"/>
        <v>433.09521756606995</v>
      </c>
      <c r="E17" s="9">
        <f t="shared" si="28"/>
        <v>58.790011311030398</v>
      </c>
      <c r="F17" s="10">
        <f t="shared" si="29"/>
        <v>1.3331798452802599</v>
      </c>
      <c r="G17" s="8">
        <f t="shared" si="30"/>
        <v>117.58002262206</v>
      </c>
      <c r="H17" s="10">
        <f t="shared" si="31"/>
        <v>1.3331798452802599</v>
      </c>
      <c r="I17" s="8">
        <f t="shared" si="32"/>
        <v>3124.1265312136602</v>
      </c>
      <c r="J17" s="10">
        <f t="shared" si="33"/>
        <v>1.23311020374883</v>
      </c>
      <c r="K17" s="8">
        <f t="shared" si="34"/>
        <v>419.92130476814702</v>
      </c>
      <c r="L17" s="10">
        <f t="shared" si="35"/>
        <v>1.2424104653096</v>
      </c>
      <c r="M17" s="11">
        <f t="shared" si="36"/>
        <v>1.2526832270180699</v>
      </c>
      <c r="N17" s="10">
        <f t="shared" si="37"/>
        <v>1.3700489074891999</v>
      </c>
      <c r="O17" s="11">
        <f>((SUM($K$3:$K$5)+ SUM($K$16:K17)) * 20 + (SUM($M$3:$M$5) + SUM($M$16:M17)) * 1000) /(SUM($G$3:$G$5) + SUM($G$16:G17))</f>
        <v>81.497729926055825</v>
      </c>
      <c r="P17" s="11">
        <f t="shared" ref="P17:P21" si="39">(K17 * 20 + M17 * 1000) /G17</f>
        <v>82.081199740901383</v>
      </c>
      <c r="Q17" s="9">
        <f t="shared" si="38"/>
        <v>18.818063456665332</v>
      </c>
      <c r="S17" t="s">
        <v>52</v>
      </c>
      <c r="T17" t="s">
        <v>3</v>
      </c>
      <c r="U17" t="s">
        <v>60</v>
      </c>
      <c r="V17">
        <v>1508497</v>
      </c>
      <c r="W17">
        <v>433095.21756606997</v>
      </c>
      <c r="X17">
        <v>58790.011311030401</v>
      </c>
      <c r="Y17">
        <v>117580.02262206</v>
      </c>
      <c r="Z17">
        <v>-3124.1265312136602</v>
      </c>
      <c r="AA17">
        <v>-1252683.2270180699</v>
      </c>
      <c r="AB17">
        <v>419.92130476814702</v>
      </c>
      <c r="AC17">
        <v>81.497729926055797</v>
      </c>
      <c r="AD17">
        <v>1.3331798452802599</v>
      </c>
      <c r="AE17">
        <v>1.3331798452802599</v>
      </c>
      <c r="AF17">
        <v>1.23311020374883</v>
      </c>
      <c r="AG17">
        <v>1.2424104653096</v>
      </c>
      <c r="AH17">
        <v>1.3700489074891999</v>
      </c>
      <c r="AI17" t="s">
        <v>64</v>
      </c>
    </row>
    <row r="18" spans="1:35" x14ac:dyDescent="0.25">
      <c r="A18" t="s">
        <v>10</v>
      </c>
      <c r="B18" s="18" t="str">
        <f>T18</f>
        <v>[85,90)</v>
      </c>
      <c r="C18" s="19">
        <v>940.56899999999996</v>
      </c>
      <c r="D18" s="8">
        <f t="shared" si="27"/>
        <v>344.41771727378898</v>
      </c>
      <c r="E18" s="9">
        <f t="shared" si="28"/>
        <v>46.752586205033197</v>
      </c>
      <c r="F18" s="10">
        <f t="shared" si="29"/>
        <v>1.4092509556325299</v>
      </c>
      <c r="G18" s="8">
        <f t="shared" si="30"/>
        <v>93.505172410066507</v>
      </c>
      <c r="H18" s="10">
        <f t="shared" si="31"/>
        <v>1.4092509556325299</v>
      </c>
      <c r="I18" s="8">
        <f t="shared" si="32"/>
        <v>2326.6492352678702</v>
      </c>
      <c r="J18" s="10">
        <f t="shared" si="33"/>
        <v>1.2846214053935601</v>
      </c>
      <c r="K18" s="8">
        <f t="shared" si="34"/>
        <v>203.54365469004301</v>
      </c>
      <c r="L18" s="10">
        <f t="shared" si="35"/>
        <v>1.28431652119207</v>
      </c>
      <c r="M18" s="11">
        <f t="shared" si="36"/>
        <v>0.69649574166141692</v>
      </c>
      <c r="N18" s="10">
        <f t="shared" si="37"/>
        <v>1.44424684798966</v>
      </c>
      <c r="O18" s="11">
        <f>((SUM($K$3:$K$5)+ SUM($K$16:K18)) * 20 + (SUM($M$3:$M$5) + SUM($M$16:M18)) * 1000) /(SUM($G$3:$G$5) + SUM($G$16:G18))</f>
        <v>79.850662711577286</v>
      </c>
      <c r="P18" s="11">
        <f t="shared" si="39"/>
        <v>50.985081494262189</v>
      </c>
      <c r="Q18" s="9">
        <f t="shared" si="38"/>
        <v>20.094385305849727</v>
      </c>
      <c r="S18" t="s">
        <v>53</v>
      </c>
      <c r="T18" t="s">
        <v>4</v>
      </c>
      <c r="U18" t="s">
        <v>59</v>
      </c>
      <c r="V18">
        <v>940569</v>
      </c>
      <c r="W18">
        <v>344417.71727378899</v>
      </c>
      <c r="X18">
        <v>46752.5862050332</v>
      </c>
      <c r="Y18">
        <v>93505.172410066501</v>
      </c>
      <c r="Z18">
        <v>-2326.6492352678702</v>
      </c>
      <c r="AA18">
        <v>-696495.74166141695</v>
      </c>
      <c r="AB18">
        <v>203.54365469004301</v>
      </c>
      <c r="AC18">
        <v>79.8506627115773</v>
      </c>
      <c r="AD18">
        <v>1.4092509556325299</v>
      </c>
      <c r="AE18">
        <v>1.4092509556325299</v>
      </c>
      <c r="AF18">
        <v>1.2846214053935601</v>
      </c>
      <c r="AG18">
        <v>1.28431652119207</v>
      </c>
      <c r="AH18">
        <v>1.44424684798966</v>
      </c>
      <c r="AI18" t="s">
        <v>64</v>
      </c>
    </row>
    <row r="19" spans="1:35" x14ac:dyDescent="0.25">
      <c r="A19" t="s">
        <v>11</v>
      </c>
      <c r="B19" s="18"/>
      <c r="C19" s="19"/>
      <c r="D19" s="8">
        <f t="shared" si="27"/>
        <v>596.15128272620996</v>
      </c>
      <c r="E19" s="9">
        <f t="shared" si="28"/>
        <v>80.923869008580112</v>
      </c>
      <c r="F19" s="10">
        <f t="shared" si="29"/>
        <v>1.54092214367092</v>
      </c>
      <c r="G19" s="8">
        <f t="shared" si="30"/>
        <v>161.84773801716</v>
      </c>
      <c r="H19" s="10">
        <f t="shared" si="31"/>
        <v>1.54092214367092</v>
      </c>
      <c r="I19" s="8">
        <f t="shared" si="32"/>
        <v>3267.2930752177099</v>
      </c>
      <c r="J19" s="10">
        <f t="shared" si="33"/>
        <v>1.3569581331988601</v>
      </c>
      <c r="K19" s="8">
        <f t="shared" si="34"/>
        <v>473.61882180464499</v>
      </c>
      <c r="L19" s="10">
        <f t="shared" si="35"/>
        <v>1.38182630032892</v>
      </c>
      <c r="M19" s="11">
        <f t="shared" si="36"/>
        <v>1.6496856212908901</v>
      </c>
      <c r="N19" s="10">
        <f t="shared" si="37"/>
        <v>1.6199884473295401</v>
      </c>
      <c r="O19" s="11">
        <f>((SUM($K$3:$K$5)+ SUM($K$16:K19)) * 20 + (SUM($M$3:$M$5) + SUM($M$16:M19)) * 1000) /(SUM($G$3:$G$5) + SUM($G$16:G19))</f>
        <v>78.899491531600262</v>
      </c>
      <c r="P19" s="11">
        <f t="shared" si="39"/>
        <v>68.719292550165676</v>
      </c>
      <c r="Q19" s="9">
        <f t="shared" si="38"/>
        <v>24.767863532777177</v>
      </c>
      <c r="S19" t="s">
        <v>54</v>
      </c>
      <c r="T19" t="s">
        <v>4</v>
      </c>
      <c r="U19" t="s">
        <v>60</v>
      </c>
      <c r="V19">
        <v>940569</v>
      </c>
      <c r="W19">
        <v>596151.28272620996</v>
      </c>
      <c r="X19">
        <v>80923.869008580106</v>
      </c>
      <c r="Y19">
        <v>161847.73801716001</v>
      </c>
      <c r="Z19">
        <v>-3267.2930752177099</v>
      </c>
      <c r="AA19">
        <v>-1649685.62129089</v>
      </c>
      <c r="AB19">
        <v>473.61882180464499</v>
      </c>
      <c r="AC19">
        <v>78.899491531600304</v>
      </c>
      <c r="AD19">
        <v>1.54092214367092</v>
      </c>
      <c r="AE19">
        <v>1.54092214367092</v>
      </c>
      <c r="AF19">
        <v>1.3569581331988601</v>
      </c>
      <c r="AG19">
        <v>1.38182630032892</v>
      </c>
      <c r="AH19">
        <v>1.6199884473295401</v>
      </c>
      <c r="AI19" t="s">
        <v>64</v>
      </c>
    </row>
    <row r="20" spans="1:35" x14ac:dyDescent="0.25">
      <c r="A20" t="s">
        <v>11</v>
      </c>
      <c r="B20" s="6" t="str">
        <f>T20</f>
        <v>[90,95)</v>
      </c>
      <c r="C20" s="7">
        <v>417.13799999999998</v>
      </c>
      <c r="D20" s="8">
        <f t="shared" si="27"/>
        <v>417.13799999999998</v>
      </c>
      <c r="E20" s="9">
        <f t="shared" si="28"/>
        <v>56.6239171978836</v>
      </c>
      <c r="F20" s="10">
        <f t="shared" si="29"/>
        <v>1.63305489189682</v>
      </c>
      <c r="G20" s="8">
        <f t="shared" si="30"/>
        <v>113.247834395767</v>
      </c>
      <c r="H20" s="10">
        <f t="shared" si="31"/>
        <v>1.63305489189682</v>
      </c>
      <c r="I20" s="8">
        <f t="shared" si="32"/>
        <v>1651.25601598193</v>
      </c>
      <c r="J20" s="10">
        <f t="shared" si="33"/>
        <v>1.39351636480378</v>
      </c>
      <c r="K20" s="8">
        <f t="shared" si="34"/>
        <v>250.92967193963199</v>
      </c>
      <c r="L20" s="10">
        <f t="shared" si="35"/>
        <v>1.433488303111</v>
      </c>
      <c r="M20" s="11">
        <f t="shared" si="36"/>
        <v>0.98681929633907994</v>
      </c>
      <c r="N20" s="10">
        <f t="shared" si="37"/>
        <v>1.7251146599605101</v>
      </c>
      <c r="O20" s="11">
        <f>((SUM($K$3:$K$5)+ SUM($K$16:K20)) * 20 + (SUM($M$3:$M$5) + SUM($M$16:M20)) * 1000) /(SUM($G$3:$G$5) + SUM($G$16:G20))</f>
        <v>77.439941748511899</v>
      </c>
      <c r="P20" s="11">
        <f t="shared" si="39"/>
        <v>53.028941058109908</v>
      </c>
      <c r="Q20" s="9">
        <f t="shared" si="38"/>
        <v>34.291422196098303</v>
      </c>
      <c r="S20" t="s">
        <v>54</v>
      </c>
      <c r="T20" t="s">
        <v>5</v>
      </c>
      <c r="U20" t="s">
        <v>60</v>
      </c>
      <c r="V20">
        <v>417138</v>
      </c>
      <c r="W20">
        <v>417138</v>
      </c>
      <c r="X20">
        <v>56623.917197883602</v>
      </c>
      <c r="Y20">
        <v>113247.834395767</v>
      </c>
      <c r="Z20">
        <v>-1651.25601598193</v>
      </c>
      <c r="AA20">
        <v>-986819.29633907997</v>
      </c>
      <c r="AB20">
        <v>250.92967193963199</v>
      </c>
      <c r="AC20">
        <v>77.439941748511899</v>
      </c>
      <c r="AD20">
        <v>1.63305489189682</v>
      </c>
      <c r="AE20">
        <v>1.63305489189682</v>
      </c>
      <c r="AF20">
        <v>1.39351636480378</v>
      </c>
      <c r="AG20">
        <v>1.433488303111</v>
      </c>
      <c r="AH20">
        <v>1.7251146599605101</v>
      </c>
      <c r="AI20" t="s">
        <v>64</v>
      </c>
    </row>
    <row r="21" spans="1:35" x14ac:dyDescent="0.25">
      <c r="A21" t="s">
        <v>11</v>
      </c>
      <c r="B21" s="6" t="str">
        <f>T21</f>
        <v>[95,100)</v>
      </c>
      <c r="C21" s="7">
        <v>418.13799999999998</v>
      </c>
      <c r="D21" s="8">
        <f t="shared" si="27"/>
        <v>109.06399999999999</v>
      </c>
      <c r="E21" s="9">
        <f t="shared" si="28"/>
        <v>14.804767020194701</v>
      </c>
      <c r="F21" s="10">
        <f t="shared" si="29"/>
        <v>1.6571437211391999</v>
      </c>
      <c r="G21" s="8">
        <f t="shared" si="30"/>
        <v>29.609534040389402</v>
      </c>
      <c r="H21" s="10">
        <f t="shared" si="31"/>
        <v>1.6571437211391999</v>
      </c>
      <c r="I21" s="8">
        <f t="shared" si="32"/>
        <v>274.77575517852699</v>
      </c>
      <c r="J21" s="10">
        <f t="shared" si="33"/>
        <v>1.3995998040766799</v>
      </c>
      <c r="K21" s="8">
        <f t="shared" si="34"/>
        <v>40.3388961195676</v>
      </c>
      <c r="L21" s="10">
        <f t="shared" si="35"/>
        <v>1.4417933718079201</v>
      </c>
      <c r="M21" s="11">
        <f t="shared" si="36"/>
        <v>0.168047977349395</v>
      </c>
      <c r="N21" s="10">
        <f t="shared" si="37"/>
        <v>1.74301687109944</v>
      </c>
      <c r="O21" s="11">
        <f>((SUM($K$3:$K$5)+ SUM($K$16:K21)) * 20 + (SUM($M$3:$M$5) + SUM($M$16:M21)) * 1000) /(SUM($G$3:$G$5) + SUM($G$16:G21))</f>
        <v>76.792823369360192</v>
      </c>
      <c r="P21" s="11">
        <f t="shared" si="39"/>
        <v>32.922703154025278</v>
      </c>
      <c r="Q21" s="9">
        <f t="shared" si="38"/>
        <v>53.879451666235127</v>
      </c>
      <c r="S21" t="s">
        <v>55</v>
      </c>
      <c r="T21" t="s">
        <v>28</v>
      </c>
      <c r="U21" t="s">
        <v>60</v>
      </c>
      <c r="V21">
        <v>109064</v>
      </c>
      <c r="W21">
        <v>109064</v>
      </c>
      <c r="X21">
        <v>14804.7670201947</v>
      </c>
      <c r="Y21">
        <v>29609.534040389401</v>
      </c>
      <c r="Z21">
        <v>-274.77575517852699</v>
      </c>
      <c r="AA21">
        <v>-168047.97734939499</v>
      </c>
      <c r="AB21">
        <v>40.3388961195676</v>
      </c>
      <c r="AC21">
        <v>76.792823369360207</v>
      </c>
      <c r="AD21">
        <v>1.6571437211391999</v>
      </c>
      <c r="AE21">
        <v>1.6571437211391999</v>
      </c>
      <c r="AF21">
        <v>1.3995998040766799</v>
      </c>
      <c r="AG21">
        <v>1.4417933718079201</v>
      </c>
      <c r="AH21">
        <v>1.74301687109944</v>
      </c>
      <c r="AI21" t="s">
        <v>64</v>
      </c>
    </row>
    <row r="22" spans="1:35" x14ac:dyDescent="0.25">
      <c r="G22" s="8">
        <f>SUM(G16:G17)</f>
        <v>409.53837445284603</v>
      </c>
    </row>
    <row r="23" spans="1:35" x14ac:dyDescent="0.25">
      <c r="A23" s="13" t="s">
        <v>56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1"/>
      <c r="Q23" s="9"/>
    </row>
    <row r="24" spans="1:35" x14ac:dyDescent="0.25">
      <c r="A24" t="s">
        <v>10</v>
      </c>
      <c r="B24" s="18" t="str">
        <f>T24</f>
        <v>[80,85)</v>
      </c>
      <c r="C24" s="19">
        <f>V24/1000</f>
        <v>1508.4970000000001</v>
      </c>
      <c r="D24" s="8">
        <f>W24/1000</f>
        <v>1075.4017824339201</v>
      </c>
      <c r="E24" s="9">
        <f t="shared" ref="E24:E29" si="40">X24 / 1000</f>
        <v>256.661789483196</v>
      </c>
      <c r="F24" s="10">
        <f t="shared" ref="F24:F29" si="41">AD24</f>
        <v>1.4176142732588399</v>
      </c>
      <c r="G24" s="8">
        <f t="shared" ref="G24:G29" si="42">Y24 / 1000</f>
        <v>256.661789483196</v>
      </c>
      <c r="H24" s="10">
        <f t="shared" ref="H24:H29" si="43">AE24</f>
        <v>1.20880713662942</v>
      </c>
      <c r="I24" s="8">
        <f t="shared" ref="I24:I29" si="44">-Z24</f>
        <v>10004.098790305001</v>
      </c>
      <c r="J24" s="10">
        <f t="shared" ref="J24:J29" si="45">AF24</f>
        <v>1.2214872539658499</v>
      </c>
      <c r="K24" s="8">
        <f t="shared" ref="K24:K29" si="46">AB24</f>
        <v>1035.42933478892</v>
      </c>
      <c r="L24" s="10">
        <f t="shared" ref="L24:L29" si="47">AG24</f>
        <v>1.2131766752055499</v>
      </c>
      <c r="M24" s="11">
        <f t="shared" ref="M24:M29" si="48">-AA24/1000000</f>
        <v>2.9145098530609199</v>
      </c>
      <c r="N24" s="10">
        <f t="shared" ref="N24:N29" si="49">AH24</f>
        <v>1.3104837771865601</v>
      </c>
      <c r="O24" s="11">
        <f>((SUM($K$3:$K$5)+ SUM($K$24:K24)) * 20 + (SUM($M$3:$M$5) + SUM($M$24:M24)) * 1000) /(SUM($G$3:$G$5) + SUM($G$24:G24))</f>
        <v>87.595348801399155</v>
      </c>
      <c r="P24" s="11">
        <f>(K24 * 20 + M24 * 1000) /G24</f>
        <v>92.039787443256941</v>
      </c>
      <c r="Q24" s="9">
        <f t="shared" ref="Q24:Q29" si="50">E24/I24*1000</f>
        <v>25.655663229948072</v>
      </c>
      <c r="S24" t="s">
        <v>51</v>
      </c>
      <c r="T24" t="s">
        <v>3</v>
      </c>
      <c r="U24" t="s">
        <v>57</v>
      </c>
      <c r="V24">
        <v>1508497</v>
      </c>
      <c r="W24">
        <v>1075401.7824339201</v>
      </c>
      <c r="X24">
        <v>256661.78948319599</v>
      </c>
      <c r="Y24">
        <v>256661.78948319599</v>
      </c>
      <c r="Z24">
        <v>-10004.098790305001</v>
      </c>
      <c r="AA24">
        <v>-2914509.8530609198</v>
      </c>
      <c r="AB24">
        <v>1035.42933478892</v>
      </c>
      <c r="AC24">
        <v>87.595348801399297</v>
      </c>
      <c r="AD24">
        <v>1.4176142732588399</v>
      </c>
      <c r="AE24">
        <v>1.20880713662942</v>
      </c>
      <c r="AF24">
        <v>1.2214872539658499</v>
      </c>
      <c r="AG24">
        <v>1.2131766752055499</v>
      </c>
      <c r="AH24">
        <v>1.3104837771865601</v>
      </c>
      <c r="AI24" t="s">
        <v>65</v>
      </c>
    </row>
    <row r="25" spans="1:35" x14ac:dyDescent="0.25">
      <c r="A25" t="s">
        <v>11</v>
      </c>
      <c r="B25" s="18"/>
      <c r="C25" s="19"/>
      <c r="D25" s="8">
        <f t="shared" ref="D25:D29" si="51">W25/1000</f>
        <v>433.09521756606995</v>
      </c>
      <c r="E25" s="9">
        <f t="shared" si="40"/>
        <v>76.705702678003306</v>
      </c>
      <c r="F25" s="10">
        <f t="shared" si="41"/>
        <v>1.54242208490538</v>
      </c>
      <c r="G25" s="8">
        <f t="shared" si="42"/>
        <v>76.705702678003306</v>
      </c>
      <c r="H25" s="10">
        <f t="shared" si="43"/>
        <v>1.2712110424526899</v>
      </c>
      <c r="I25" s="8">
        <f t="shared" si="44"/>
        <v>3426.0451700077401</v>
      </c>
      <c r="J25" s="10">
        <f t="shared" si="45"/>
        <v>1.2973386977164301</v>
      </c>
      <c r="K25" s="8">
        <f t="shared" si="46"/>
        <v>459.55066558554802</v>
      </c>
      <c r="L25" s="10">
        <f t="shared" si="47"/>
        <v>1.3077900685937001</v>
      </c>
      <c r="M25" s="11">
        <f t="shared" si="48"/>
        <v>1.32890401058093</v>
      </c>
      <c r="N25" s="10">
        <f t="shared" si="49"/>
        <v>1.45205239679175</v>
      </c>
      <c r="O25" s="11">
        <f>((SUM($K$3:$K$5)+ SUM($K$24:K25)) * 20 + (SUM($M$3:$M$5) + SUM($M$24:M25)) * 1000) /(SUM($G$3:$G$5) + SUM($G$24:G25))</f>
        <v>90.027820033567565</v>
      </c>
      <c r="P25" s="11">
        <f t="shared" ref="P25:P29" si="52">(K25 * 20 + M25 * 1000) /G25</f>
        <v>137.1464826605214</v>
      </c>
      <c r="Q25" s="9">
        <f t="shared" si="50"/>
        <v>22.388993393753186</v>
      </c>
      <c r="S25" t="s">
        <v>52</v>
      </c>
      <c r="T25" t="s">
        <v>3</v>
      </c>
      <c r="U25" t="s">
        <v>58</v>
      </c>
      <c r="V25">
        <v>1508497</v>
      </c>
      <c r="W25">
        <v>433095.21756606997</v>
      </c>
      <c r="X25">
        <v>76705.702678003305</v>
      </c>
      <c r="Y25">
        <v>76705.702678003305</v>
      </c>
      <c r="Z25">
        <v>-3426.0451700077401</v>
      </c>
      <c r="AA25">
        <v>-1328904.0105809299</v>
      </c>
      <c r="AB25">
        <v>459.55066558554802</v>
      </c>
      <c r="AC25">
        <v>90.027820033567707</v>
      </c>
      <c r="AD25">
        <v>1.54242208490538</v>
      </c>
      <c r="AE25">
        <v>1.2712110424526899</v>
      </c>
      <c r="AF25">
        <v>1.2973386977164301</v>
      </c>
      <c r="AG25">
        <v>1.3077900685937001</v>
      </c>
      <c r="AH25">
        <v>1.45205239679175</v>
      </c>
      <c r="AI25" t="s">
        <v>65</v>
      </c>
    </row>
    <row r="26" spans="1:35" x14ac:dyDescent="0.25">
      <c r="A26" t="s">
        <v>10</v>
      </c>
      <c r="B26" s="18" t="str">
        <f>T26</f>
        <v>[85,90)</v>
      </c>
      <c r="C26" s="19">
        <f>V26/1000</f>
        <v>940.56899999999996</v>
      </c>
      <c r="D26" s="8">
        <f t="shared" si="51"/>
        <v>344.41771727378898</v>
      </c>
      <c r="E26" s="9">
        <f t="shared" si="40"/>
        <v>46.752586205033197</v>
      </c>
      <c r="F26" s="10">
        <f t="shared" si="41"/>
        <v>1.61849319525765</v>
      </c>
      <c r="G26" s="8">
        <f t="shared" si="42"/>
        <v>46.752586205033197</v>
      </c>
      <c r="H26" s="10">
        <f t="shared" si="43"/>
        <v>1.3092465976288199</v>
      </c>
      <c r="I26" s="8">
        <f t="shared" si="44"/>
        <v>1800.4322737841001</v>
      </c>
      <c r="J26" s="10">
        <f t="shared" si="45"/>
        <v>1.3371996395794099</v>
      </c>
      <c r="K26" s="8">
        <f t="shared" si="46"/>
        <v>158.58168366532601</v>
      </c>
      <c r="L26" s="10">
        <f t="shared" si="47"/>
        <v>1.3404392460280701</v>
      </c>
      <c r="M26" s="11">
        <f t="shared" si="48"/>
        <v>0.53894517891234106</v>
      </c>
      <c r="N26" s="10">
        <f t="shared" si="49"/>
        <v>1.50946641948563</v>
      </c>
      <c r="O26" s="11">
        <f>((SUM($K$3:$K$5)+ SUM($K$24:K26)) * 20 + (SUM($M$3:$M$5) + SUM($M$24:M26)) * 1000) /(SUM($G$3:$G$5) + SUM($G$24:G26))</f>
        <v>89.718086488273187</v>
      </c>
      <c r="P26" s="11">
        <f t="shared" si="52"/>
        <v>79.366280101514363</v>
      </c>
      <c r="Q26" s="9">
        <f t="shared" si="50"/>
        <v>25.967422871602867</v>
      </c>
      <c r="S26" t="s">
        <v>53</v>
      </c>
      <c r="T26" t="s">
        <v>4</v>
      </c>
      <c r="U26" t="s">
        <v>57</v>
      </c>
      <c r="V26">
        <v>940569</v>
      </c>
      <c r="W26">
        <v>344417.71727378899</v>
      </c>
      <c r="X26">
        <v>46752.5862050332</v>
      </c>
      <c r="Y26">
        <v>46752.5862050332</v>
      </c>
      <c r="Z26">
        <v>-1800.4322737841001</v>
      </c>
      <c r="AA26">
        <v>-538945.17891234101</v>
      </c>
      <c r="AB26">
        <v>158.58168366532601</v>
      </c>
      <c r="AC26">
        <v>89.7180864882733</v>
      </c>
      <c r="AD26">
        <v>1.61849319525765</v>
      </c>
      <c r="AE26">
        <v>1.3092465976288199</v>
      </c>
      <c r="AF26">
        <v>1.3371996395794099</v>
      </c>
      <c r="AG26">
        <v>1.3404392460280701</v>
      </c>
      <c r="AH26">
        <v>1.50946641948563</v>
      </c>
      <c r="AI26" t="s">
        <v>65</v>
      </c>
    </row>
    <row r="27" spans="1:35" x14ac:dyDescent="0.25">
      <c r="A27" t="s">
        <v>11</v>
      </c>
      <c r="B27" s="18"/>
      <c r="C27" s="19"/>
      <c r="D27" s="8">
        <f t="shared" si="51"/>
        <v>596.15128272620996</v>
      </c>
      <c r="E27" s="9">
        <f t="shared" si="40"/>
        <v>80.923869008580112</v>
      </c>
      <c r="F27" s="10">
        <f t="shared" si="41"/>
        <v>1.7501643832960401</v>
      </c>
      <c r="G27" s="8">
        <f t="shared" si="42"/>
        <v>80.923869008580112</v>
      </c>
      <c r="H27" s="10">
        <f t="shared" si="43"/>
        <v>1.37508219164802</v>
      </c>
      <c r="I27" s="8">
        <f t="shared" si="44"/>
        <v>2719.0154407517198</v>
      </c>
      <c r="J27" s="10">
        <f t="shared" si="45"/>
        <v>1.39739769200633</v>
      </c>
      <c r="K27" s="8">
        <f t="shared" si="46"/>
        <v>396.42716050981397</v>
      </c>
      <c r="L27" s="10">
        <f t="shared" si="47"/>
        <v>1.42205662077232</v>
      </c>
      <c r="M27" s="11">
        <f t="shared" si="48"/>
        <v>1.3770768595861298</v>
      </c>
      <c r="N27" s="10">
        <f t="shared" si="49"/>
        <v>1.6561669099270999</v>
      </c>
      <c r="O27" s="11">
        <f>((SUM($K$3:$K$5)+ SUM($K$24:K27)) * 20 + (SUM($M$3:$M$5) + SUM($M$24:M27)) * 1000) /(SUM($G$3:$G$5) + SUM($G$24:G27))</f>
        <v>90.928153380524336</v>
      </c>
      <c r="P27" s="11">
        <f t="shared" si="52"/>
        <v>114.99227834491901</v>
      </c>
      <c r="Q27" s="9">
        <f t="shared" si="50"/>
        <v>29.762195460797852</v>
      </c>
      <c r="S27" t="s">
        <v>54</v>
      </c>
      <c r="T27" t="s">
        <v>4</v>
      </c>
      <c r="U27" t="s">
        <v>58</v>
      </c>
      <c r="V27">
        <v>940569</v>
      </c>
      <c r="W27">
        <v>596151.28272620996</v>
      </c>
      <c r="X27">
        <v>80923.869008580106</v>
      </c>
      <c r="Y27">
        <v>80923.869008580106</v>
      </c>
      <c r="Z27">
        <v>-2719.0154407517198</v>
      </c>
      <c r="AA27">
        <v>-1377076.8595861299</v>
      </c>
      <c r="AB27">
        <v>396.42716050981397</v>
      </c>
      <c r="AC27">
        <v>90.928153380524506</v>
      </c>
      <c r="AD27">
        <v>1.7501643832960401</v>
      </c>
      <c r="AE27">
        <v>1.37508219164802</v>
      </c>
      <c r="AF27">
        <v>1.39739769200633</v>
      </c>
      <c r="AG27">
        <v>1.42205662077232</v>
      </c>
      <c r="AH27">
        <v>1.6561669099270999</v>
      </c>
      <c r="AI27" t="s">
        <v>65</v>
      </c>
    </row>
    <row r="28" spans="1:35" x14ac:dyDescent="0.25">
      <c r="A28" t="s">
        <v>11</v>
      </c>
      <c r="B28" s="6" t="str">
        <f>T28</f>
        <v>[90,95)</v>
      </c>
      <c r="C28" s="7">
        <f>V28/1000</f>
        <v>417.13799999999998</v>
      </c>
      <c r="D28" s="8">
        <f t="shared" si="51"/>
        <v>417.13799999999998</v>
      </c>
      <c r="E28" s="9">
        <f t="shared" si="40"/>
        <v>56.6239171978836</v>
      </c>
      <c r="F28" s="10">
        <f t="shared" si="41"/>
        <v>1.8422971315219401</v>
      </c>
      <c r="G28" s="8">
        <f t="shared" si="42"/>
        <v>56.6239171978836</v>
      </c>
      <c r="H28" s="10">
        <f t="shared" si="43"/>
        <v>1.4211485657609699</v>
      </c>
      <c r="I28" s="8">
        <f t="shared" si="44"/>
        <v>1396.0150160676101</v>
      </c>
      <c r="J28" s="10">
        <f t="shared" si="45"/>
        <v>1.4283049769987199</v>
      </c>
      <c r="K28" s="8">
        <f t="shared" si="46"/>
        <v>212.984699070848</v>
      </c>
      <c r="L28" s="10">
        <f t="shared" si="47"/>
        <v>1.46590642151883</v>
      </c>
      <c r="M28" s="11">
        <f t="shared" si="48"/>
        <v>0.837278978928364</v>
      </c>
      <c r="N28" s="10">
        <f t="shared" si="49"/>
        <v>1.7453625390527201</v>
      </c>
      <c r="O28" s="11">
        <f>((SUM($K$3:$K$5)+ SUM($K$24:K28)) * 20 + (SUM($M$3:$M$5) + SUM($M$24:M28)) * 1000) /(SUM($G$3:$G$5) + SUM($G$24:G28))</f>
        <v>90.898537043812027</v>
      </c>
      <c r="P28" s="11">
        <f t="shared" si="52"/>
        <v>90.014488798663166</v>
      </c>
      <c r="Q28" s="9">
        <f t="shared" si="50"/>
        <v>40.561108975307221</v>
      </c>
      <c r="S28" t="s">
        <v>54</v>
      </c>
      <c r="T28" t="s">
        <v>5</v>
      </c>
      <c r="U28" t="s">
        <v>58</v>
      </c>
      <c r="V28">
        <v>417138</v>
      </c>
      <c r="W28">
        <v>417138</v>
      </c>
      <c r="X28">
        <v>56623.917197883602</v>
      </c>
      <c r="Y28">
        <v>56623.917197883602</v>
      </c>
      <c r="Z28">
        <v>-1396.0150160676101</v>
      </c>
      <c r="AA28">
        <v>-837278.978928364</v>
      </c>
      <c r="AB28">
        <v>212.984699070848</v>
      </c>
      <c r="AC28">
        <v>90.898537043812198</v>
      </c>
      <c r="AD28">
        <v>1.8422971315219401</v>
      </c>
      <c r="AE28">
        <v>1.4211485657609699</v>
      </c>
      <c r="AF28">
        <v>1.4283049769987199</v>
      </c>
      <c r="AG28">
        <v>1.46590642151883</v>
      </c>
      <c r="AH28">
        <v>1.7453625390527201</v>
      </c>
      <c r="AI28" t="s">
        <v>65</v>
      </c>
    </row>
    <row r="29" spans="1:35" x14ac:dyDescent="0.25">
      <c r="A29" t="s">
        <v>11</v>
      </c>
      <c r="B29" s="6" t="str">
        <f>T29</f>
        <v>[95,100)</v>
      </c>
      <c r="C29" s="7">
        <f>V29/1000</f>
        <v>109.06399999999999</v>
      </c>
      <c r="D29" s="8">
        <f t="shared" si="51"/>
        <v>109.06399999999999</v>
      </c>
      <c r="E29" s="9">
        <f t="shared" si="40"/>
        <v>14.804767020194701</v>
      </c>
      <c r="F29" s="10">
        <f t="shared" si="41"/>
        <v>1.8663859607643201</v>
      </c>
      <c r="G29" s="8">
        <f t="shared" si="42"/>
        <v>14.804767020194701</v>
      </c>
      <c r="H29" s="10">
        <f t="shared" si="43"/>
        <v>1.4331929803821599</v>
      </c>
      <c r="I29" s="8">
        <f t="shared" si="44"/>
        <v>236.06419819772299</v>
      </c>
      <c r="J29" s="10">
        <f t="shared" si="45"/>
        <v>1.4335313559174401</v>
      </c>
      <c r="K29" s="8">
        <f t="shared" si="46"/>
        <v>34.8122544233456</v>
      </c>
      <c r="L29" s="10">
        <f t="shared" si="47"/>
        <v>1.47307365196618</v>
      </c>
      <c r="M29" s="11">
        <f t="shared" si="48"/>
        <v>0.14473225630515701</v>
      </c>
      <c r="N29" s="10">
        <f t="shared" si="49"/>
        <v>1.76078091808862</v>
      </c>
      <c r="O29" s="11">
        <f>((SUM($K$3:$K$5)+ SUM($K$24:K29)) * 20 + (SUM($M$3:$M$5) + SUM($M$24:M29)) * 1000) /(SUM($G$3:$G$5) + SUM($G$24:G29))</f>
        <v>90.612014042920606</v>
      </c>
      <c r="P29" s="11">
        <f t="shared" si="52"/>
        <v>56.804497066716365</v>
      </c>
      <c r="Q29" s="9">
        <f t="shared" si="50"/>
        <v>62.715003516943746</v>
      </c>
      <c r="S29" t="s">
        <v>55</v>
      </c>
      <c r="T29" t="s">
        <v>28</v>
      </c>
      <c r="U29" t="s">
        <v>58</v>
      </c>
      <c r="V29">
        <v>109064</v>
      </c>
      <c r="W29">
        <v>109064</v>
      </c>
      <c r="X29">
        <v>14804.7670201947</v>
      </c>
      <c r="Y29">
        <v>14804.7670201947</v>
      </c>
      <c r="Z29">
        <v>-236.06419819772299</v>
      </c>
      <c r="AA29">
        <v>-144732.256305157</v>
      </c>
      <c r="AB29">
        <v>34.8122544233456</v>
      </c>
      <c r="AC29">
        <v>90.612014042920805</v>
      </c>
      <c r="AD29">
        <v>1.8663859607643201</v>
      </c>
      <c r="AE29">
        <v>1.4331929803821599</v>
      </c>
      <c r="AF29">
        <v>1.4335313559174401</v>
      </c>
      <c r="AG29">
        <v>1.47307365196618</v>
      </c>
      <c r="AH29">
        <v>1.76078091808862</v>
      </c>
      <c r="AI29" t="s">
        <v>65</v>
      </c>
    </row>
    <row r="31" spans="1:35" x14ac:dyDescent="0.25">
      <c r="A31" s="13" t="s">
        <v>32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1"/>
      <c r="Q31" s="9"/>
    </row>
    <row r="32" spans="1:35" x14ac:dyDescent="0.25">
      <c r="A32" t="s">
        <v>10</v>
      </c>
      <c r="B32" s="18" t="str">
        <f>T32</f>
        <v>[80,85)</v>
      </c>
      <c r="C32" s="19">
        <f>V32/1000</f>
        <v>1508.4970000000001</v>
      </c>
      <c r="D32" s="8">
        <f>W32/1000</f>
        <v>1075.4017824339201</v>
      </c>
      <c r="E32" s="9">
        <f t="shared" ref="E32:E37" si="53">X32 / 1000</f>
        <v>256.661789483196</v>
      </c>
      <c r="F32" s="10">
        <f t="shared" ref="F32:F37" si="54">AD32</f>
        <v>1.4176142732588399</v>
      </c>
      <c r="G32" s="8">
        <f t="shared" ref="G32:G37" si="55">Y32 / 1000</f>
        <v>513.32357896639303</v>
      </c>
      <c r="H32" s="10">
        <f t="shared" ref="H32:H37" si="56">AE32</f>
        <v>1.4176142732588399</v>
      </c>
      <c r="I32" s="8">
        <f t="shared" ref="I32:I37" si="57">-Z32</f>
        <v>13391.0610610107</v>
      </c>
      <c r="J32" s="10">
        <f t="shared" ref="J32:J37" si="58">AF32</f>
        <v>1.2964734159729201</v>
      </c>
      <c r="K32" s="8">
        <f t="shared" ref="K32:K37" si="59">AB32</f>
        <v>1373.69409630003</v>
      </c>
      <c r="L32" s="10">
        <f t="shared" ref="L32:L37" si="60">AG32</f>
        <v>1.28281943572559</v>
      </c>
      <c r="M32" s="11">
        <f t="shared" ref="M32:M37" si="61">-AA32/1000000</f>
        <v>3.9262519011397998</v>
      </c>
      <c r="N32" s="10">
        <f t="shared" ref="N32:N37" si="62">AH32</f>
        <v>1.4182650194754101</v>
      </c>
      <c r="O32" s="11">
        <f>((SUM($K$3:$K$5)+ SUM($K$32:K32)) * 20 + (SUM($M$3:$M$5) + SUM($M$32:M32)) * 1000) /(SUM($G$3:$G$5) + SUM($G$32:G32))</f>
        <v>79.156151060495304</v>
      </c>
      <c r="P32" s="11">
        <f>(K32 * 20 + M32 * 1000) /G32</f>
        <v>61.170254229050613</v>
      </c>
      <c r="Q32" s="9">
        <f t="shared" ref="Q32:Q37" si="63">E32/I32*1000</f>
        <v>19.166650671953867</v>
      </c>
      <c r="S32" t="s">
        <v>51</v>
      </c>
      <c r="T32" t="s">
        <v>3</v>
      </c>
      <c r="U32" t="s">
        <v>59</v>
      </c>
      <c r="V32">
        <v>1508497</v>
      </c>
      <c r="W32">
        <v>1075401.7824339201</v>
      </c>
      <c r="X32">
        <v>256661.78948319599</v>
      </c>
      <c r="Y32">
        <v>513323.57896639302</v>
      </c>
      <c r="Z32">
        <v>-13391.0610610107</v>
      </c>
      <c r="AA32">
        <v>-3926251.9011398</v>
      </c>
      <c r="AB32">
        <v>1373.69409630003</v>
      </c>
      <c r="AC32">
        <v>79.156151060495404</v>
      </c>
      <c r="AD32">
        <v>1.4176142732588399</v>
      </c>
      <c r="AE32">
        <v>1.4176142732588399</v>
      </c>
      <c r="AF32">
        <v>1.2964734159729201</v>
      </c>
      <c r="AG32">
        <v>1.28281943572559</v>
      </c>
      <c r="AH32">
        <v>1.4182650194754101</v>
      </c>
      <c r="AI32" t="s">
        <v>66</v>
      </c>
    </row>
    <row r="33" spans="1:35" x14ac:dyDescent="0.25">
      <c r="A33" t="s">
        <v>11</v>
      </c>
      <c r="B33" s="18"/>
      <c r="C33" s="19"/>
      <c r="D33" s="8">
        <f t="shared" ref="D33:D37" si="64">W33/1000</f>
        <v>433.09521756606995</v>
      </c>
      <c r="E33" s="9">
        <f t="shared" si="53"/>
        <v>76.705702678003306</v>
      </c>
      <c r="F33" s="10">
        <f t="shared" si="54"/>
        <v>1.54242208490538</v>
      </c>
      <c r="G33" s="8">
        <f t="shared" si="55"/>
        <v>153.41140535600599</v>
      </c>
      <c r="H33" s="10">
        <f t="shared" si="56"/>
        <v>1.54242208490538</v>
      </c>
      <c r="I33" s="8">
        <f t="shared" si="57"/>
        <v>4186.0840001392098</v>
      </c>
      <c r="J33" s="10">
        <f t="shared" si="58"/>
        <v>1.38915185403071</v>
      </c>
      <c r="K33" s="8">
        <f t="shared" si="59"/>
        <v>557.54174162624702</v>
      </c>
      <c r="L33" s="10">
        <f t="shared" si="60"/>
        <v>1.39760746690729</v>
      </c>
      <c r="M33" s="11">
        <f t="shared" si="61"/>
        <v>1.63115460289765</v>
      </c>
      <c r="N33" s="10">
        <f t="shared" si="62"/>
        <v>1.59203250279719</v>
      </c>
      <c r="O33" s="11">
        <f>((SUM($K$3:$K$5)+ SUM($K$32:K33)) * 20 + (SUM($M$3:$M$5) + SUM($M$32:M33)) * 1000) /(SUM($G$3:$G$5) + SUM($G$32:G33))</f>
        <v>79.492945003088138</v>
      </c>
      <c r="P33" s="11">
        <f t="shared" ref="P33:P37" si="65">(K33 * 20 + M33 * 1000) /G33</f>
        <v>83.318377833517332</v>
      </c>
      <c r="Q33" s="9">
        <f t="shared" si="63"/>
        <v>18.323975982195392</v>
      </c>
      <c r="S33" t="s">
        <v>52</v>
      </c>
      <c r="T33" t="s">
        <v>3</v>
      </c>
      <c r="U33" t="s">
        <v>60</v>
      </c>
      <c r="V33">
        <v>1508497</v>
      </c>
      <c r="W33">
        <v>433095.21756606997</v>
      </c>
      <c r="X33">
        <v>76705.702678003305</v>
      </c>
      <c r="Y33">
        <v>153411.405356006</v>
      </c>
      <c r="Z33">
        <v>-4186.0840001392098</v>
      </c>
      <c r="AA33">
        <v>-1631154.6028976501</v>
      </c>
      <c r="AB33">
        <v>557.54174162624702</v>
      </c>
      <c r="AC33">
        <v>79.492945003088195</v>
      </c>
      <c r="AD33">
        <v>1.54242208490538</v>
      </c>
      <c r="AE33">
        <v>1.54242208490538</v>
      </c>
      <c r="AF33">
        <v>1.38915185403071</v>
      </c>
      <c r="AG33">
        <v>1.39760746690729</v>
      </c>
      <c r="AH33">
        <v>1.59203250279719</v>
      </c>
      <c r="AI33" t="s">
        <v>66</v>
      </c>
    </row>
    <row r="34" spans="1:35" x14ac:dyDescent="0.25">
      <c r="A34" t="s">
        <v>10</v>
      </c>
      <c r="B34" s="18" t="str">
        <f>T34</f>
        <v>[85,90)</v>
      </c>
      <c r="C34" s="19">
        <f>V34/1000</f>
        <v>940.56899999999996</v>
      </c>
      <c r="D34" s="8">
        <f t="shared" si="64"/>
        <v>344.41771727378898</v>
      </c>
      <c r="E34" s="9">
        <f t="shared" si="53"/>
        <v>46.752586205033197</v>
      </c>
      <c r="F34" s="10">
        <f t="shared" si="54"/>
        <v>1.61849319525765</v>
      </c>
      <c r="G34" s="8">
        <f t="shared" si="55"/>
        <v>93.505172410066507</v>
      </c>
      <c r="H34" s="10">
        <f t="shared" si="56"/>
        <v>1.61849319525765</v>
      </c>
      <c r="I34" s="8">
        <f t="shared" si="57"/>
        <v>2326.6492352678702</v>
      </c>
      <c r="J34" s="10">
        <f t="shared" si="58"/>
        <v>1.4406630556754401</v>
      </c>
      <c r="K34" s="8">
        <f t="shared" si="59"/>
        <v>203.54365469004301</v>
      </c>
      <c r="L34" s="10">
        <f t="shared" si="60"/>
        <v>1.43951352278975</v>
      </c>
      <c r="M34" s="11">
        <f t="shared" si="61"/>
        <v>0.69649574166141692</v>
      </c>
      <c r="N34" s="10">
        <f t="shared" si="62"/>
        <v>1.66623044329764</v>
      </c>
      <c r="O34" s="11">
        <f>((SUM($K$3:$K$5)+ SUM($K$32:K34)) * 20 + (SUM($M$3:$M$5) + SUM($M$32:M34)) * 1000) /(SUM($G$3:$G$5) + SUM($G$32:G34))</f>
        <v>78.153041420396804</v>
      </c>
      <c r="P34" s="11">
        <f t="shared" si="65"/>
        <v>50.985081494262189</v>
      </c>
      <c r="Q34" s="9">
        <f t="shared" si="63"/>
        <v>20.094385305849727</v>
      </c>
      <c r="S34" t="s">
        <v>53</v>
      </c>
      <c r="T34" t="s">
        <v>4</v>
      </c>
      <c r="U34" t="s">
        <v>59</v>
      </c>
      <c r="V34">
        <v>940569</v>
      </c>
      <c r="W34">
        <v>344417.71727378899</v>
      </c>
      <c r="X34">
        <v>46752.5862050332</v>
      </c>
      <c r="Y34">
        <v>93505.172410066501</v>
      </c>
      <c r="Z34">
        <v>-2326.6492352678702</v>
      </c>
      <c r="AA34">
        <v>-696495.74166141695</v>
      </c>
      <c r="AB34">
        <v>203.54365469004301</v>
      </c>
      <c r="AC34">
        <v>78.153041420396903</v>
      </c>
      <c r="AD34">
        <v>1.61849319525765</v>
      </c>
      <c r="AE34">
        <v>1.61849319525765</v>
      </c>
      <c r="AF34">
        <v>1.4406630556754401</v>
      </c>
      <c r="AG34">
        <v>1.43951352278975</v>
      </c>
      <c r="AH34">
        <v>1.66623044329764</v>
      </c>
      <c r="AI34" t="s">
        <v>66</v>
      </c>
    </row>
    <row r="35" spans="1:35" x14ac:dyDescent="0.25">
      <c r="A35" t="s">
        <v>11</v>
      </c>
      <c r="B35" s="18"/>
      <c r="C35" s="19"/>
      <c r="D35" s="8">
        <f t="shared" si="64"/>
        <v>596.15128272620996</v>
      </c>
      <c r="E35" s="9">
        <f t="shared" si="53"/>
        <v>80.923869008580112</v>
      </c>
      <c r="F35" s="10">
        <f t="shared" si="54"/>
        <v>1.7501643832960401</v>
      </c>
      <c r="G35" s="8">
        <f t="shared" si="55"/>
        <v>161.84773801716</v>
      </c>
      <c r="H35" s="10">
        <f t="shared" si="56"/>
        <v>1.7501643832960401</v>
      </c>
      <c r="I35" s="8">
        <f t="shared" si="57"/>
        <v>3267.2930752177099</v>
      </c>
      <c r="J35" s="10">
        <f t="shared" si="58"/>
        <v>1.51299978348074</v>
      </c>
      <c r="K35" s="8">
        <f t="shared" si="59"/>
        <v>473.61882180464499</v>
      </c>
      <c r="L35" s="10">
        <f t="shared" si="60"/>
        <v>1.53702330192661</v>
      </c>
      <c r="M35" s="11">
        <f t="shared" si="61"/>
        <v>1.6496856212908901</v>
      </c>
      <c r="N35" s="10">
        <f t="shared" si="62"/>
        <v>1.8419720426375199</v>
      </c>
      <c r="O35" s="11">
        <f>((SUM($K$3:$K$5)+ SUM($K$32:K35)) * 20 + (SUM($M$3:$M$5) + SUM($M$32:M35)) * 1000) /(SUM($G$3:$G$5) + SUM($G$32:G35))</f>
        <v>77.443306418785212</v>
      </c>
      <c r="P35" s="11">
        <f t="shared" si="65"/>
        <v>68.719292550165676</v>
      </c>
      <c r="Q35" s="9">
        <f t="shared" si="63"/>
        <v>24.767863532777177</v>
      </c>
      <c r="S35" t="s">
        <v>54</v>
      </c>
      <c r="T35" t="s">
        <v>4</v>
      </c>
      <c r="U35" t="s">
        <v>60</v>
      </c>
      <c r="V35">
        <v>940569</v>
      </c>
      <c r="W35">
        <v>596151.28272620996</v>
      </c>
      <c r="X35">
        <v>80923.869008580106</v>
      </c>
      <c r="Y35">
        <v>161847.73801716001</v>
      </c>
      <c r="Z35">
        <v>-3267.2930752177099</v>
      </c>
      <c r="AA35">
        <v>-1649685.62129089</v>
      </c>
      <c r="AB35">
        <v>473.61882180464499</v>
      </c>
      <c r="AC35">
        <v>77.443306418785298</v>
      </c>
      <c r="AD35">
        <v>1.7501643832960401</v>
      </c>
      <c r="AE35">
        <v>1.7501643832960401</v>
      </c>
      <c r="AF35">
        <v>1.51299978348074</v>
      </c>
      <c r="AG35">
        <v>1.53702330192661</v>
      </c>
      <c r="AH35">
        <v>1.8419720426375199</v>
      </c>
      <c r="AI35" t="s">
        <v>66</v>
      </c>
    </row>
    <row r="36" spans="1:35" x14ac:dyDescent="0.25">
      <c r="A36" t="s">
        <v>11</v>
      </c>
      <c r="B36" s="6" t="str">
        <f>T36</f>
        <v>[90,95)</v>
      </c>
      <c r="C36" s="7">
        <f>V36/1000</f>
        <v>417.13799999999998</v>
      </c>
      <c r="D36" s="8">
        <f t="shared" si="64"/>
        <v>417.13799999999998</v>
      </c>
      <c r="E36" s="9">
        <f t="shared" si="53"/>
        <v>56.6239171978836</v>
      </c>
      <c r="F36" s="10">
        <f t="shared" si="54"/>
        <v>1.8422971315219401</v>
      </c>
      <c r="G36" s="8">
        <f t="shared" si="55"/>
        <v>113.247834395767</v>
      </c>
      <c r="H36" s="10">
        <f t="shared" si="56"/>
        <v>1.8422971315219401</v>
      </c>
      <c r="I36" s="8">
        <f t="shared" si="57"/>
        <v>1651.25601598193</v>
      </c>
      <c r="J36" s="10">
        <f t="shared" si="58"/>
        <v>1.54955801508566</v>
      </c>
      <c r="K36" s="8">
        <f t="shared" si="59"/>
        <v>250.92967193963199</v>
      </c>
      <c r="L36" s="10">
        <f t="shared" si="60"/>
        <v>1.58868530470868</v>
      </c>
      <c r="M36" s="11">
        <f t="shared" si="61"/>
        <v>0.98681929633907994</v>
      </c>
      <c r="N36" s="10">
        <f t="shared" si="62"/>
        <v>1.9470982552684899</v>
      </c>
      <c r="O36" s="11">
        <f>((SUM($K$3:$K$5)+ SUM($K$32:K36)) * 20 + (SUM($M$3:$M$5) + SUM($M$32:M36)) * 1000) /(SUM($G$3:$G$5) + SUM($G$32:G36))</f>
        <v>76.222351048240881</v>
      </c>
      <c r="P36" s="11">
        <f t="shared" si="65"/>
        <v>53.028941058109908</v>
      </c>
      <c r="Q36" s="9">
        <f t="shared" si="63"/>
        <v>34.291422196098303</v>
      </c>
      <c r="S36" t="s">
        <v>54</v>
      </c>
      <c r="T36" t="s">
        <v>5</v>
      </c>
      <c r="U36" t="s">
        <v>60</v>
      </c>
      <c r="V36">
        <v>417138</v>
      </c>
      <c r="W36">
        <v>417138</v>
      </c>
      <c r="X36">
        <v>56623.917197883602</v>
      </c>
      <c r="Y36">
        <v>113247.834395767</v>
      </c>
      <c r="Z36">
        <v>-1651.25601598193</v>
      </c>
      <c r="AA36">
        <v>-986819.29633907997</v>
      </c>
      <c r="AB36">
        <v>250.92967193963199</v>
      </c>
      <c r="AC36">
        <v>76.222351048240895</v>
      </c>
      <c r="AD36">
        <v>1.8422971315219401</v>
      </c>
      <c r="AE36">
        <v>1.8422971315219401</v>
      </c>
      <c r="AF36">
        <v>1.54955801508566</v>
      </c>
      <c r="AG36">
        <v>1.58868530470868</v>
      </c>
      <c r="AH36">
        <v>1.9470982552684899</v>
      </c>
      <c r="AI36" t="s">
        <v>66</v>
      </c>
    </row>
    <row r="37" spans="1:35" x14ac:dyDescent="0.25">
      <c r="A37" t="s">
        <v>11</v>
      </c>
      <c r="B37" s="6" t="str">
        <f>T37</f>
        <v>[95,100)</v>
      </c>
      <c r="C37" s="7">
        <f>V37/1000</f>
        <v>109.06399999999999</v>
      </c>
      <c r="D37" s="8">
        <f t="shared" si="64"/>
        <v>109.06399999999999</v>
      </c>
      <c r="E37" s="9">
        <f t="shared" si="53"/>
        <v>14.804767020194701</v>
      </c>
      <c r="F37" s="10">
        <f t="shared" si="54"/>
        <v>1.8663859607643201</v>
      </c>
      <c r="G37" s="8">
        <f t="shared" si="55"/>
        <v>29.609534040389402</v>
      </c>
      <c r="H37" s="10">
        <f t="shared" si="56"/>
        <v>1.8663859607643201</v>
      </c>
      <c r="I37" s="8">
        <f t="shared" si="57"/>
        <v>274.77575517852699</v>
      </c>
      <c r="J37" s="10">
        <f t="shared" si="58"/>
        <v>1.5556414543585599</v>
      </c>
      <c r="K37" s="8">
        <f t="shared" si="59"/>
        <v>40.3388961195676</v>
      </c>
      <c r="L37" s="10">
        <f t="shared" si="60"/>
        <v>1.5969903734056099</v>
      </c>
      <c r="M37" s="11">
        <f t="shared" si="61"/>
        <v>0.168047977349395</v>
      </c>
      <c r="N37" s="10">
        <f t="shared" si="62"/>
        <v>1.9650004664074301</v>
      </c>
      <c r="O37" s="11">
        <f>((SUM($K$3:$K$5)+ SUM($K$32:K37)) * 20 + (SUM($M$3:$M$5) + SUM($M$32:M37)) * 1000) /(SUM($G$3:$G$5) + SUM($G$32:G37))</f>
        <v>75.663496745697842</v>
      </c>
      <c r="P37" s="11">
        <f t="shared" si="65"/>
        <v>32.922703154025278</v>
      </c>
      <c r="Q37" s="9">
        <f t="shared" si="63"/>
        <v>53.879451666235127</v>
      </c>
      <c r="S37" t="s">
        <v>55</v>
      </c>
      <c r="T37" t="s">
        <v>28</v>
      </c>
      <c r="U37" t="s">
        <v>60</v>
      </c>
      <c r="V37">
        <v>109064</v>
      </c>
      <c r="W37">
        <v>109064</v>
      </c>
      <c r="X37">
        <v>14804.7670201947</v>
      </c>
      <c r="Y37">
        <v>29609.534040389401</v>
      </c>
      <c r="Z37">
        <v>-274.77575517852699</v>
      </c>
      <c r="AA37">
        <v>-168047.97734939499</v>
      </c>
      <c r="AB37">
        <v>40.3388961195676</v>
      </c>
      <c r="AC37">
        <v>75.663496745697898</v>
      </c>
      <c r="AD37">
        <v>1.8663859607643201</v>
      </c>
      <c r="AE37">
        <v>1.8663859607643201</v>
      </c>
      <c r="AF37">
        <v>1.5556414543585599</v>
      </c>
      <c r="AG37">
        <v>1.5969903734056099</v>
      </c>
      <c r="AH37">
        <v>1.9650004664074301</v>
      </c>
      <c r="AI37" t="s">
        <v>66</v>
      </c>
    </row>
  </sheetData>
  <mergeCells count="26">
    <mergeCell ref="B34:B35"/>
    <mergeCell ref="C34:C35"/>
    <mergeCell ref="B16:B17"/>
    <mergeCell ref="C16:C17"/>
    <mergeCell ref="B18:B19"/>
    <mergeCell ref="C18:C19"/>
    <mergeCell ref="A23:O23"/>
    <mergeCell ref="B24:B25"/>
    <mergeCell ref="C24:C25"/>
    <mergeCell ref="B26:B27"/>
    <mergeCell ref="C26:C27"/>
    <mergeCell ref="A31:O31"/>
    <mergeCell ref="B32:B33"/>
    <mergeCell ref="C32:C33"/>
    <mergeCell ref="A15:O15"/>
    <mergeCell ref="E1:F1"/>
    <mergeCell ref="G1:H1"/>
    <mergeCell ref="I1:J1"/>
    <mergeCell ref="K1:L1"/>
    <mergeCell ref="M1:N1"/>
    <mergeCell ref="A4:A5"/>
    <mergeCell ref="A7:O7"/>
    <mergeCell ref="B8:B9"/>
    <mergeCell ref="C8:C9"/>
    <mergeCell ref="B10:B11"/>
    <mergeCell ref="C10:C11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3A36-5C45-42D8-8B3A-66C8BF623F15}">
  <dimension ref="A1:Q37"/>
  <sheetViews>
    <sheetView workbookViewId="0">
      <selection activeCell="A31" sqref="A31"/>
    </sheetView>
  </sheetViews>
  <sheetFormatPr defaultRowHeight="15" x14ac:dyDescent="0.25"/>
  <sheetData>
    <row r="1" spans="1:17" x14ac:dyDescent="0.25">
      <c r="A1" t="s">
        <v>7</v>
      </c>
      <c r="B1" t="s">
        <v>6</v>
      </c>
      <c r="C1" t="s">
        <v>8</v>
      </c>
      <c r="D1" t="s">
        <v>9</v>
      </c>
      <c r="E1" t="s">
        <v>14</v>
      </c>
      <c r="G1" t="s">
        <v>16</v>
      </c>
      <c r="I1" t="s">
        <v>25</v>
      </c>
      <c r="K1" t="s">
        <v>20</v>
      </c>
      <c r="M1" t="s">
        <v>23</v>
      </c>
      <c r="O1" t="s">
        <v>18</v>
      </c>
      <c r="P1" t="s">
        <v>24</v>
      </c>
      <c r="Q1" t="s">
        <v>27</v>
      </c>
    </row>
    <row r="2" spans="1:17" x14ac:dyDescent="0.25">
      <c r="C2" t="s">
        <v>15</v>
      </c>
      <c r="D2" t="s">
        <v>15</v>
      </c>
      <c r="E2" t="s">
        <v>15</v>
      </c>
      <c r="F2" t="s">
        <v>13</v>
      </c>
      <c r="G2" t="s">
        <v>15</v>
      </c>
      <c r="H2" t="s">
        <v>13</v>
      </c>
      <c r="I2" t="s">
        <v>26</v>
      </c>
      <c r="J2" t="s">
        <v>13</v>
      </c>
      <c r="K2" t="s">
        <v>21</v>
      </c>
      <c r="L2" t="s">
        <v>13</v>
      </c>
      <c r="M2" t="s">
        <v>17</v>
      </c>
      <c r="N2" t="s">
        <v>13</v>
      </c>
      <c r="O2" t="s">
        <v>19</v>
      </c>
      <c r="P2" t="s">
        <v>19</v>
      </c>
    </row>
    <row r="3" spans="1:17" x14ac:dyDescent="0.25">
      <c r="A3" t="s">
        <v>12</v>
      </c>
      <c r="B3" t="s">
        <v>0</v>
      </c>
      <c r="C3">
        <v>2965.5050000000001</v>
      </c>
      <c r="D3">
        <v>640.87300000000005</v>
      </c>
      <c r="E3">
        <v>308.98772385586199</v>
      </c>
      <c r="F3">
        <v>0.50275377571315005</v>
      </c>
      <c r="G3">
        <v>617.97544771172397</v>
      </c>
      <c r="H3">
        <v>0.50275377571315005</v>
      </c>
      <c r="I3">
        <v>23217.646533121999</v>
      </c>
      <c r="J3">
        <v>0.51066118703414098</v>
      </c>
      <c r="K3">
        <v>2746.9011358783</v>
      </c>
      <c r="L3">
        <v>0.49280777719574498</v>
      </c>
      <c r="M3">
        <v>3.5657284397508398</v>
      </c>
      <c r="N3">
        <v>0.42661737020471202</v>
      </c>
      <c r="O3">
        <v>94.670025118227699</v>
      </c>
      <c r="P3">
        <v>94.670025118227571</v>
      </c>
      <c r="Q3">
        <v>13.308313717975853</v>
      </c>
    </row>
    <row r="4" spans="1:17" x14ac:dyDescent="0.25">
      <c r="A4" t="s">
        <v>22</v>
      </c>
      <c r="B4" t="s">
        <v>1</v>
      </c>
      <c r="C4">
        <v>2662.3220000000001</v>
      </c>
      <c r="D4">
        <v>1053.4762497747899</v>
      </c>
      <c r="E4">
        <v>241.22443116069599</v>
      </c>
      <c r="F4">
        <v>0.89524993072826198</v>
      </c>
      <c r="G4">
        <v>482.44886232139299</v>
      </c>
      <c r="H4">
        <v>0.89524993072826198</v>
      </c>
      <c r="I4">
        <v>17934.2966911322</v>
      </c>
      <c r="J4">
        <v>0.90511758569844303</v>
      </c>
      <c r="K4">
        <v>2252.21658121984</v>
      </c>
      <c r="L4">
        <v>0.89686667566042</v>
      </c>
      <c r="M4">
        <v>3.6212972172669802</v>
      </c>
      <c r="N4">
        <v>0.85988320120221595</v>
      </c>
      <c r="O4">
        <v>97.3891425533443</v>
      </c>
      <c r="P4">
        <v>100.87209783747858</v>
      </c>
      <c r="Q4">
        <v>13.450453916041877</v>
      </c>
    </row>
    <row r="5" spans="1:17" x14ac:dyDescent="0.25">
      <c r="B5" t="s">
        <v>2</v>
      </c>
      <c r="C5">
        <v>2423.598</v>
      </c>
      <c r="D5">
        <v>474.26387725610499</v>
      </c>
      <c r="E5">
        <v>64.378403587534507</v>
      </c>
      <c r="F5">
        <v>1</v>
      </c>
      <c r="G5">
        <v>128.75680717506901</v>
      </c>
      <c r="H5">
        <v>1</v>
      </c>
      <c r="I5">
        <v>4313.9099140414901</v>
      </c>
      <c r="J5">
        <v>1</v>
      </c>
      <c r="K5">
        <v>574.86317969119602</v>
      </c>
      <c r="L5">
        <v>1</v>
      </c>
      <c r="M5">
        <v>1.17111606149642</v>
      </c>
      <c r="N5">
        <v>1</v>
      </c>
      <c r="O5">
        <v>97.493980322839803</v>
      </c>
      <c r="P5">
        <v>98.38997978643026</v>
      </c>
      <c r="Q5">
        <v>14.923446448890154</v>
      </c>
    </row>
    <row r="7" spans="1:17" x14ac:dyDescent="0.25">
      <c r="A7" t="s">
        <v>29</v>
      </c>
    </row>
    <row r="8" spans="1:17" x14ac:dyDescent="0.25">
      <c r="A8" t="s">
        <v>10</v>
      </c>
      <c r="B8" t="s">
        <v>3</v>
      </c>
      <c r="C8">
        <v>1508.4970000000001</v>
      </c>
      <c r="D8">
        <v>1075.4017824339201</v>
      </c>
      <c r="E8">
        <v>145.979175915393</v>
      </c>
      <c r="F8">
        <v>1.23752264637281</v>
      </c>
      <c r="G8">
        <v>145.979175915393</v>
      </c>
      <c r="H8">
        <v>1.1187613231864</v>
      </c>
      <c r="I8">
        <v>5467.3873239638797</v>
      </c>
      <c r="J8">
        <v>1.1202526060015501</v>
      </c>
      <c r="K8">
        <v>601.68272542949398</v>
      </c>
      <c r="L8">
        <v>1.10794488473687</v>
      </c>
      <c r="M8">
        <v>1.49042303305565</v>
      </c>
      <c r="N8">
        <v>1.17831990450152</v>
      </c>
      <c r="O8">
        <v>96.979121534279145</v>
      </c>
      <c r="P8">
        <v>92.643881956724087</v>
      </c>
      <c r="Q8">
        <v>26.699987995282079</v>
      </c>
    </row>
    <row r="9" spans="1:17" x14ac:dyDescent="0.25">
      <c r="A9" t="s">
        <v>11</v>
      </c>
      <c r="D9">
        <v>433.09521756606995</v>
      </c>
      <c r="E9">
        <v>58.790011311030398</v>
      </c>
      <c r="F9">
        <v>1.3331798452802599</v>
      </c>
      <c r="G9">
        <v>58.790011311030398</v>
      </c>
      <c r="H9">
        <v>1.16658992264013</v>
      </c>
      <c r="I9">
        <v>2563.8673259979701</v>
      </c>
      <c r="J9">
        <v>1.17664365882528</v>
      </c>
      <c r="K9">
        <v>369.71672149104398</v>
      </c>
      <c r="L9">
        <v>1.1742739103178601</v>
      </c>
      <c r="M9">
        <v>0.95624048615763502</v>
      </c>
      <c r="N9">
        <v>1.2927281687260199</v>
      </c>
      <c r="O9">
        <v>98.826585324238735</v>
      </c>
      <c r="P9">
        <v>142.04070946337356</v>
      </c>
      <c r="Q9">
        <v>22.930208094190963</v>
      </c>
    </row>
    <row r="10" spans="1:17" x14ac:dyDescent="0.25">
      <c r="A10" t="s">
        <v>10</v>
      </c>
      <c r="B10" t="s">
        <v>4</v>
      </c>
      <c r="C10">
        <v>940.56899999999996</v>
      </c>
      <c r="D10">
        <v>344.41771727378898</v>
      </c>
      <c r="E10">
        <v>46.752586205033197</v>
      </c>
      <c r="F10">
        <v>1.4092509556325299</v>
      </c>
      <c r="G10">
        <v>46.752586205033197</v>
      </c>
      <c r="H10">
        <v>1.2046254778162599</v>
      </c>
      <c r="I10">
        <v>1774.83334438626</v>
      </c>
      <c r="J10">
        <v>1.2156802812985901</v>
      </c>
      <c r="K10">
        <v>167.63179439661999</v>
      </c>
      <c r="L10">
        <v>1.20434789110476</v>
      </c>
      <c r="M10">
        <v>0.49919508742090102</v>
      </c>
      <c r="N10">
        <v>1.35245377571294</v>
      </c>
      <c r="O10">
        <v>98.307529489860457</v>
      </c>
      <c r="P10">
        <v>82.387548754225449</v>
      </c>
      <c r="Q10">
        <v>26.341958445230986</v>
      </c>
    </row>
    <row r="11" spans="1:17" x14ac:dyDescent="0.25">
      <c r="A11" t="s">
        <v>11</v>
      </c>
      <c r="D11">
        <v>596.15128272620996</v>
      </c>
      <c r="E11">
        <v>80.923869008580112</v>
      </c>
      <c r="F11">
        <v>1.54092214367092</v>
      </c>
      <c r="G11">
        <v>80.923869008580112</v>
      </c>
      <c r="H11">
        <v>1.2704610718354601</v>
      </c>
      <c r="I11">
        <v>2719.1285037150701</v>
      </c>
      <c r="J11">
        <v>1.2754862305115999</v>
      </c>
      <c r="K11">
        <v>411.530665807768</v>
      </c>
      <c r="L11">
        <v>1.2781785470449001</v>
      </c>
      <c r="M11">
        <v>1.2944099341038802</v>
      </c>
      <c r="N11">
        <v>1.50732192436332</v>
      </c>
      <c r="O11">
        <v>99.312633687497438</v>
      </c>
      <c r="P11">
        <v>117.70350783956377</v>
      </c>
      <c r="Q11">
        <v>29.760957931195993</v>
      </c>
    </row>
    <row r="12" spans="1:17" x14ac:dyDescent="0.25">
      <c r="A12" t="s">
        <v>11</v>
      </c>
      <c r="B12" t="s">
        <v>5</v>
      </c>
      <c r="C12">
        <v>417.13799999999998</v>
      </c>
      <c r="D12">
        <v>417.13799999999998</v>
      </c>
      <c r="E12">
        <v>56.6239171978836</v>
      </c>
      <c r="F12">
        <v>1.63305489189682</v>
      </c>
      <c r="G12">
        <v>56.6239171978836</v>
      </c>
      <c r="H12">
        <v>1.31652744594841</v>
      </c>
      <c r="I12">
        <v>1398.2286690972801</v>
      </c>
      <c r="J12">
        <v>1.3062396107427801</v>
      </c>
      <c r="K12">
        <v>215.06649113910299</v>
      </c>
      <c r="L12">
        <v>1.3167625492367601</v>
      </c>
      <c r="M12">
        <v>0.78007425764216398</v>
      </c>
      <c r="N12">
        <v>1.6006529881228899</v>
      </c>
      <c r="O12">
        <v>98.977663170286334</v>
      </c>
      <c r="P12">
        <v>89.73953643415804</v>
      </c>
      <c r="Q12">
        <v>40.496893283157291</v>
      </c>
    </row>
    <row r="13" spans="1:17" x14ac:dyDescent="0.25">
      <c r="A13" t="s">
        <v>11</v>
      </c>
      <c r="B13" t="s">
        <v>28</v>
      </c>
      <c r="C13">
        <v>109.06399999999999</v>
      </c>
      <c r="D13">
        <v>109.06399999999999</v>
      </c>
      <c r="E13">
        <v>14.804767020194701</v>
      </c>
      <c r="F13">
        <v>1.6571437211391999</v>
      </c>
      <c r="G13">
        <v>14.804767020194701</v>
      </c>
      <c r="H13">
        <v>1.3285718605696</v>
      </c>
      <c r="I13">
        <v>234.88374918093501</v>
      </c>
      <c r="J13">
        <v>1.3114057680447599</v>
      </c>
      <c r="K13">
        <v>34.359355486366802</v>
      </c>
      <c r="L13">
        <v>1.3229267891440299</v>
      </c>
      <c r="M13">
        <v>0.12997330756768199</v>
      </c>
      <c r="N13">
        <v>1.6162034910869401</v>
      </c>
      <c r="O13">
        <v>98.58075023718358</v>
      </c>
      <c r="P13">
        <v>55.195763376779666</v>
      </c>
      <c r="Q13">
        <v>63.03018864361848</v>
      </c>
    </row>
    <row r="15" spans="1:17" x14ac:dyDescent="0.25">
      <c r="A15" t="s">
        <v>30</v>
      </c>
    </row>
    <row r="16" spans="1:17" x14ac:dyDescent="0.25">
      <c r="A16" t="s">
        <v>10</v>
      </c>
      <c r="B16" t="s">
        <v>3</v>
      </c>
      <c r="C16">
        <v>1508.4970000000001</v>
      </c>
      <c r="D16">
        <v>1075.4017824339201</v>
      </c>
      <c r="E16">
        <v>256.661789483196</v>
      </c>
      <c r="F16">
        <v>1.4176142732588399</v>
      </c>
      <c r="G16">
        <v>256.661789483196</v>
      </c>
      <c r="H16">
        <v>1.20880713662942</v>
      </c>
      <c r="I16">
        <v>9869.6693576464895</v>
      </c>
      <c r="J16">
        <v>1.2170787234020499</v>
      </c>
      <c r="K16">
        <v>1093.2241011594599</v>
      </c>
      <c r="L16">
        <v>1.19612986147641</v>
      </c>
      <c r="M16">
        <v>2.6035075538759598</v>
      </c>
      <c r="N16">
        <v>1.3114935881152701</v>
      </c>
      <c r="O16">
        <v>97.120461780647219</v>
      </c>
      <c r="P16">
        <v>95.331641014164703</v>
      </c>
      <c r="Q16">
        <v>26.005105154241893</v>
      </c>
    </row>
    <row r="17" spans="1:17" x14ac:dyDescent="0.25">
      <c r="A17" t="s">
        <v>11</v>
      </c>
      <c r="D17">
        <v>433.09521756606995</v>
      </c>
      <c r="E17">
        <v>76.705702678003306</v>
      </c>
      <c r="F17">
        <v>1.54242208490538</v>
      </c>
      <c r="G17">
        <v>76.705702678003306</v>
      </c>
      <c r="H17">
        <v>1.2712110424526899</v>
      </c>
      <c r="I17">
        <v>3427.5937526859798</v>
      </c>
      <c r="J17">
        <v>1.29246703168387</v>
      </c>
      <c r="K17">
        <v>490.93811708074998</v>
      </c>
      <c r="L17">
        <v>1.28420661060261</v>
      </c>
      <c r="M17">
        <v>1.23929642624046</v>
      </c>
      <c r="N17">
        <v>1.45976774617307</v>
      </c>
      <c r="O17">
        <v>99.42974386052758</v>
      </c>
      <c r="P17">
        <v>144.16214677382195</v>
      </c>
      <c r="Q17">
        <v>22.378878073836518</v>
      </c>
    </row>
    <row r="18" spans="1:17" x14ac:dyDescent="0.25">
      <c r="A18" t="s">
        <v>10</v>
      </c>
      <c r="B18" t="s">
        <v>4</v>
      </c>
      <c r="C18">
        <v>940.56899999999996</v>
      </c>
      <c r="D18">
        <v>344.41771727378898</v>
      </c>
      <c r="E18">
        <v>46.752586205033197</v>
      </c>
      <c r="F18">
        <v>1.61849319525765</v>
      </c>
      <c r="G18">
        <v>46.752586205033197</v>
      </c>
      <c r="H18">
        <v>1.3092465976288199</v>
      </c>
      <c r="I18">
        <v>1774.83334438626</v>
      </c>
      <c r="J18">
        <v>1.3315036541571701</v>
      </c>
      <c r="K18">
        <v>167.63179439661999</v>
      </c>
      <c r="L18">
        <v>1.3142805913895099</v>
      </c>
      <c r="M18">
        <v>0.49919508742090102</v>
      </c>
      <c r="N18">
        <v>1.5194933531599799</v>
      </c>
      <c r="O18">
        <v>98.934642820385761</v>
      </c>
      <c r="P18">
        <v>82.387548754225449</v>
      </c>
      <c r="Q18">
        <v>26.341958445230986</v>
      </c>
    </row>
    <row r="19" spans="1:17" x14ac:dyDescent="0.25">
      <c r="A19" t="s">
        <v>11</v>
      </c>
      <c r="D19">
        <v>596.15128272620996</v>
      </c>
      <c r="E19">
        <v>80.923869008580112</v>
      </c>
      <c r="F19">
        <v>1.7501643832960401</v>
      </c>
      <c r="G19">
        <v>80.923869008580112</v>
      </c>
      <c r="H19">
        <v>1.37508219164802</v>
      </c>
      <c r="I19">
        <v>2719.1285037150701</v>
      </c>
      <c r="J19">
        <v>1.3913096033701799</v>
      </c>
      <c r="K19">
        <v>411.530665807768</v>
      </c>
      <c r="L19">
        <v>1.38811124732965</v>
      </c>
      <c r="M19">
        <v>1.2944099341038802</v>
      </c>
      <c r="N19">
        <v>1.6743615018103699</v>
      </c>
      <c r="O19">
        <v>99.833250470974832</v>
      </c>
      <c r="P19">
        <v>117.70350783956377</v>
      </c>
      <c r="Q19">
        <v>29.760957931195993</v>
      </c>
    </row>
    <row r="20" spans="1:17" x14ac:dyDescent="0.25">
      <c r="A20" t="s">
        <v>11</v>
      </c>
      <c r="B20" t="s">
        <v>5</v>
      </c>
      <c r="C20">
        <v>417.13799999999998</v>
      </c>
      <c r="D20">
        <v>417.13799999999998</v>
      </c>
      <c r="E20">
        <v>56.6239171978836</v>
      </c>
      <c r="F20">
        <v>1.8422971315219401</v>
      </c>
      <c r="G20">
        <v>56.6239171978836</v>
      </c>
      <c r="H20">
        <v>1.4211485657609699</v>
      </c>
      <c r="I20">
        <v>1398.2286690972801</v>
      </c>
      <c r="J20">
        <v>1.4220629836013701</v>
      </c>
      <c r="K20">
        <v>215.06649113910299</v>
      </c>
      <c r="L20">
        <v>1.4266952495215099</v>
      </c>
      <c r="M20">
        <v>0.78007425764216398</v>
      </c>
      <c r="N20">
        <v>1.76769256556994</v>
      </c>
      <c r="O20">
        <v>99.506063843051706</v>
      </c>
      <c r="P20">
        <v>89.73953643415804</v>
      </c>
      <c r="Q20">
        <v>40.496893283157291</v>
      </c>
    </row>
    <row r="21" spans="1:17" x14ac:dyDescent="0.25">
      <c r="A21" t="s">
        <v>11</v>
      </c>
      <c r="B21" t="s">
        <v>28</v>
      </c>
      <c r="C21">
        <v>418.13799999999998</v>
      </c>
      <c r="D21">
        <v>109.06399999999999</v>
      </c>
      <c r="E21">
        <v>14.804767020194701</v>
      </c>
      <c r="F21">
        <v>1.8663859607643201</v>
      </c>
      <c r="G21">
        <v>14.804767020194701</v>
      </c>
      <c r="H21">
        <v>1.4331929803821599</v>
      </c>
      <c r="I21">
        <v>234.88374918093501</v>
      </c>
      <c r="J21">
        <v>1.42722914090335</v>
      </c>
      <c r="K21">
        <v>34.359355486366802</v>
      </c>
      <c r="L21">
        <v>1.43285948942879</v>
      </c>
      <c r="M21">
        <v>0.12997330756768199</v>
      </c>
      <c r="N21">
        <v>1.78324306853398</v>
      </c>
      <c r="O21">
        <v>99.133684381171406</v>
      </c>
      <c r="P21">
        <v>55.195763376779666</v>
      </c>
      <c r="Q21">
        <v>63.03018864361848</v>
      </c>
    </row>
    <row r="23" spans="1:17" x14ac:dyDescent="0.25">
      <c r="A23" t="s">
        <v>31</v>
      </c>
    </row>
    <row r="24" spans="1:17" x14ac:dyDescent="0.25">
      <c r="A24" t="s">
        <v>10</v>
      </c>
      <c r="B24" t="s">
        <v>3</v>
      </c>
      <c r="C24">
        <v>1508.4970000000001</v>
      </c>
      <c r="D24">
        <v>1075.4017819999999</v>
      </c>
      <c r="E24">
        <v>145.9791759</v>
      </c>
      <c r="F24">
        <v>1.2375226459999999</v>
      </c>
      <c r="G24">
        <v>291.9583518</v>
      </c>
      <c r="H24">
        <v>1.2375226459999999</v>
      </c>
      <c r="I24">
        <v>5467.3873240000003</v>
      </c>
      <c r="J24">
        <v>1.120252606</v>
      </c>
      <c r="K24">
        <v>601.68272539999998</v>
      </c>
      <c r="L24">
        <v>1.107944885</v>
      </c>
      <c r="M24">
        <v>1.4904230330000001</v>
      </c>
      <c r="N24">
        <v>1.1783199049999999</v>
      </c>
      <c r="O24">
        <v>87.672327168169275</v>
      </c>
      <c r="P24">
        <v>46.321940981035496</v>
      </c>
      <c r="Q24">
        <v>26.699987992290261</v>
      </c>
    </row>
    <row r="25" spans="1:17" x14ac:dyDescent="0.25">
      <c r="A25" t="s">
        <v>11</v>
      </c>
      <c r="D25">
        <v>433.09521759999996</v>
      </c>
      <c r="E25">
        <v>58.790011310000004</v>
      </c>
      <c r="F25">
        <v>1.3331798450000001</v>
      </c>
      <c r="G25">
        <v>117.58002259999999</v>
      </c>
      <c r="H25">
        <v>1.3331798450000001</v>
      </c>
      <c r="I25">
        <v>2563.867326</v>
      </c>
      <c r="J25">
        <v>1.176643659</v>
      </c>
      <c r="K25">
        <v>369.71672150000001</v>
      </c>
      <c r="L25">
        <v>1.1742739099999999</v>
      </c>
      <c r="M25">
        <v>0.95624048620000002</v>
      </c>
      <c r="N25">
        <v>1.2927281690000001</v>
      </c>
      <c r="O25">
        <v>86.477528849326731</v>
      </c>
      <c r="P25">
        <v>71.020354746895578</v>
      </c>
      <c r="Q25">
        <v>22.930208093770919</v>
      </c>
    </row>
    <row r="26" spans="1:17" x14ac:dyDescent="0.25">
      <c r="A26" t="s">
        <v>10</v>
      </c>
      <c r="B26" t="s">
        <v>4</v>
      </c>
      <c r="C26">
        <v>940.56899999999996</v>
      </c>
      <c r="D26">
        <v>344.41771729999999</v>
      </c>
      <c r="E26">
        <v>46.752586210000004</v>
      </c>
      <c r="F26">
        <v>1.4092509559999999</v>
      </c>
      <c r="G26">
        <v>93.50517241</v>
      </c>
      <c r="H26">
        <v>1.4092509559999999</v>
      </c>
      <c r="I26">
        <v>1774.8333439999999</v>
      </c>
      <c r="J26">
        <v>1.215680281</v>
      </c>
      <c r="K26">
        <v>167.63179439999999</v>
      </c>
      <c r="L26">
        <v>1.2043478910000001</v>
      </c>
      <c r="M26">
        <v>0.49919508740000001</v>
      </c>
      <c r="N26">
        <v>1.3524537759999999</v>
      </c>
      <c r="O26">
        <v>84.033120016453452</v>
      </c>
      <c r="P26">
        <v>41.193774377641404</v>
      </c>
      <c r="Q26">
        <v>26.341958453762299</v>
      </c>
    </row>
    <row r="27" spans="1:17" x14ac:dyDescent="0.25">
      <c r="A27" t="s">
        <v>11</v>
      </c>
      <c r="D27">
        <v>596.15128270000002</v>
      </c>
      <c r="E27">
        <v>80.92386900999999</v>
      </c>
      <c r="F27">
        <v>1.540922144</v>
      </c>
      <c r="G27">
        <v>161.84773800000002</v>
      </c>
      <c r="H27">
        <v>1.540922144</v>
      </c>
      <c r="I27">
        <v>2719.1285039999998</v>
      </c>
      <c r="J27">
        <v>1.2754862309999999</v>
      </c>
      <c r="K27">
        <v>411.53066580000001</v>
      </c>
      <c r="L27">
        <v>1.278178547</v>
      </c>
      <c r="M27">
        <v>1.2944099339999999</v>
      </c>
      <c r="N27">
        <v>1.507321924</v>
      </c>
      <c r="O27">
        <v>81.881382238423981</v>
      </c>
      <c r="P27">
        <v>58.851753924419995</v>
      </c>
      <c r="Q27">
        <v>29.760957928599613</v>
      </c>
    </row>
    <row r="28" spans="1:17" x14ac:dyDescent="0.25">
      <c r="A28" t="s">
        <v>11</v>
      </c>
      <c r="B28" t="s">
        <v>5</v>
      </c>
      <c r="C28">
        <v>417.13799999999998</v>
      </c>
      <c r="D28">
        <v>417.13799999999998</v>
      </c>
      <c r="E28">
        <v>56.623917200000001</v>
      </c>
      <c r="F28">
        <v>1.6330548920000001</v>
      </c>
      <c r="G28">
        <v>113.2478344</v>
      </c>
      <c r="H28">
        <v>1.6330548920000001</v>
      </c>
      <c r="I28">
        <v>1398.2286690000001</v>
      </c>
      <c r="J28">
        <v>1.3062396110000001</v>
      </c>
      <c r="K28">
        <v>215.06649110000001</v>
      </c>
      <c r="L28">
        <v>1.3167625489999999</v>
      </c>
      <c r="M28">
        <v>0.78007425760000004</v>
      </c>
      <c r="N28">
        <v>1.600652988</v>
      </c>
      <c r="O28">
        <v>79.793282362512144</v>
      </c>
      <c r="P28">
        <v>44.869768208123894</v>
      </c>
      <c r="Q28">
        <v>40.49689328748844</v>
      </c>
    </row>
    <row r="29" spans="1:17" x14ac:dyDescent="0.25">
      <c r="A29" t="s">
        <v>11</v>
      </c>
      <c r="B29" t="s">
        <v>28</v>
      </c>
      <c r="C29">
        <v>109.06399999999999</v>
      </c>
      <c r="D29">
        <v>109.06399999999999</v>
      </c>
      <c r="E29">
        <v>14.80476702</v>
      </c>
      <c r="F29">
        <v>1.657143721</v>
      </c>
      <c r="G29">
        <v>29.60953404</v>
      </c>
      <c r="H29">
        <v>1.657143721</v>
      </c>
      <c r="I29">
        <v>234.88374920000001</v>
      </c>
      <c r="J29">
        <v>1.311405768</v>
      </c>
      <c r="K29">
        <v>34.359355489999999</v>
      </c>
      <c r="L29">
        <v>1.322926789</v>
      </c>
      <c r="M29">
        <v>0.1299733076</v>
      </c>
      <c r="N29">
        <v>1.616203491</v>
      </c>
      <c r="O29">
        <v>79.034551494472225</v>
      </c>
      <c r="P29">
        <v>27.597881692298319</v>
      </c>
      <c r="Q29">
        <v>63.030188637673525</v>
      </c>
    </row>
    <row r="31" spans="1:17" x14ac:dyDescent="0.25">
      <c r="A31" t="s">
        <v>32</v>
      </c>
    </row>
    <row r="32" spans="1:17" x14ac:dyDescent="0.25">
      <c r="A32" t="s">
        <v>10</v>
      </c>
      <c r="B32" t="s">
        <v>3</v>
      </c>
      <c r="C32">
        <v>1508.4970000000001</v>
      </c>
      <c r="D32">
        <v>1075.4017824339201</v>
      </c>
      <c r="E32">
        <v>256.661789483196</v>
      </c>
      <c r="F32">
        <v>1.4176142732588399</v>
      </c>
      <c r="G32">
        <v>513.32357896639303</v>
      </c>
      <c r="H32">
        <v>1.4176142732588399</v>
      </c>
      <c r="I32">
        <v>9869.6693576464895</v>
      </c>
      <c r="J32">
        <v>1.2170787234020499</v>
      </c>
      <c r="K32">
        <v>1093.2241011594599</v>
      </c>
      <c r="L32">
        <v>1.19612986147641</v>
      </c>
      <c r="M32">
        <v>2.6035075538759598</v>
      </c>
      <c r="N32">
        <v>1.3114935881152701</v>
      </c>
      <c r="O32">
        <v>82.815127872061908</v>
      </c>
      <c r="P32">
        <v>47.665820507082259</v>
      </c>
      <c r="Q32">
        <v>26.005105154241893</v>
      </c>
    </row>
    <row r="33" spans="1:17" x14ac:dyDescent="0.25">
      <c r="A33" t="s">
        <v>11</v>
      </c>
      <c r="D33">
        <v>433.09521756606995</v>
      </c>
      <c r="E33">
        <v>76.705702678003306</v>
      </c>
      <c r="F33">
        <v>1.54242208490538</v>
      </c>
      <c r="G33">
        <v>153.41140535600599</v>
      </c>
      <c r="H33">
        <v>1.54242208490538</v>
      </c>
      <c r="I33">
        <v>3427.5937526859798</v>
      </c>
      <c r="J33">
        <v>1.29246703168387</v>
      </c>
      <c r="K33">
        <v>490.93811708074998</v>
      </c>
      <c r="L33">
        <v>1.28420661060261</v>
      </c>
      <c r="M33">
        <v>1.23929642624046</v>
      </c>
      <c r="N33">
        <v>1.45976774617307</v>
      </c>
      <c r="O33">
        <v>81.946562864145406</v>
      </c>
      <c r="P33">
        <v>72.081073386911271</v>
      </c>
      <c r="Q33">
        <v>22.378878073836518</v>
      </c>
    </row>
    <row r="34" spans="1:17" x14ac:dyDescent="0.25">
      <c r="A34" t="s">
        <v>10</v>
      </c>
      <c r="B34" t="s">
        <v>4</v>
      </c>
      <c r="C34">
        <v>940.56899999999996</v>
      </c>
      <c r="D34">
        <v>344.41771727378898</v>
      </c>
      <c r="E34">
        <v>46.752586205033197</v>
      </c>
      <c r="F34">
        <v>1.61849319525765</v>
      </c>
      <c r="G34">
        <v>93.505172410066507</v>
      </c>
      <c r="H34">
        <v>1.61849319525765</v>
      </c>
      <c r="I34">
        <v>1774.83334438626</v>
      </c>
      <c r="J34">
        <v>1.3315036541571701</v>
      </c>
      <c r="K34">
        <v>167.63179439661999</v>
      </c>
      <c r="L34">
        <v>1.3142805913895099</v>
      </c>
      <c r="M34">
        <v>0.49919508742090102</v>
      </c>
      <c r="N34">
        <v>1.5194933531599799</v>
      </c>
      <c r="O34">
        <v>80.03113320448216</v>
      </c>
      <c r="P34">
        <v>41.193774377112675</v>
      </c>
      <c r="Q34">
        <v>26.341958445230986</v>
      </c>
    </row>
    <row r="35" spans="1:17" x14ac:dyDescent="0.25">
      <c r="A35" t="s">
        <v>11</v>
      </c>
      <c r="D35">
        <v>596.15128272620996</v>
      </c>
      <c r="E35">
        <v>80.923869008580112</v>
      </c>
      <c r="F35">
        <v>1.7501643832960401</v>
      </c>
      <c r="G35">
        <v>161.84773801716</v>
      </c>
      <c r="H35">
        <v>1.7501643832960401</v>
      </c>
      <c r="I35">
        <v>2719.1285037150701</v>
      </c>
      <c r="J35">
        <v>1.3913096033701799</v>
      </c>
      <c r="K35">
        <v>411.530665807768</v>
      </c>
      <c r="L35">
        <v>1.38811124732965</v>
      </c>
      <c r="M35">
        <v>1.2944099341038802</v>
      </c>
      <c r="N35">
        <v>1.6743615018103699</v>
      </c>
      <c r="O35">
        <v>78.437732002316082</v>
      </c>
      <c r="P35">
        <v>58.85175391978197</v>
      </c>
      <c r="Q35">
        <v>29.760957931195993</v>
      </c>
    </row>
    <row r="36" spans="1:17" x14ac:dyDescent="0.25">
      <c r="A36" t="s">
        <v>11</v>
      </c>
      <c r="B36" t="s">
        <v>5</v>
      </c>
      <c r="C36">
        <v>417.13799999999998</v>
      </c>
      <c r="D36">
        <v>417.13799999999998</v>
      </c>
      <c r="E36">
        <v>56.6239171978836</v>
      </c>
      <c r="F36">
        <v>1.8422971315219401</v>
      </c>
      <c r="G36">
        <v>113.247834395767</v>
      </c>
      <c r="H36">
        <v>1.8422971315219401</v>
      </c>
      <c r="I36">
        <v>1398.2286690972801</v>
      </c>
      <c r="J36">
        <v>1.4220629836013701</v>
      </c>
      <c r="K36">
        <v>215.06649113910299</v>
      </c>
      <c r="L36">
        <v>1.4266952495215099</v>
      </c>
      <c r="M36">
        <v>0.78007425764216398</v>
      </c>
      <c r="N36">
        <v>1.76769256556994</v>
      </c>
      <c r="O36">
        <v>76.759007814472241</v>
      </c>
      <c r="P36">
        <v>44.869768217079098</v>
      </c>
      <c r="Q36">
        <v>40.496893283157291</v>
      </c>
    </row>
    <row r="37" spans="1:17" x14ac:dyDescent="0.25">
      <c r="A37" t="s">
        <v>11</v>
      </c>
      <c r="B37" t="s">
        <v>28</v>
      </c>
      <c r="C37">
        <v>109.06399999999999</v>
      </c>
      <c r="D37">
        <v>109.06399999999999</v>
      </c>
      <c r="E37">
        <v>14.804767020194701</v>
      </c>
      <c r="F37">
        <v>1.8663859607643201</v>
      </c>
      <c r="G37">
        <v>29.609534040389402</v>
      </c>
      <c r="H37">
        <v>1.8663859607643201</v>
      </c>
      <c r="I37">
        <v>234.88374918093501</v>
      </c>
      <c r="J37">
        <v>1.42722914090335</v>
      </c>
      <c r="K37">
        <v>34.359355486366802</v>
      </c>
      <c r="L37">
        <v>1.43285948942879</v>
      </c>
      <c r="M37">
        <v>0.12997330756768199</v>
      </c>
      <c r="N37">
        <v>1.78324306853398</v>
      </c>
      <c r="O37">
        <v>76.124501341797369</v>
      </c>
      <c r="P37">
        <v>27.597881688389833</v>
      </c>
      <c r="Q37">
        <v>63.03018864361848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Ku</cp:lastModifiedBy>
  <dcterms:created xsi:type="dcterms:W3CDTF">2015-06-05T18:17:20Z</dcterms:created>
  <dcterms:modified xsi:type="dcterms:W3CDTF">2025-07-22T13:28:13Z</dcterms:modified>
</cp:coreProperties>
</file>