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jects\HPRU\Shingrix\HPRU_RZV\docs\tabs\"/>
    </mc:Choice>
  </mc:AlternateContent>
  <xr:revisionPtr revIDLastSave="0" documentId="13_ncr:1_{F076679E-D6A1-41D6-A331-7AA0743CE3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2" i="1"/>
  <c r="Q16" i="1"/>
  <c r="Q17" i="1"/>
  <c r="Q18" i="1"/>
  <c r="Q19" i="1"/>
  <c r="Q15" i="1"/>
  <c r="Q9" i="1"/>
  <c r="Q10" i="1"/>
  <c r="Q11" i="1"/>
  <c r="Q12" i="1"/>
  <c r="Q8" i="1"/>
  <c r="Q4" i="1"/>
  <c r="Q5" i="1"/>
  <c r="Q3" i="1"/>
  <c r="O26" i="1"/>
  <c r="N26" i="1"/>
  <c r="M26" i="1"/>
  <c r="L26" i="1"/>
  <c r="K26" i="1"/>
  <c r="P26" i="1" s="1"/>
  <c r="J26" i="1"/>
  <c r="I26" i="1"/>
  <c r="H26" i="1"/>
  <c r="G26" i="1"/>
  <c r="F26" i="1"/>
  <c r="E26" i="1"/>
  <c r="D26" i="1"/>
  <c r="O25" i="1"/>
  <c r="N25" i="1"/>
  <c r="M25" i="1"/>
  <c r="P25" i="1" s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P24" i="1" s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P22" i="1" s="1"/>
  <c r="L22" i="1"/>
  <c r="K22" i="1"/>
  <c r="J22" i="1"/>
  <c r="I22" i="1"/>
  <c r="H22" i="1"/>
  <c r="G22" i="1"/>
  <c r="F22" i="1"/>
  <c r="E22" i="1"/>
  <c r="D22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P17" i="1" s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P18" i="1" s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E9" i="1"/>
  <c r="F9" i="1"/>
  <c r="G9" i="1"/>
  <c r="H9" i="1"/>
  <c r="I9" i="1"/>
  <c r="J9" i="1"/>
  <c r="K9" i="1"/>
  <c r="L9" i="1"/>
  <c r="M9" i="1"/>
  <c r="N9" i="1"/>
  <c r="O9" i="1"/>
  <c r="P9" i="1"/>
  <c r="E10" i="1"/>
  <c r="F10" i="1"/>
  <c r="G10" i="1"/>
  <c r="P10" i="1" s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P12" i="1"/>
  <c r="O15" i="1"/>
  <c r="N15" i="1"/>
  <c r="M15" i="1"/>
  <c r="L15" i="1"/>
  <c r="K15" i="1"/>
  <c r="J15" i="1"/>
  <c r="I15" i="1"/>
  <c r="H15" i="1"/>
  <c r="G15" i="1"/>
  <c r="F15" i="1"/>
  <c r="E15" i="1"/>
  <c r="O8" i="1"/>
  <c r="N8" i="1"/>
  <c r="M8" i="1"/>
  <c r="L8" i="1"/>
  <c r="K8" i="1"/>
  <c r="J8" i="1"/>
  <c r="I8" i="1"/>
  <c r="H8" i="1"/>
  <c r="G8" i="1"/>
  <c r="F8" i="1"/>
  <c r="E8" i="1"/>
  <c r="I4" i="1"/>
  <c r="I5" i="1"/>
  <c r="I3" i="1"/>
  <c r="H4" i="1"/>
  <c r="H5" i="1"/>
  <c r="H3" i="1"/>
  <c r="F4" i="1"/>
  <c r="F5" i="1"/>
  <c r="F3" i="1"/>
  <c r="O4" i="1"/>
  <c r="O5" i="1"/>
  <c r="O3" i="1"/>
  <c r="N4" i="1"/>
  <c r="N5" i="1"/>
  <c r="N3" i="1"/>
  <c r="M4" i="1"/>
  <c r="M5" i="1"/>
  <c r="M3" i="1"/>
  <c r="L4" i="1"/>
  <c r="L5" i="1"/>
  <c r="L3" i="1"/>
  <c r="K4" i="1"/>
  <c r="K5" i="1"/>
  <c r="K3" i="1"/>
  <c r="J4" i="1"/>
  <c r="J5" i="1"/>
  <c r="J3" i="1"/>
  <c r="D15" i="1"/>
  <c r="B26" i="1"/>
  <c r="B24" i="1"/>
  <c r="B19" i="1"/>
  <c r="B17" i="1"/>
  <c r="G4" i="1"/>
  <c r="G5" i="1"/>
  <c r="G3" i="1"/>
  <c r="D8" i="1"/>
  <c r="D9" i="1"/>
  <c r="D10" i="1"/>
  <c r="D11" i="1"/>
  <c r="D12" i="1"/>
  <c r="C10" i="1"/>
  <c r="C12" i="1"/>
  <c r="C8" i="1"/>
  <c r="C4" i="1"/>
  <c r="D4" i="1"/>
  <c r="E4" i="1"/>
  <c r="C5" i="1"/>
  <c r="D5" i="1"/>
  <c r="E5" i="1"/>
  <c r="D3" i="1"/>
  <c r="E3" i="1"/>
  <c r="C3" i="1"/>
  <c r="B10" i="1"/>
  <c r="B12" i="1"/>
  <c r="B8" i="1"/>
  <c r="B4" i="1"/>
  <c r="B5" i="1"/>
  <c r="B3" i="1"/>
  <c r="P23" i="1" l="1"/>
  <c r="P11" i="1"/>
  <c r="P8" i="1"/>
  <c r="P16" i="1"/>
  <c r="P15" i="1"/>
  <c r="P5" i="1"/>
  <c r="P4" i="1"/>
  <c r="E29" i="1"/>
  <c r="M29" i="1"/>
  <c r="G29" i="1"/>
  <c r="K29" i="1"/>
  <c r="D29" i="1"/>
  <c r="P3" i="1"/>
</calcChain>
</file>

<file path=xl/sharedStrings.xml><?xml version="1.0" encoding="utf-8"?>
<sst xmlns="http://schemas.openxmlformats.org/spreadsheetml/2006/main" count="118" uniqueCount="56">
  <si>
    <t>Eligibility</t>
  </si>
  <si>
    <t>Agp</t>
  </si>
  <si>
    <t>Arm</t>
  </si>
  <si>
    <t>N_All</t>
  </si>
  <si>
    <t>N</t>
  </si>
  <si>
    <t>N_Uptake</t>
  </si>
  <si>
    <t>N_Doses</t>
  </si>
  <si>
    <t>dC_Med_d</t>
  </si>
  <si>
    <t>dQ_All_d</t>
  </si>
  <si>
    <t>Thres</t>
  </si>
  <si>
    <t>Prop_Uptake</t>
  </si>
  <si>
    <t>Prop_Doses</t>
  </si>
  <si>
    <t>Prop_dQ</t>
  </si>
  <si>
    <t>Prop_dC_Med</t>
  </si>
  <si>
    <t>New2023</t>
  </si>
  <si>
    <t>[65,70)</t>
  </si>
  <si>
    <t>Vac</t>
  </si>
  <si>
    <t>SOC</t>
  </si>
  <si>
    <t>[70,75)</t>
  </si>
  <si>
    <t>[75,80)</t>
  </si>
  <si>
    <t>ZVL_85</t>
  </si>
  <si>
    <t>[80,85)</t>
  </si>
  <si>
    <t>ReVac_RZV1</t>
  </si>
  <si>
    <t>UV_85</t>
  </si>
  <si>
    <t>Vac1</t>
  </si>
  <si>
    <t>ZVL_90</t>
  </si>
  <si>
    <t>[85,90)</t>
  </si>
  <si>
    <t>UV_95</t>
  </si>
  <si>
    <t>[90,95)</t>
  </si>
  <si>
    <t>Age Group</t>
  </si>
  <si>
    <t>Group</t>
  </si>
  <si>
    <t>Total Population in the age group</t>
  </si>
  <si>
    <t>Eligible population</t>
  </si>
  <si>
    <t>ZVL vaccinated</t>
  </si>
  <si>
    <t>Unvaccinated</t>
  </si>
  <si>
    <t>Newly eligible since 2023</t>
  </si>
  <si>
    <t>cumulative %</t>
  </si>
  <si>
    <t>Uptake</t>
  </si>
  <si>
    <t>thousand</t>
  </si>
  <si>
    <t>Doses</t>
  </si>
  <si>
    <t>million GBP</t>
  </si>
  <si>
    <t>Threshold price per administration</t>
  </si>
  <si>
    <t>GBP</t>
  </si>
  <si>
    <t>Incremental effectiveness</t>
  </si>
  <si>
    <t>QALY</t>
  </si>
  <si>
    <r>
      <t xml:space="preserve">Additional eligibility 3: </t>
    </r>
    <r>
      <rPr>
        <sz val="11"/>
        <color theme="1"/>
        <rFont val="Calibri"/>
        <family val="2"/>
        <scheme val="minor"/>
      </rPr>
      <t>Those who reach age 80 years be called in on 80th birthday, keeping eligibility for higher ages to catch-up</t>
    </r>
  </si>
  <si>
    <r>
      <t xml:space="preserve">Additional eligibility 2: </t>
    </r>
    <r>
      <rPr>
        <sz val="11"/>
        <color theme="1"/>
        <rFont val="Calibri"/>
        <family val="2"/>
        <scheme val="minor"/>
      </rPr>
      <t>Those who reach age 80 years be called in on 80th birthday, no eligibility for higher ages</t>
    </r>
  </si>
  <si>
    <r>
      <t xml:space="preserve">Additional eligibility 1: </t>
    </r>
    <r>
      <rPr>
        <sz val="11"/>
        <color theme="1"/>
        <rFont val="Calibri"/>
        <family val="2"/>
        <scheme val="minor"/>
      </rPr>
      <t>Keeping 80+ eligible</t>
    </r>
  </si>
  <si>
    <t>Aligned with ZVL eligibility</t>
  </si>
  <si>
    <t>Saved medical cost</t>
  </si>
  <si>
    <t>Marginal threshold price per administration</t>
  </si>
  <si>
    <t>HZ prevention</t>
  </si>
  <si>
    <t>Cases</t>
  </si>
  <si>
    <t>dRisk_HZ</t>
  </si>
  <si>
    <t>Prop_Case</t>
  </si>
  <si>
    <t>NNV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</si>
</sst>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tabSelected="1" workbookViewId="0">
      <selection activeCell="Q22" sqref="Q22:Q23"/>
    </sheetView>
  </sheetViews>
  <sheetFormatPr defaultRowHeight="15" x14ac:dyDescent="0.25"/>
  <cols>
    <col min="1" max="1" width="25" customWidth="1"/>
    <col min="2" max="2" width="11.140625" customWidth="1"/>
    <col min="3" max="3" width="12" style="9" customWidth="1"/>
    <col min="4" max="4" width="11.7109375" style="9" customWidth="1"/>
    <col min="5" max="5" width="9.140625" style="3"/>
    <col min="6" max="6" width="13.42578125" style="5" customWidth="1"/>
    <col min="7" max="7" width="9.140625" style="9"/>
    <col min="8" max="10" width="12.5703125" style="5" customWidth="1"/>
    <col min="11" max="11" width="11.85546875" style="9" customWidth="1"/>
    <col min="12" max="12" width="12.5703125" style="5" customWidth="1"/>
    <col min="13" max="13" width="14.140625" style="7" customWidth="1"/>
    <col min="14" max="14" width="13.7109375" style="5" customWidth="1"/>
    <col min="15" max="15" width="14.140625" style="7" customWidth="1"/>
  </cols>
  <sheetData>
    <row r="1" spans="1:34" s="1" customFormat="1" ht="67.5" customHeight="1" x14ac:dyDescent="0.25">
      <c r="A1" s="1" t="s">
        <v>30</v>
      </c>
      <c r="B1" s="1" t="s">
        <v>29</v>
      </c>
      <c r="C1" s="8" t="s">
        <v>31</v>
      </c>
      <c r="D1" s="8" t="s">
        <v>32</v>
      </c>
      <c r="E1" s="17" t="s">
        <v>37</v>
      </c>
      <c r="F1" s="17"/>
      <c r="G1" s="16" t="s">
        <v>39</v>
      </c>
      <c r="H1" s="16"/>
      <c r="I1" s="16" t="s">
        <v>51</v>
      </c>
      <c r="J1" s="16"/>
      <c r="K1" s="16" t="s">
        <v>43</v>
      </c>
      <c r="L1" s="16"/>
      <c r="M1" s="15" t="s">
        <v>49</v>
      </c>
      <c r="N1" s="15"/>
      <c r="O1" s="6" t="s">
        <v>41</v>
      </c>
      <c r="P1" s="1" t="s">
        <v>50</v>
      </c>
      <c r="Q1" s="1" t="s">
        <v>55</v>
      </c>
    </row>
    <row r="2" spans="1:34" s="1" customFormat="1" ht="40.5" customHeight="1" x14ac:dyDescent="0.25">
      <c r="C2" s="1" t="s">
        <v>38</v>
      </c>
      <c r="D2" s="1" t="s">
        <v>38</v>
      </c>
      <c r="E2" s="2" t="s">
        <v>38</v>
      </c>
      <c r="F2" s="4" t="s">
        <v>36</v>
      </c>
      <c r="G2" s="8" t="s">
        <v>38</v>
      </c>
      <c r="H2" s="4" t="s">
        <v>36</v>
      </c>
      <c r="I2" s="4" t="s">
        <v>52</v>
      </c>
      <c r="J2" s="4" t="s">
        <v>36</v>
      </c>
      <c r="K2" s="8" t="s">
        <v>44</v>
      </c>
      <c r="L2" s="4" t="s">
        <v>36</v>
      </c>
      <c r="M2" s="6" t="s">
        <v>40</v>
      </c>
      <c r="N2" s="4" t="s">
        <v>36</v>
      </c>
      <c r="O2" s="6" t="s">
        <v>42</v>
      </c>
      <c r="P2" s="1" t="s">
        <v>42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53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54</v>
      </c>
      <c r="AG2" t="s">
        <v>12</v>
      </c>
      <c r="AH2" t="s">
        <v>13</v>
      </c>
    </row>
    <row r="3" spans="1:34" x14ac:dyDescent="0.25">
      <c r="A3" t="s">
        <v>35</v>
      </c>
      <c r="B3" s="10" t="str">
        <f>T3</f>
        <v>[65,70)</v>
      </c>
      <c r="C3" s="11">
        <f>V3 / 1000</f>
        <v>2965.5050000000001</v>
      </c>
      <c r="D3" s="9">
        <f t="shared" ref="D3:E3" si="0">W3 / 1000</f>
        <v>640.87300000000005</v>
      </c>
      <c r="E3" s="3">
        <f t="shared" si="0"/>
        <v>308.98772385586199</v>
      </c>
      <c r="F3" s="5">
        <f>AD3</f>
        <v>0.50275377571315005</v>
      </c>
      <c r="G3" s="9">
        <f>Y3 / 1000</f>
        <v>617.97544771172397</v>
      </c>
      <c r="H3" s="5">
        <f>AE3</f>
        <v>0.50275377571315005</v>
      </c>
      <c r="I3" s="9">
        <f>-Z3</f>
        <v>23162.658977379899</v>
      </c>
      <c r="J3" s="5">
        <f>AF3</f>
        <v>0.51078717450861</v>
      </c>
      <c r="K3" s="9">
        <f>AB3</f>
        <v>1959.7805499829601</v>
      </c>
      <c r="L3" s="5">
        <f>AG3</f>
        <v>0.47811564488677299</v>
      </c>
      <c r="M3" s="7">
        <f>-AA3/1000000</f>
        <v>3.10664610742537</v>
      </c>
      <c r="N3" s="5">
        <f>AH3</f>
        <v>0.43407980180762201</v>
      </c>
      <c r="O3" s="7">
        <f>AC3</f>
        <v>68.452973760889407</v>
      </c>
      <c r="P3" s="7">
        <f>(K3 * 20 + M3 * 1000) /G3</f>
        <v>68.452973760889478</v>
      </c>
      <c r="Q3" s="3">
        <f>E3/I3*1000</f>
        <v>13.339907311920106</v>
      </c>
      <c r="S3" t="s">
        <v>14</v>
      </c>
      <c r="T3" t="s">
        <v>15</v>
      </c>
      <c r="U3" t="s">
        <v>16</v>
      </c>
      <c r="V3">
        <v>2965505</v>
      </c>
      <c r="W3">
        <v>640873</v>
      </c>
      <c r="X3">
        <v>308987.72385586199</v>
      </c>
      <c r="Y3">
        <v>617975.44771172397</v>
      </c>
      <c r="Z3">
        <v>-23162.658977379899</v>
      </c>
      <c r="AA3">
        <v>-3106646.1074253698</v>
      </c>
      <c r="AB3">
        <v>1959.7805499829601</v>
      </c>
      <c r="AC3">
        <v>68.452973760889407</v>
      </c>
      <c r="AD3">
        <v>0.50275377571315005</v>
      </c>
      <c r="AE3">
        <v>0.50275377571315005</v>
      </c>
      <c r="AF3">
        <v>0.51078717450861</v>
      </c>
      <c r="AG3">
        <v>0.47811564488677299</v>
      </c>
      <c r="AH3">
        <v>0.43407980180762201</v>
      </c>
    </row>
    <row r="4" spans="1:34" x14ac:dyDescent="0.25">
      <c r="A4" s="18" t="s">
        <v>48</v>
      </c>
      <c r="B4" s="10" t="str">
        <f t="shared" ref="B4:B5" si="1">T4</f>
        <v>[70,75)</v>
      </c>
      <c r="C4" s="11">
        <f t="shared" ref="C4:C5" si="2">V4 / 1000</f>
        <v>2662.3220000000001</v>
      </c>
      <c r="D4" s="9">
        <f t="shared" ref="D4:D5" si="3">W4 / 1000</f>
        <v>1053.4762497747899</v>
      </c>
      <c r="E4" s="3">
        <f t="shared" ref="E4:E5" si="4">X4 / 1000</f>
        <v>241.22443116069599</v>
      </c>
      <c r="F4" s="5">
        <f t="shared" ref="F4:F5" si="5">AD4</f>
        <v>0.89524993072826198</v>
      </c>
      <c r="G4" s="9">
        <f t="shared" ref="G4:G5" si="6">Y4 / 1000</f>
        <v>482.44886232139299</v>
      </c>
      <c r="H4" s="5">
        <f t="shared" ref="H4:H5" si="7">AE4</f>
        <v>0.89524993072826198</v>
      </c>
      <c r="I4" s="9">
        <f t="shared" ref="I4:I5" si="8">-Z4</f>
        <v>17879.289898334198</v>
      </c>
      <c r="J4" s="5">
        <f t="shared" ref="J4:J5" si="9">AF4</f>
        <v>0.90506453179773005</v>
      </c>
      <c r="K4" s="9">
        <f t="shared" ref="K4:K5" si="10">AB4</f>
        <v>1690.96100110564</v>
      </c>
      <c r="L4" s="5">
        <f t="shared" ref="L4:L5" si="11">AG4</f>
        <v>0.89064903263216899</v>
      </c>
      <c r="M4" s="7">
        <f t="shared" ref="M4:M5" si="12">-AA4/1000000</f>
        <v>3.0752656514611902</v>
      </c>
      <c r="N4" s="5">
        <f t="shared" ref="N4:N5" si="13">AH4</f>
        <v>0.86377493228978997</v>
      </c>
      <c r="O4" s="7">
        <f t="shared" ref="O4:O5" si="14">AC4</f>
        <v>71.9692777218591</v>
      </c>
      <c r="P4" s="7">
        <f>(K4 * 20 + M4 * 1000) /G4</f>
        <v>76.473360297813258</v>
      </c>
      <c r="Q4" s="3">
        <f t="shared" ref="Q4:Q5" si="15">E4/I4*1000</f>
        <v>13.491835108237195</v>
      </c>
      <c r="S4" t="s">
        <v>17</v>
      </c>
      <c r="T4" t="s">
        <v>18</v>
      </c>
      <c r="U4" t="s">
        <v>16</v>
      </c>
      <c r="V4">
        <v>2662322</v>
      </c>
      <c r="W4">
        <v>1053476.2497747899</v>
      </c>
      <c r="X4">
        <v>241224.431160696</v>
      </c>
      <c r="Y4">
        <v>482448.86232139298</v>
      </c>
      <c r="Z4">
        <v>-17879.289898334198</v>
      </c>
      <c r="AA4">
        <v>-3075265.6514611901</v>
      </c>
      <c r="AB4">
        <v>1690.96100110564</v>
      </c>
      <c r="AC4">
        <v>71.9692777218591</v>
      </c>
      <c r="AD4">
        <v>0.89524993072826198</v>
      </c>
      <c r="AE4">
        <v>0.89524993072826198</v>
      </c>
      <c r="AF4">
        <v>0.90506453179773005</v>
      </c>
      <c r="AG4">
        <v>0.89064903263216899</v>
      </c>
      <c r="AH4">
        <v>0.86377493228978997</v>
      </c>
    </row>
    <row r="5" spans="1:34" x14ac:dyDescent="0.25">
      <c r="A5" s="18"/>
      <c r="B5" s="10" t="str">
        <f t="shared" si="1"/>
        <v>[75,80)</v>
      </c>
      <c r="C5" s="11">
        <f t="shared" si="2"/>
        <v>2423.598</v>
      </c>
      <c r="D5" s="9">
        <f t="shared" si="3"/>
        <v>474.26387725610499</v>
      </c>
      <c r="E5" s="3">
        <f t="shared" si="4"/>
        <v>64.378403587534507</v>
      </c>
      <c r="F5" s="5">
        <f t="shared" si="5"/>
        <v>1</v>
      </c>
      <c r="G5" s="9">
        <f t="shared" si="6"/>
        <v>128.75680717506901</v>
      </c>
      <c r="H5" s="5">
        <f t="shared" si="7"/>
        <v>1</v>
      </c>
      <c r="I5" s="9">
        <f t="shared" si="8"/>
        <v>4305.03737088253</v>
      </c>
      <c r="J5" s="5">
        <f t="shared" si="9"/>
        <v>1</v>
      </c>
      <c r="K5" s="9">
        <f t="shared" si="10"/>
        <v>448.22607513721198</v>
      </c>
      <c r="L5" s="5">
        <f t="shared" si="11"/>
        <v>1</v>
      </c>
      <c r="M5" s="7">
        <f t="shared" si="12"/>
        <v>0.97494302792562804</v>
      </c>
      <c r="N5" s="5">
        <f t="shared" si="13"/>
        <v>1</v>
      </c>
      <c r="O5" s="7">
        <f t="shared" si="14"/>
        <v>72.516739855052194</v>
      </c>
      <c r="P5" s="7">
        <f>(K5 * 20 + M5 * 1000) /G5</f>
        <v>77.195643078934864</v>
      </c>
      <c r="Q5" s="3">
        <f t="shared" si="15"/>
        <v>14.954203190653597</v>
      </c>
      <c r="S5" t="s">
        <v>17</v>
      </c>
      <c r="T5" t="s">
        <v>19</v>
      </c>
      <c r="U5" t="s">
        <v>16</v>
      </c>
      <c r="V5">
        <v>2423598</v>
      </c>
      <c r="W5">
        <v>474263.87725610501</v>
      </c>
      <c r="X5">
        <v>64378.4035875345</v>
      </c>
      <c r="Y5">
        <v>128756.807175069</v>
      </c>
      <c r="Z5">
        <v>-4305.03737088253</v>
      </c>
      <c r="AA5">
        <v>-974943.027925628</v>
      </c>
      <c r="AB5">
        <v>448.22607513721198</v>
      </c>
      <c r="AC5">
        <v>72.516739855052194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B6" s="10"/>
      <c r="C6" s="11"/>
      <c r="P6" s="7"/>
      <c r="Q6" s="3"/>
    </row>
    <row r="7" spans="1:34" x14ac:dyDescent="0.25">
      <c r="A7" s="14" t="s">
        <v>47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7"/>
      <c r="Q7" s="3"/>
    </row>
    <row r="8" spans="1:34" x14ac:dyDescent="0.25">
      <c r="A8" t="s">
        <v>33</v>
      </c>
      <c r="B8" s="12" t="str">
        <f>T8</f>
        <v>[80,85)</v>
      </c>
      <c r="C8" s="13">
        <f>V8/1000</f>
        <v>1508.4970000000001</v>
      </c>
      <c r="D8" s="9">
        <f>W8/1000</f>
        <v>1075.4017824339201</v>
      </c>
      <c r="E8" s="3">
        <f t="shared" ref="E8" si="16">X8 / 1000</f>
        <v>145.979175915393</v>
      </c>
      <c r="F8" s="5">
        <f t="shared" ref="F8" si="17">AD8</f>
        <v>1.23752264637281</v>
      </c>
      <c r="G8" s="9">
        <f t="shared" ref="G8" si="18">Y8 / 1000</f>
        <v>145.979175915393</v>
      </c>
      <c r="H8" s="5">
        <f t="shared" ref="H8" si="19">AE8</f>
        <v>1.1187613231864</v>
      </c>
      <c r="I8" s="9">
        <f t="shared" ref="I8" si="20">-Z8</f>
        <v>6288.9277062869696</v>
      </c>
      <c r="J8" s="5">
        <f t="shared" ref="J8" si="21">AF8</f>
        <v>1.1386845792152001</v>
      </c>
      <c r="K8" s="9">
        <f t="shared" ref="K8" si="22">AB8</f>
        <v>553.96979745149702</v>
      </c>
      <c r="L8" s="5">
        <f t="shared" ref="L8" si="23">AG8</f>
        <v>1.1351486149602901</v>
      </c>
      <c r="M8" s="7">
        <f t="shared" ref="M8" si="24">-AA8/1000000</f>
        <v>1.43085683012938</v>
      </c>
      <c r="N8" s="5">
        <f t="shared" ref="N8" si="25">AH8</f>
        <v>1.19992816296426</v>
      </c>
      <c r="O8" s="7">
        <f t="shared" ref="O8" si="26">AC8</f>
        <v>73.916081346127996</v>
      </c>
      <c r="P8" s="7">
        <f>(K8 * 20 + M8 * 1000) /G8</f>
        <v>85.698886164489963</v>
      </c>
      <c r="Q8" s="3">
        <f t="shared" ref="Q8:Q12" si="27">E8/I8*1000</f>
        <v>23.212093179169361</v>
      </c>
      <c r="S8" t="s">
        <v>20</v>
      </c>
      <c r="T8" t="s">
        <v>21</v>
      </c>
      <c r="U8" t="s">
        <v>22</v>
      </c>
      <c r="V8">
        <v>1508497</v>
      </c>
      <c r="W8">
        <v>1075401.7824339201</v>
      </c>
      <c r="X8">
        <v>145979.17591539299</v>
      </c>
      <c r="Y8">
        <v>145979.17591539299</v>
      </c>
      <c r="Z8">
        <v>-6288.9277062869696</v>
      </c>
      <c r="AA8">
        <v>-1430856.8301293801</v>
      </c>
      <c r="AB8">
        <v>553.96979745149702</v>
      </c>
      <c r="AC8">
        <v>73.916081346127996</v>
      </c>
      <c r="AD8">
        <v>1.23752264637281</v>
      </c>
      <c r="AE8">
        <v>1.1187613231864</v>
      </c>
      <c r="AF8">
        <v>1.1386845792152001</v>
      </c>
      <c r="AG8">
        <v>1.1351486149602901</v>
      </c>
      <c r="AH8">
        <v>1.19992816296426</v>
      </c>
    </row>
    <row r="9" spans="1:34" x14ac:dyDescent="0.25">
      <c r="A9" t="s">
        <v>34</v>
      </c>
      <c r="B9" s="12"/>
      <c r="C9" s="13"/>
      <c r="D9" s="9">
        <f t="shared" ref="D9:E12" si="28">W9/1000</f>
        <v>433.09521756606995</v>
      </c>
      <c r="E9" s="3">
        <f t="shared" ref="E9:E12" si="29">X9 / 1000</f>
        <v>58.790011311030398</v>
      </c>
      <c r="F9" s="5">
        <f t="shared" ref="F9:F12" si="30">AD9</f>
        <v>1.3331798452802599</v>
      </c>
      <c r="G9" s="9">
        <f t="shared" ref="G9:G12" si="31">Y9 / 1000</f>
        <v>58.790011311030398</v>
      </c>
      <c r="H9" s="5">
        <f t="shared" ref="H9:H12" si="32">AE9</f>
        <v>1.16658992264013</v>
      </c>
      <c r="I9" s="9">
        <f t="shared" ref="I9:I12" si="33">-Z9</f>
        <v>2562.3213034586302</v>
      </c>
      <c r="J9" s="5">
        <f t="shared" ref="J9:J12" si="34">AF9</f>
        <v>1.1951893552884101</v>
      </c>
      <c r="K9" s="9">
        <f t="shared" ref="K9:K12" si="35">AB9</f>
        <v>297.783321943685</v>
      </c>
      <c r="L9" s="5">
        <f t="shared" ref="L9:L12" si="36">AG9</f>
        <v>1.20779698623271</v>
      </c>
      <c r="M9" s="7">
        <f t="shared" ref="M9:M12" si="37">-AA9/1000000</f>
        <v>0.78510233139996599</v>
      </c>
      <c r="N9" s="5">
        <f t="shared" ref="N9:N12" si="38">AH9</f>
        <v>1.30962751481456</v>
      </c>
      <c r="O9" s="7">
        <f t="shared" ref="O9:O12" si="39">AC9</f>
        <v>75.5864610688146</v>
      </c>
      <c r="P9" s="7">
        <f t="shared" ref="P9:P12" si="40">(K9 * 20 + M9 * 1000) /G9</f>
        <v>114.65840233660472</v>
      </c>
      <c r="Q9" s="3">
        <f t="shared" si="27"/>
        <v>22.944043446727559</v>
      </c>
      <c r="S9" t="s">
        <v>23</v>
      </c>
      <c r="T9" t="s">
        <v>21</v>
      </c>
      <c r="U9" t="s">
        <v>24</v>
      </c>
      <c r="V9">
        <v>1508497</v>
      </c>
      <c r="W9">
        <v>433095.21756606997</v>
      </c>
      <c r="X9">
        <v>58790.011311030401</v>
      </c>
      <c r="Y9">
        <v>58790.011311030401</v>
      </c>
      <c r="Z9">
        <v>-2562.3213034586302</v>
      </c>
      <c r="AA9">
        <v>-785102.33139996603</v>
      </c>
      <c r="AB9">
        <v>297.783321943685</v>
      </c>
      <c r="AC9">
        <v>75.5864610688146</v>
      </c>
      <c r="AD9">
        <v>1.3331798452802599</v>
      </c>
      <c r="AE9">
        <v>1.16658992264013</v>
      </c>
      <c r="AF9">
        <v>1.1951893552884101</v>
      </c>
      <c r="AG9">
        <v>1.20779698623271</v>
      </c>
      <c r="AH9">
        <v>1.30962751481456</v>
      </c>
    </row>
    <row r="10" spans="1:34" x14ac:dyDescent="0.25">
      <c r="A10" t="s">
        <v>33</v>
      </c>
      <c r="B10" s="12" t="str">
        <f>T10</f>
        <v>[85,90)</v>
      </c>
      <c r="C10" s="13">
        <f>V10/1000</f>
        <v>940.56899999999996</v>
      </c>
      <c r="D10" s="9">
        <f t="shared" si="28"/>
        <v>344.41771727378898</v>
      </c>
      <c r="E10" s="3">
        <f t="shared" si="29"/>
        <v>46.752586205033197</v>
      </c>
      <c r="F10" s="5">
        <f t="shared" si="30"/>
        <v>1.4092509556325299</v>
      </c>
      <c r="G10" s="9">
        <f t="shared" si="31"/>
        <v>46.752586205033197</v>
      </c>
      <c r="H10" s="5">
        <f t="shared" si="32"/>
        <v>1.2046254778162599</v>
      </c>
      <c r="I10" s="9">
        <f t="shared" si="33"/>
        <v>2006.1488139017399</v>
      </c>
      <c r="J10" s="5">
        <f t="shared" si="34"/>
        <v>1.23942931432322</v>
      </c>
      <c r="K10" s="9">
        <f t="shared" si="35"/>
        <v>152.236892425848</v>
      </c>
      <c r="L10" s="5">
        <f t="shared" si="36"/>
        <v>1.24493728747632</v>
      </c>
      <c r="M10" s="7">
        <f t="shared" si="37"/>
        <v>0.45964743191372803</v>
      </c>
      <c r="N10" s="5">
        <f t="shared" si="38"/>
        <v>1.3738522958958601</v>
      </c>
      <c r="O10" s="7">
        <f t="shared" si="39"/>
        <v>75.566553458173203</v>
      </c>
      <c r="P10" s="7">
        <f t="shared" si="40"/>
        <v>74.955966394291565</v>
      </c>
      <c r="Q10" s="3">
        <f t="shared" si="27"/>
        <v>23.304645139512122</v>
      </c>
      <c r="S10" t="s">
        <v>25</v>
      </c>
      <c r="T10" t="s">
        <v>26</v>
      </c>
      <c r="U10" t="s">
        <v>22</v>
      </c>
      <c r="V10">
        <v>940569</v>
      </c>
      <c r="W10">
        <v>344417.71727378899</v>
      </c>
      <c r="X10">
        <v>46752.5862050332</v>
      </c>
      <c r="Y10">
        <v>46752.5862050332</v>
      </c>
      <c r="Z10">
        <v>-2006.1488139017399</v>
      </c>
      <c r="AA10">
        <v>-459647.43191372801</v>
      </c>
      <c r="AB10">
        <v>152.236892425848</v>
      </c>
      <c r="AC10">
        <v>75.566553458173203</v>
      </c>
      <c r="AD10">
        <v>1.4092509556325299</v>
      </c>
      <c r="AE10">
        <v>1.2046254778162599</v>
      </c>
      <c r="AF10">
        <v>1.23942931432322</v>
      </c>
      <c r="AG10">
        <v>1.24493728747632</v>
      </c>
      <c r="AH10">
        <v>1.3738522958958601</v>
      </c>
    </row>
    <row r="11" spans="1:34" x14ac:dyDescent="0.25">
      <c r="A11" t="s">
        <v>34</v>
      </c>
      <c r="B11" s="12"/>
      <c r="C11" s="13"/>
      <c r="D11" s="9">
        <f t="shared" si="28"/>
        <v>596.15128272620996</v>
      </c>
      <c r="E11" s="3">
        <f t="shared" si="29"/>
        <v>80.923869008580112</v>
      </c>
      <c r="F11" s="5">
        <f t="shared" si="30"/>
        <v>1.54092214367092</v>
      </c>
      <c r="G11" s="9">
        <f t="shared" si="31"/>
        <v>80.923869008580112</v>
      </c>
      <c r="H11" s="5">
        <f t="shared" si="32"/>
        <v>1.2704610718354601</v>
      </c>
      <c r="I11" s="9">
        <f t="shared" si="33"/>
        <v>2717.22961367896</v>
      </c>
      <c r="J11" s="5">
        <f t="shared" si="34"/>
        <v>1.2993501566676899</v>
      </c>
      <c r="K11" s="9">
        <f t="shared" si="35"/>
        <v>341.30839104135401</v>
      </c>
      <c r="L11" s="5">
        <f t="shared" si="36"/>
        <v>1.32820420299369</v>
      </c>
      <c r="M11" s="7">
        <f t="shared" si="37"/>
        <v>1.0558372667459401</v>
      </c>
      <c r="N11" s="5">
        <f t="shared" si="38"/>
        <v>1.52138040680452</v>
      </c>
      <c r="O11" s="7">
        <f t="shared" si="39"/>
        <v>76.697980800319897</v>
      </c>
      <c r="P11" s="7">
        <f t="shared" si="40"/>
        <v>97.400250187460955</v>
      </c>
      <c r="Q11" s="3">
        <f t="shared" si="27"/>
        <v>29.781755874143524</v>
      </c>
      <c r="S11" t="s">
        <v>27</v>
      </c>
      <c r="T11" t="s">
        <v>26</v>
      </c>
      <c r="U11" t="s">
        <v>24</v>
      </c>
      <c r="V11">
        <v>940569</v>
      </c>
      <c r="W11">
        <v>596151.28272620996</v>
      </c>
      <c r="X11">
        <v>80923.869008580106</v>
      </c>
      <c r="Y11">
        <v>80923.869008580106</v>
      </c>
      <c r="Z11">
        <v>-2717.22961367896</v>
      </c>
      <c r="AA11">
        <v>-1055837.2667459401</v>
      </c>
      <c r="AB11">
        <v>341.30839104135401</v>
      </c>
      <c r="AC11">
        <v>76.697980800319897</v>
      </c>
      <c r="AD11">
        <v>1.54092214367092</v>
      </c>
      <c r="AE11">
        <v>1.2704610718354601</v>
      </c>
      <c r="AF11">
        <v>1.2993501566676899</v>
      </c>
      <c r="AG11">
        <v>1.32820420299369</v>
      </c>
      <c r="AH11">
        <v>1.52138040680452</v>
      </c>
    </row>
    <row r="12" spans="1:34" x14ac:dyDescent="0.25">
      <c r="A12" t="s">
        <v>34</v>
      </c>
      <c r="B12" s="10" t="str">
        <f>T12</f>
        <v>[90,95)</v>
      </c>
      <c r="C12" s="11">
        <f>V12/1000</f>
        <v>417.13799999999998</v>
      </c>
      <c r="D12" s="9">
        <f t="shared" si="28"/>
        <v>417.13799999999998</v>
      </c>
      <c r="E12" s="3">
        <f t="shared" si="29"/>
        <v>56.6239171978836</v>
      </c>
      <c r="F12" s="5">
        <f t="shared" si="30"/>
        <v>1.63305489189682</v>
      </c>
      <c r="G12" s="9">
        <f t="shared" si="31"/>
        <v>56.6239171978836</v>
      </c>
      <c r="H12" s="5">
        <f t="shared" si="32"/>
        <v>1.31652744594841</v>
      </c>
      <c r="I12" s="9">
        <f t="shared" si="33"/>
        <v>1389.8661793003801</v>
      </c>
      <c r="J12" s="5">
        <f t="shared" si="34"/>
        <v>1.3299997387974101</v>
      </c>
      <c r="K12" s="9">
        <f t="shared" si="35"/>
        <v>180.68788827103401</v>
      </c>
      <c r="L12" s="5">
        <f t="shared" si="36"/>
        <v>1.37228551925366</v>
      </c>
      <c r="M12" s="7">
        <f t="shared" si="37"/>
        <v>0.629616236097578</v>
      </c>
      <c r="N12" s="5">
        <f t="shared" si="38"/>
        <v>1.6093542800844001</v>
      </c>
      <c r="O12" s="7">
        <f t="shared" si="39"/>
        <v>76.636453798361202</v>
      </c>
      <c r="P12" s="7">
        <f t="shared" si="40"/>
        <v>74.939605232342714</v>
      </c>
      <c r="Q12" s="3">
        <f t="shared" si="27"/>
        <v>40.740553328944593</v>
      </c>
      <c r="S12" t="s">
        <v>27</v>
      </c>
      <c r="T12" t="s">
        <v>28</v>
      </c>
      <c r="U12" t="s">
        <v>24</v>
      </c>
      <c r="V12">
        <v>417138</v>
      </c>
      <c r="W12">
        <v>417138</v>
      </c>
      <c r="X12">
        <v>56623.917197883602</v>
      </c>
      <c r="Y12">
        <v>56623.917197883602</v>
      </c>
      <c r="Z12">
        <v>-1389.8661793003801</v>
      </c>
      <c r="AA12">
        <v>-629616.23609757796</v>
      </c>
      <c r="AB12">
        <v>180.68788827103401</v>
      </c>
      <c r="AC12">
        <v>76.636453798361202</v>
      </c>
      <c r="AD12">
        <v>1.63305489189682</v>
      </c>
      <c r="AE12">
        <v>1.31652744594841</v>
      </c>
      <c r="AF12">
        <v>1.3299997387974101</v>
      </c>
      <c r="AG12">
        <v>1.37228551925366</v>
      </c>
      <c r="AH12">
        <v>1.6093542800844001</v>
      </c>
    </row>
    <row r="13" spans="1:34" x14ac:dyDescent="0.25">
      <c r="P13" s="7"/>
      <c r="Q13" s="3"/>
    </row>
    <row r="14" spans="1:34" x14ac:dyDescent="0.25">
      <c r="A14" s="14" t="s">
        <v>46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7"/>
      <c r="Q14" s="3"/>
    </row>
    <row r="15" spans="1:34" x14ac:dyDescent="0.25">
      <c r="A15" t="s">
        <v>33</v>
      </c>
      <c r="B15" s="12" t="s">
        <v>21</v>
      </c>
      <c r="C15" s="13">
        <v>1508.4970000000001</v>
      </c>
      <c r="D15" s="9">
        <f t="shared" ref="D15:E19" si="41">W15/1000</f>
        <v>1075.4017824339201</v>
      </c>
      <c r="E15" s="3">
        <f t="shared" ref="E15" si="42">X15 / 1000</f>
        <v>154.05686067103699</v>
      </c>
      <c r="F15" s="5">
        <f t="shared" ref="F15" si="43">AD15</f>
        <v>1.2506658433233</v>
      </c>
      <c r="G15" s="9">
        <f t="shared" ref="G15" si="44">Y15 / 1000</f>
        <v>154.05686067103699</v>
      </c>
      <c r="H15" s="5">
        <f t="shared" ref="H15" si="45">AE15</f>
        <v>1.1253329216616501</v>
      </c>
      <c r="I15" s="9">
        <f t="shared" ref="I15" si="46">-Z15</f>
        <v>7051.1535137497303</v>
      </c>
      <c r="J15" s="5">
        <f t="shared" ref="J15" si="47">AF15</f>
        <v>1.1554933215496499</v>
      </c>
      <c r="K15" s="9">
        <f t="shared" ref="K15" si="48">AB15</f>
        <v>625.33754930004795</v>
      </c>
      <c r="L15" s="5">
        <f t="shared" ref="L15" si="49">AG15</f>
        <v>1.15255976780568</v>
      </c>
      <c r="M15" s="7">
        <f t="shared" ref="M15" si="50">-AA15/1000000</f>
        <v>1.5268275054167901</v>
      </c>
      <c r="N15" s="5">
        <f t="shared" ref="N15" si="51">AH15</f>
        <v>1.2133377790800199</v>
      </c>
      <c r="O15" s="7">
        <f t="shared" ref="O15" si="52">AC15</f>
        <v>74.585709366457493</v>
      </c>
      <c r="P15" s="7">
        <f>(K15 * 20 + M15 * 1000) /G15</f>
        <v>91.093499051523196</v>
      </c>
      <c r="Q15" s="3">
        <f t="shared" ref="Q15:Q19" si="53">E15/I15*1000</f>
        <v>21.848462151707025</v>
      </c>
      <c r="S15" t="s">
        <v>20</v>
      </c>
      <c r="T15" t="s">
        <v>21</v>
      </c>
      <c r="U15" t="s">
        <v>22</v>
      </c>
      <c r="V15">
        <v>1508497</v>
      </c>
      <c r="W15">
        <v>1075401.7824339201</v>
      </c>
      <c r="X15">
        <v>154056.86067103699</v>
      </c>
      <c r="Y15">
        <v>154056.86067103699</v>
      </c>
      <c r="Z15">
        <v>-7051.1535137497303</v>
      </c>
      <c r="AA15">
        <v>-1526827.50541679</v>
      </c>
      <c r="AB15">
        <v>625.33754930004795</v>
      </c>
      <c r="AC15">
        <v>74.585709366457493</v>
      </c>
      <c r="AD15">
        <v>1.2506658433233</v>
      </c>
      <c r="AE15">
        <v>1.1253329216616501</v>
      </c>
      <c r="AF15">
        <v>1.1554933215496499</v>
      </c>
      <c r="AG15">
        <v>1.15255976780568</v>
      </c>
      <c r="AH15">
        <v>1.2133377790800199</v>
      </c>
    </row>
    <row r="16" spans="1:34" x14ac:dyDescent="0.25">
      <c r="A16" t="s">
        <v>34</v>
      </c>
      <c r="B16" s="12"/>
      <c r="C16" s="13"/>
      <c r="D16" s="9">
        <f t="shared" ref="D16:D19" si="54">W16/1000</f>
        <v>433.09521756606995</v>
      </c>
      <c r="E16" s="3">
        <f t="shared" ref="E16:E19" si="55">X16 / 1000</f>
        <v>24.936483516051698</v>
      </c>
      <c r="F16" s="5">
        <f t="shared" ref="F16:F19" si="56">AD16</f>
        <v>1.2912399835650401</v>
      </c>
      <c r="G16" s="9">
        <f t="shared" ref="G16:G19" si="57">Y16 / 1000</f>
        <v>24.936483516051698</v>
      </c>
      <c r="H16" s="5">
        <f t="shared" ref="H16:H19" si="58">AE16</f>
        <v>1.1456199917825201</v>
      </c>
      <c r="I16" s="9">
        <f t="shared" ref="I16:I19" si="59">-Z16</f>
        <v>1203.54318314784</v>
      </c>
      <c r="J16" s="5">
        <f t="shared" ref="J16:J19" si="60">AF16</f>
        <v>1.1820340750322</v>
      </c>
      <c r="K16" s="9">
        <f t="shared" ref="K16:K19" si="61">AB16</f>
        <v>133.917266058618</v>
      </c>
      <c r="L16" s="5">
        <f t="shared" ref="L16:L19" si="62">AG16</f>
        <v>1.18523074212658</v>
      </c>
      <c r="M16" s="7">
        <f t="shared" ref="M16:M19" si="63">-AA16/1000000</f>
        <v>0.32656653907324101</v>
      </c>
      <c r="N16" s="5">
        <f t="shared" ref="N16:N19" si="64">AH16</f>
        <v>1.25896767500512</v>
      </c>
      <c r="O16" s="7">
        <f t="shared" ref="O16:O19" si="65">AC16</f>
        <v>75.398823493638503</v>
      </c>
      <c r="P16" s="7">
        <f t="shared" ref="P16:P19" si="66">(K16 * 20 + M16 * 1000) /G16</f>
        <v>120.5026305457756</v>
      </c>
      <c r="Q16" s="3">
        <f t="shared" si="53"/>
        <v>20.719226252298558</v>
      </c>
      <c r="S16" t="s">
        <v>23</v>
      </c>
      <c r="T16" t="s">
        <v>21</v>
      </c>
      <c r="U16" t="s">
        <v>24</v>
      </c>
      <c r="V16">
        <v>1508497</v>
      </c>
      <c r="W16">
        <v>433095.21756606997</v>
      </c>
      <c r="X16">
        <v>24936.4835160517</v>
      </c>
      <c r="Y16">
        <v>24936.4835160517</v>
      </c>
      <c r="Z16">
        <v>-1203.54318314784</v>
      </c>
      <c r="AA16">
        <v>-326566.539073241</v>
      </c>
      <c r="AB16">
        <v>133.917266058618</v>
      </c>
      <c r="AC16">
        <v>75.398823493638503</v>
      </c>
      <c r="AD16">
        <v>1.2912399835650401</v>
      </c>
      <c r="AE16">
        <v>1.1456199917825201</v>
      </c>
      <c r="AF16">
        <v>1.1820340750322</v>
      </c>
      <c r="AG16">
        <v>1.18523074212658</v>
      </c>
      <c r="AH16">
        <v>1.25896767500512</v>
      </c>
    </row>
    <row r="17" spans="1:34" x14ac:dyDescent="0.25">
      <c r="A17" t="s">
        <v>33</v>
      </c>
      <c r="B17" s="12" t="str">
        <f t="shared" ref="B17" si="67">T15</f>
        <v>[80,85)</v>
      </c>
      <c r="C17" s="13">
        <v>940.56899999999996</v>
      </c>
      <c r="D17" s="9">
        <f t="shared" si="54"/>
        <v>344.41771727378898</v>
      </c>
      <c r="E17" s="3">
        <f t="shared" si="55"/>
        <v>0</v>
      </c>
      <c r="F17" s="5">
        <f t="shared" si="56"/>
        <v>1.2912399835650401</v>
      </c>
      <c r="G17" s="9">
        <f t="shared" si="57"/>
        <v>0</v>
      </c>
      <c r="H17" s="5">
        <f t="shared" si="58"/>
        <v>1.1456199917825201</v>
      </c>
      <c r="I17" s="9">
        <f t="shared" si="59"/>
        <v>0</v>
      </c>
      <c r="J17" s="5">
        <f t="shared" si="60"/>
        <v>1.1820340750322</v>
      </c>
      <c r="K17" s="9">
        <f t="shared" si="61"/>
        <v>0</v>
      </c>
      <c r="L17" s="5">
        <f t="shared" si="62"/>
        <v>1.18523074212658</v>
      </c>
      <c r="M17" s="7">
        <f t="shared" si="63"/>
        <v>0</v>
      </c>
      <c r="N17" s="5">
        <f t="shared" si="64"/>
        <v>1.25896767500512</v>
      </c>
      <c r="O17" s="7">
        <f t="shared" si="65"/>
        <v>75.398823493638503</v>
      </c>
      <c r="P17" s="7" t="e">
        <f t="shared" si="66"/>
        <v>#DIV/0!</v>
      </c>
      <c r="Q17" s="3" t="e">
        <f t="shared" si="53"/>
        <v>#DIV/0!</v>
      </c>
      <c r="S17" t="s">
        <v>25</v>
      </c>
      <c r="T17" t="s">
        <v>26</v>
      </c>
      <c r="U17" t="s">
        <v>22</v>
      </c>
      <c r="V17">
        <v>940569</v>
      </c>
      <c r="W17">
        <v>344417.71727378899</v>
      </c>
      <c r="X17">
        <v>0</v>
      </c>
      <c r="Y17">
        <v>0</v>
      </c>
      <c r="Z17">
        <v>0</v>
      </c>
      <c r="AA17">
        <v>0</v>
      </c>
      <c r="AB17">
        <v>0</v>
      </c>
      <c r="AC17">
        <v>75.398823493638503</v>
      </c>
      <c r="AD17">
        <v>1.2912399835650401</v>
      </c>
      <c r="AE17">
        <v>1.1456199917825201</v>
      </c>
      <c r="AF17">
        <v>1.1820340750322</v>
      </c>
      <c r="AG17">
        <v>1.18523074212658</v>
      </c>
      <c r="AH17">
        <v>1.25896767500512</v>
      </c>
    </row>
    <row r="18" spans="1:34" x14ac:dyDescent="0.25">
      <c r="A18" t="s">
        <v>34</v>
      </c>
      <c r="B18" s="12"/>
      <c r="C18" s="13"/>
      <c r="D18" s="9">
        <f t="shared" si="54"/>
        <v>596.15128272620996</v>
      </c>
      <c r="E18" s="3">
        <f t="shared" si="55"/>
        <v>0</v>
      </c>
      <c r="F18" s="5">
        <f t="shared" si="56"/>
        <v>1.2912399835650401</v>
      </c>
      <c r="G18" s="9">
        <f t="shared" si="57"/>
        <v>0</v>
      </c>
      <c r="H18" s="5">
        <f t="shared" si="58"/>
        <v>1.1456199917825201</v>
      </c>
      <c r="I18" s="9">
        <f t="shared" si="59"/>
        <v>0</v>
      </c>
      <c r="J18" s="5">
        <f t="shared" si="60"/>
        <v>1.1820340750322</v>
      </c>
      <c r="K18" s="9">
        <f t="shared" si="61"/>
        <v>0</v>
      </c>
      <c r="L18" s="5">
        <f t="shared" si="62"/>
        <v>1.18523074212658</v>
      </c>
      <c r="M18" s="7">
        <f t="shared" si="63"/>
        <v>0</v>
      </c>
      <c r="N18" s="5">
        <f t="shared" si="64"/>
        <v>1.25896767500512</v>
      </c>
      <c r="O18" s="7">
        <f t="shared" si="65"/>
        <v>75.398823493638503</v>
      </c>
      <c r="P18" s="7" t="e">
        <f t="shared" si="66"/>
        <v>#DIV/0!</v>
      </c>
      <c r="Q18" s="3" t="e">
        <f t="shared" si="53"/>
        <v>#DIV/0!</v>
      </c>
      <c r="S18" t="s">
        <v>27</v>
      </c>
      <c r="T18" t="s">
        <v>26</v>
      </c>
      <c r="U18" t="s">
        <v>24</v>
      </c>
      <c r="V18">
        <v>940569</v>
      </c>
      <c r="W18">
        <v>596151.28272620996</v>
      </c>
      <c r="X18">
        <v>0</v>
      </c>
      <c r="Y18">
        <v>0</v>
      </c>
      <c r="Z18">
        <v>0</v>
      </c>
      <c r="AA18">
        <v>0</v>
      </c>
      <c r="AB18">
        <v>0</v>
      </c>
      <c r="AC18">
        <v>75.398823493638503</v>
      </c>
      <c r="AD18">
        <v>1.2912399835650401</v>
      </c>
      <c r="AE18">
        <v>1.1456199917825201</v>
      </c>
      <c r="AF18">
        <v>1.1820340750322</v>
      </c>
      <c r="AG18">
        <v>1.18523074212658</v>
      </c>
      <c r="AH18">
        <v>1.25896767500512</v>
      </c>
    </row>
    <row r="19" spans="1:34" x14ac:dyDescent="0.25">
      <c r="A19" t="s">
        <v>34</v>
      </c>
      <c r="B19" s="10" t="str">
        <f t="shared" ref="B19" si="68">T17</f>
        <v>[85,90)</v>
      </c>
      <c r="C19" s="11">
        <v>417.13799999999998</v>
      </c>
      <c r="D19" s="9">
        <f t="shared" si="54"/>
        <v>417.13799999999998</v>
      </c>
      <c r="E19" s="3">
        <f t="shared" si="55"/>
        <v>0</v>
      </c>
      <c r="F19" s="5">
        <f t="shared" si="56"/>
        <v>1.2912399835650401</v>
      </c>
      <c r="G19" s="9">
        <f t="shared" si="57"/>
        <v>0</v>
      </c>
      <c r="H19" s="5">
        <f t="shared" si="58"/>
        <v>1.1456199917825201</v>
      </c>
      <c r="I19" s="9">
        <f t="shared" si="59"/>
        <v>0</v>
      </c>
      <c r="J19" s="5">
        <f t="shared" si="60"/>
        <v>1.1820340750322</v>
      </c>
      <c r="K19" s="9">
        <f t="shared" si="61"/>
        <v>0</v>
      </c>
      <c r="L19" s="5">
        <f t="shared" si="62"/>
        <v>1.18523074212658</v>
      </c>
      <c r="M19" s="7">
        <f t="shared" si="63"/>
        <v>0</v>
      </c>
      <c r="N19" s="5">
        <f t="shared" si="64"/>
        <v>1.25896767500512</v>
      </c>
      <c r="O19" s="7">
        <f t="shared" si="65"/>
        <v>75.398823493638503</v>
      </c>
      <c r="P19" s="7" t="e">
        <f t="shared" si="66"/>
        <v>#DIV/0!</v>
      </c>
      <c r="Q19" s="3" t="e">
        <f t="shared" si="53"/>
        <v>#DIV/0!</v>
      </c>
      <c r="S19" t="s">
        <v>27</v>
      </c>
      <c r="T19" t="s">
        <v>28</v>
      </c>
      <c r="U19" t="s">
        <v>24</v>
      </c>
      <c r="V19">
        <v>417138</v>
      </c>
      <c r="W19">
        <v>417138</v>
      </c>
      <c r="X19">
        <v>0</v>
      </c>
      <c r="Y19">
        <v>0</v>
      </c>
      <c r="Z19">
        <v>0</v>
      </c>
      <c r="AA19">
        <v>0</v>
      </c>
      <c r="AB19">
        <v>0</v>
      </c>
      <c r="AC19">
        <v>75.398823493638503</v>
      </c>
      <c r="AD19">
        <v>1.2912399835650401</v>
      </c>
      <c r="AE19">
        <v>1.1456199917825201</v>
      </c>
      <c r="AF19">
        <v>1.1820340750322</v>
      </c>
      <c r="AG19">
        <v>1.18523074212658</v>
      </c>
      <c r="AH19">
        <v>1.25896767500512</v>
      </c>
    </row>
    <row r="20" spans="1:34" x14ac:dyDescent="0.25">
      <c r="P20" s="7"/>
      <c r="Q20" s="3"/>
    </row>
    <row r="21" spans="1:34" x14ac:dyDescent="0.25">
      <c r="A21" s="14" t="s">
        <v>45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7"/>
      <c r="Q21" s="3"/>
    </row>
    <row r="22" spans="1:34" x14ac:dyDescent="0.25">
      <c r="A22" t="s">
        <v>33</v>
      </c>
      <c r="B22" s="12" t="s">
        <v>21</v>
      </c>
      <c r="C22" s="13">
        <v>1508.4970000000001</v>
      </c>
      <c r="D22" s="9">
        <f t="shared" ref="D22:D26" si="69">W22/1000</f>
        <v>1075.4017819999999</v>
      </c>
      <c r="E22" s="3">
        <f t="shared" ref="E22:E26" si="70">X22 / 1000</f>
        <v>256.6617895</v>
      </c>
      <c r="F22" s="5">
        <f t="shared" ref="F22:F26" si="71">AD22</f>
        <v>1.4176142730000001</v>
      </c>
      <c r="G22" s="9">
        <f t="shared" ref="G22:G26" si="72">Y22 / 1000</f>
        <v>256.6617895</v>
      </c>
      <c r="H22" s="5">
        <f t="shared" ref="H22:H26" si="73">AE22</f>
        <v>1.208807137</v>
      </c>
      <c r="I22" s="9">
        <f t="shared" ref="I22:I26" si="74">-Z22</f>
        <v>11354.85009</v>
      </c>
      <c r="J22" s="5">
        <f t="shared" ref="J22:J26" si="75">AF22</f>
        <v>1.250399222</v>
      </c>
      <c r="K22" s="9">
        <f t="shared" ref="K22:K26" si="76">AB22</f>
        <v>1003.245435</v>
      </c>
      <c r="L22" s="5">
        <f t="shared" ref="L22:L26" si="77">AG22</f>
        <v>1.244755638</v>
      </c>
      <c r="M22" s="7">
        <f t="shared" ref="M22:M26" si="78">-AA22/1000000</f>
        <v>2.5278106299999998</v>
      </c>
      <c r="N22" s="5">
        <f t="shared" ref="N22:N26" si="79">AH22</f>
        <v>1.3532013300000001</v>
      </c>
      <c r="O22" s="7">
        <f t="shared" ref="O22:O26" si="80">AC22</f>
        <v>75.195652339999995</v>
      </c>
      <c r="P22" s="7">
        <f>(K22 * 20 + M22 * 1000) /G22</f>
        <v>88.025254456507241</v>
      </c>
      <c r="Q22" s="3">
        <f t="shared" ref="Q22:Q26" si="81">E22/I22*1000</f>
        <v>22.603714489021495</v>
      </c>
      <c r="S22" t="s">
        <v>20</v>
      </c>
      <c r="T22" t="s">
        <v>21</v>
      </c>
      <c r="U22" t="s">
        <v>22</v>
      </c>
      <c r="V22">
        <v>1508497</v>
      </c>
      <c r="W22">
        <v>1075401.7819999999</v>
      </c>
      <c r="X22">
        <v>256661.78950000001</v>
      </c>
      <c r="Y22">
        <v>256661.78950000001</v>
      </c>
      <c r="Z22">
        <v>-11354.85009</v>
      </c>
      <c r="AA22">
        <v>-2527810.63</v>
      </c>
      <c r="AB22">
        <v>1003.245435</v>
      </c>
      <c r="AC22">
        <v>75.195652339999995</v>
      </c>
      <c r="AD22">
        <v>1.4176142730000001</v>
      </c>
      <c r="AE22">
        <v>1.208807137</v>
      </c>
      <c r="AF22">
        <v>1.250399222</v>
      </c>
      <c r="AG22">
        <v>1.244755638</v>
      </c>
      <c r="AH22">
        <v>1.3532013300000001</v>
      </c>
    </row>
    <row r="23" spans="1:34" x14ac:dyDescent="0.25">
      <c r="A23" t="s">
        <v>34</v>
      </c>
      <c r="B23" s="12"/>
      <c r="C23" s="13"/>
      <c r="D23" s="9">
        <f t="shared" si="69"/>
        <v>433.09521759999996</v>
      </c>
      <c r="E23" s="3">
        <f t="shared" si="70"/>
        <v>76.705702680000002</v>
      </c>
      <c r="F23" s="5">
        <f t="shared" si="71"/>
        <v>1.5424220850000001</v>
      </c>
      <c r="G23" s="9">
        <f t="shared" si="72"/>
        <v>76.705702680000002</v>
      </c>
      <c r="H23" s="5">
        <f t="shared" si="73"/>
        <v>1.271211042</v>
      </c>
      <c r="I23" s="9">
        <f t="shared" si="74"/>
        <v>3427.0105130000002</v>
      </c>
      <c r="J23" s="5">
        <f t="shared" si="75"/>
        <v>1.3259722819999999</v>
      </c>
      <c r="K23" s="9">
        <f t="shared" si="76"/>
        <v>393.99658340000002</v>
      </c>
      <c r="L23" s="5">
        <f t="shared" si="77"/>
        <v>1.3408765680000001</v>
      </c>
      <c r="M23" s="7">
        <f t="shared" si="78"/>
        <v>1.0197250410000001</v>
      </c>
      <c r="N23" s="5">
        <f t="shared" si="79"/>
        <v>1.4956836179999999</v>
      </c>
      <c r="O23" s="7">
        <f t="shared" si="80"/>
        <v>77.199891660000006</v>
      </c>
      <c r="P23" s="7">
        <f t="shared" ref="P23:P26" si="82">(K23 * 20 + M23 * 1000) /G23</f>
        <v>116.02340371129236</v>
      </c>
      <c r="Q23" s="3">
        <f t="shared" si="81"/>
        <v>22.382686714565089</v>
      </c>
      <c r="S23" t="s">
        <v>23</v>
      </c>
      <c r="T23" t="s">
        <v>21</v>
      </c>
      <c r="U23" t="s">
        <v>24</v>
      </c>
      <c r="V23">
        <v>1508497</v>
      </c>
      <c r="W23">
        <v>433095.21759999997</v>
      </c>
      <c r="X23">
        <v>76705.702680000002</v>
      </c>
      <c r="Y23">
        <v>76705.702680000002</v>
      </c>
      <c r="Z23">
        <v>-3427.0105130000002</v>
      </c>
      <c r="AA23">
        <v>-1019725.041</v>
      </c>
      <c r="AB23">
        <v>393.99658340000002</v>
      </c>
      <c r="AC23">
        <v>77.199891660000006</v>
      </c>
      <c r="AD23">
        <v>1.5424220850000001</v>
      </c>
      <c r="AE23">
        <v>1.271211042</v>
      </c>
      <c r="AF23">
        <v>1.3259722819999999</v>
      </c>
      <c r="AG23">
        <v>1.3408765680000001</v>
      </c>
      <c r="AH23">
        <v>1.4956836179999999</v>
      </c>
    </row>
    <row r="24" spans="1:34" x14ac:dyDescent="0.25">
      <c r="A24" t="s">
        <v>33</v>
      </c>
      <c r="B24" s="12" t="str">
        <f t="shared" ref="B24" si="83">T22</f>
        <v>[80,85)</v>
      </c>
      <c r="C24" s="13">
        <v>940.56899999999996</v>
      </c>
      <c r="D24" s="9">
        <f t="shared" si="69"/>
        <v>344.41771729999999</v>
      </c>
      <c r="E24" s="3">
        <f t="shared" si="70"/>
        <v>46.752586210000004</v>
      </c>
      <c r="F24" s="5">
        <f t="shared" si="71"/>
        <v>1.6184931950000001</v>
      </c>
      <c r="G24" s="9">
        <f t="shared" si="72"/>
        <v>46.752586210000004</v>
      </c>
      <c r="H24" s="5">
        <f t="shared" si="73"/>
        <v>1.3092465980000001</v>
      </c>
      <c r="I24" s="9">
        <f t="shared" si="74"/>
        <v>2006.1488139999999</v>
      </c>
      <c r="J24" s="5">
        <f t="shared" si="75"/>
        <v>1.3702122409999999</v>
      </c>
      <c r="K24" s="9">
        <f t="shared" si="76"/>
        <v>152.23689239999999</v>
      </c>
      <c r="L24" s="5">
        <f t="shared" si="77"/>
        <v>1.3780168699999999</v>
      </c>
      <c r="M24" s="7">
        <f t="shared" si="78"/>
        <v>0.45964743190000001</v>
      </c>
      <c r="N24" s="5">
        <f t="shared" si="79"/>
        <v>1.559908399</v>
      </c>
      <c r="O24" s="7">
        <f t="shared" si="80"/>
        <v>77.134702300000001</v>
      </c>
      <c r="P24" s="7">
        <f t="shared" si="82"/>
        <v>74.95596637497755</v>
      </c>
      <c r="Q24" s="3">
        <f t="shared" si="81"/>
        <v>23.304645140846468</v>
      </c>
      <c r="S24" t="s">
        <v>25</v>
      </c>
      <c r="T24" t="s">
        <v>26</v>
      </c>
      <c r="U24" t="s">
        <v>22</v>
      </c>
      <c r="V24">
        <v>940569</v>
      </c>
      <c r="W24">
        <v>344417.71730000002</v>
      </c>
      <c r="X24">
        <v>46752.586210000001</v>
      </c>
      <c r="Y24">
        <v>46752.586210000001</v>
      </c>
      <c r="Z24">
        <v>-2006.1488139999999</v>
      </c>
      <c r="AA24">
        <v>-459647.43190000003</v>
      </c>
      <c r="AB24">
        <v>152.23689239999999</v>
      </c>
      <c r="AC24">
        <v>77.134702300000001</v>
      </c>
      <c r="AD24">
        <v>1.6184931950000001</v>
      </c>
      <c r="AE24">
        <v>1.3092465980000001</v>
      </c>
      <c r="AF24">
        <v>1.3702122409999999</v>
      </c>
      <c r="AG24">
        <v>1.3780168699999999</v>
      </c>
      <c r="AH24">
        <v>1.559908399</v>
      </c>
    </row>
    <row r="25" spans="1:34" x14ac:dyDescent="0.25">
      <c r="A25" t="s">
        <v>34</v>
      </c>
      <c r="B25" s="12"/>
      <c r="C25" s="13"/>
      <c r="D25" s="9">
        <f t="shared" si="69"/>
        <v>596.15128270000002</v>
      </c>
      <c r="E25" s="3">
        <f t="shared" si="70"/>
        <v>80.92386900999999</v>
      </c>
      <c r="F25" s="5">
        <f t="shared" si="71"/>
        <v>1.750164383</v>
      </c>
      <c r="G25" s="9">
        <f t="shared" si="72"/>
        <v>80.92386900999999</v>
      </c>
      <c r="H25" s="5">
        <f t="shared" si="73"/>
        <v>1.375082192</v>
      </c>
      <c r="I25" s="9">
        <f t="shared" si="74"/>
        <v>2717.2296139999999</v>
      </c>
      <c r="J25" s="5">
        <f t="shared" si="75"/>
        <v>1.4301330839999999</v>
      </c>
      <c r="K25" s="9">
        <f t="shared" si="76"/>
        <v>341.30839099999997</v>
      </c>
      <c r="L25" s="5">
        <f t="shared" si="77"/>
        <v>1.461283785</v>
      </c>
      <c r="M25" s="7">
        <f t="shared" si="78"/>
        <v>1.055837267</v>
      </c>
      <c r="N25" s="5">
        <f t="shared" si="79"/>
        <v>1.70743651</v>
      </c>
      <c r="O25" s="7">
        <f t="shared" si="80"/>
        <v>78.104967490000007</v>
      </c>
      <c r="P25" s="7">
        <f t="shared" si="82"/>
        <v>97.400250178670987</v>
      </c>
      <c r="Q25" s="3">
        <f t="shared" si="81"/>
        <v>29.781755871147364</v>
      </c>
      <c r="S25" t="s">
        <v>27</v>
      </c>
      <c r="T25" t="s">
        <v>26</v>
      </c>
      <c r="U25" t="s">
        <v>24</v>
      </c>
      <c r="V25">
        <v>940569</v>
      </c>
      <c r="W25">
        <v>596151.28269999998</v>
      </c>
      <c r="X25">
        <v>80923.869009999995</v>
      </c>
      <c r="Y25">
        <v>80923.869009999995</v>
      </c>
      <c r="Z25">
        <v>-2717.2296139999999</v>
      </c>
      <c r="AA25">
        <v>-1055837.267</v>
      </c>
      <c r="AB25">
        <v>341.30839099999997</v>
      </c>
      <c r="AC25">
        <v>78.104967490000007</v>
      </c>
      <c r="AD25">
        <v>1.750164383</v>
      </c>
      <c r="AE25">
        <v>1.375082192</v>
      </c>
      <c r="AF25">
        <v>1.4301330839999999</v>
      </c>
      <c r="AG25">
        <v>1.461283785</v>
      </c>
      <c r="AH25">
        <v>1.70743651</v>
      </c>
    </row>
    <row r="26" spans="1:34" x14ac:dyDescent="0.25">
      <c r="A26" t="s">
        <v>34</v>
      </c>
      <c r="B26" s="10" t="str">
        <f t="shared" ref="B26" si="84">T24</f>
        <v>[85,90)</v>
      </c>
      <c r="C26" s="11">
        <v>417.13799999999998</v>
      </c>
      <c r="D26" s="9">
        <f t="shared" si="69"/>
        <v>417.13799999999998</v>
      </c>
      <c r="E26" s="3">
        <f t="shared" si="70"/>
        <v>56.623917200000001</v>
      </c>
      <c r="F26" s="5">
        <f t="shared" si="71"/>
        <v>1.8422971319999999</v>
      </c>
      <c r="G26" s="9">
        <f t="shared" si="72"/>
        <v>56.623917200000001</v>
      </c>
      <c r="H26" s="5">
        <f t="shared" si="73"/>
        <v>1.4211485660000001</v>
      </c>
      <c r="I26" s="9">
        <f t="shared" si="74"/>
        <v>1389.8661790000001</v>
      </c>
      <c r="J26" s="5">
        <f t="shared" si="75"/>
        <v>1.4607826660000001</v>
      </c>
      <c r="K26" s="9">
        <f t="shared" si="76"/>
        <v>180.6878883</v>
      </c>
      <c r="L26" s="5">
        <f t="shared" si="77"/>
        <v>1.505365101</v>
      </c>
      <c r="M26" s="7">
        <f t="shared" si="78"/>
        <v>0.62961623609999995</v>
      </c>
      <c r="N26" s="5">
        <f t="shared" si="79"/>
        <v>1.7954103830000001</v>
      </c>
      <c r="O26" s="7">
        <f t="shared" si="80"/>
        <v>78.00236262</v>
      </c>
      <c r="P26" s="7">
        <f t="shared" si="82"/>
        <v>74.939605239815506</v>
      </c>
      <c r="Q26" s="3">
        <f t="shared" si="81"/>
        <v>40.740553339272239</v>
      </c>
      <c r="S26" t="s">
        <v>27</v>
      </c>
      <c r="T26" t="s">
        <v>28</v>
      </c>
      <c r="U26" t="s">
        <v>24</v>
      </c>
      <c r="V26">
        <v>417138</v>
      </c>
      <c r="W26">
        <v>417138</v>
      </c>
      <c r="X26">
        <v>56623.917200000004</v>
      </c>
      <c r="Y26">
        <v>56623.917200000004</v>
      </c>
      <c r="Z26">
        <v>-1389.8661790000001</v>
      </c>
      <c r="AA26">
        <v>-629616.23609999998</v>
      </c>
      <c r="AB26">
        <v>180.6878883</v>
      </c>
      <c r="AC26">
        <v>78.00236262</v>
      </c>
      <c r="AD26">
        <v>1.8422971319999999</v>
      </c>
      <c r="AE26">
        <v>1.4211485660000001</v>
      </c>
      <c r="AF26">
        <v>1.4607826660000001</v>
      </c>
      <c r="AG26">
        <v>1.505365101</v>
      </c>
      <c r="AH26">
        <v>1.7954103830000001</v>
      </c>
    </row>
    <row r="29" spans="1:34" x14ac:dyDescent="0.25">
      <c r="D29" s="9">
        <f>SUM(D3:D5)</f>
        <v>2168.6131270308952</v>
      </c>
      <c r="E29" s="9">
        <f>SUM(E3:E5)</f>
        <v>614.59055860409251</v>
      </c>
      <c r="G29" s="9">
        <f>SUM(G3:G5)</f>
        <v>1229.1811172081859</v>
      </c>
      <c r="K29" s="9">
        <f>SUM(K3:K5)</f>
        <v>4098.9676262258126</v>
      </c>
      <c r="M29" s="9">
        <f>SUM(M3:M5)</f>
        <v>7.1568547868121879</v>
      </c>
    </row>
  </sheetData>
  <mergeCells count="21">
    <mergeCell ref="A14:O14"/>
    <mergeCell ref="A21:O21"/>
    <mergeCell ref="M1:N1"/>
    <mergeCell ref="K1:L1"/>
    <mergeCell ref="B15:B16"/>
    <mergeCell ref="B17:B18"/>
    <mergeCell ref="E1:F1"/>
    <mergeCell ref="G1:H1"/>
    <mergeCell ref="C8:C9"/>
    <mergeCell ref="C10:C11"/>
    <mergeCell ref="B10:B11"/>
    <mergeCell ref="B8:B9"/>
    <mergeCell ref="A7:O7"/>
    <mergeCell ref="A4:A5"/>
    <mergeCell ref="I1:J1"/>
    <mergeCell ref="B22:B23"/>
    <mergeCell ref="B24:B25"/>
    <mergeCell ref="C15:C16"/>
    <mergeCell ref="C17:C18"/>
    <mergeCell ref="C22:C23"/>
    <mergeCell ref="C24:C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TimeWz TimeWz</dc:creator>
  <cp:lastModifiedBy>Chu-Chang  Ku</cp:lastModifiedBy>
  <dcterms:created xsi:type="dcterms:W3CDTF">2015-06-05T18:17:20Z</dcterms:created>
  <dcterms:modified xsi:type="dcterms:W3CDTF">2024-09-05T00:51:54Z</dcterms:modified>
</cp:coreProperties>
</file>