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HPRU\Shingrix\HPRU_RZV\docs\tabs\"/>
    </mc:Choice>
  </mc:AlternateContent>
  <xr:revisionPtr revIDLastSave="0" documentId="13_ncr:1_{32AA0869-788C-47AE-8EDC-C32930B52F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13" i="1"/>
  <c r="C13" i="1"/>
  <c r="D13" i="1"/>
  <c r="E13" i="1"/>
  <c r="F13" i="1"/>
  <c r="G13" i="1"/>
  <c r="H13" i="1"/>
  <c r="I13" i="1"/>
  <c r="Q13" i="1" s="1"/>
  <c r="J13" i="1"/>
  <c r="K13" i="1"/>
  <c r="O13" i="1" s="1"/>
  <c r="L13" i="1"/>
  <c r="M13" i="1"/>
  <c r="N13" i="1"/>
  <c r="B20" i="1"/>
  <c r="B18" i="1"/>
  <c r="N20" i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Q16" i="1" s="1"/>
  <c r="D16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N8" i="1"/>
  <c r="M8" i="1"/>
  <c r="L8" i="1"/>
  <c r="K8" i="1"/>
  <c r="J8" i="1"/>
  <c r="I8" i="1"/>
  <c r="H8" i="1"/>
  <c r="G8" i="1"/>
  <c r="F8" i="1"/>
  <c r="E8" i="1"/>
  <c r="I4" i="1"/>
  <c r="I5" i="1"/>
  <c r="I3" i="1"/>
  <c r="H4" i="1"/>
  <c r="H5" i="1"/>
  <c r="H3" i="1"/>
  <c r="F4" i="1"/>
  <c r="F5" i="1"/>
  <c r="F3" i="1"/>
  <c r="O4" i="1"/>
  <c r="O5" i="1"/>
  <c r="O3" i="1"/>
  <c r="N4" i="1"/>
  <c r="N5" i="1"/>
  <c r="N3" i="1"/>
  <c r="M4" i="1"/>
  <c r="M5" i="1"/>
  <c r="M3" i="1"/>
  <c r="L4" i="1"/>
  <c r="L5" i="1"/>
  <c r="L3" i="1"/>
  <c r="K4" i="1"/>
  <c r="K5" i="1"/>
  <c r="K3" i="1"/>
  <c r="J4" i="1"/>
  <c r="J5" i="1"/>
  <c r="J3" i="1"/>
  <c r="G4" i="1"/>
  <c r="G5" i="1"/>
  <c r="G3" i="1"/>
  <c r="D8" i="1"/>
  <c r="D9" i="1"/>
  <c r="D10" i="1"/>
  <c r="D11" i="1"/>
  <c r="D12" i="1"/>
  <c r="C10" i="1"/>
  <c r="C12" i="1"/>
  <c r="C8" i="1"/>
  <c r="C4" i="1"/>
  <c r="D4" i="1"/>
  <c r="E4" i="1"/>
  <c r="C5" i="1"/>
  <c r="D5" i="1"/>
  <c r="E5" i="1"/>
  <c r="D3" i="1"/>
  <c r="E3" i="1"/>
  <c r="C3" i="1"/>
  <c r="B10" i="1"/>
  <c r="B12" i="1"/>
  <c r="B8" i="1"/>
  <c r="B4" i="1"/>
  <c r="B5" i="1"/>
  <c r="B3" i="1"/>
  <c r="P13" i="1" l="1"/>
  <c r="Q9" i="1"/>
  <c r="Q12" i="1"/>
  <c r="O11" i="1"/>
  <c r="O9" i="1"/>
  <c r="Q4" i="1"/>
  <c r="O8" i="1"/>
  <c r="O12" i="1"/>
  <c r="O10" i="1"/>
  <c r="O19" i="1"/>
  <c r="O17" i="1"/>
  <c r="O20" i="1"/>
  <c r="O18" i="1"/>
  <c r="P19" i="1"/>
  <c r="O16" i="1"/>
  <c r="Q17" i="1"/>
  <c r="Q20" i="1"/>
  <c r="Q8" i="1"/>
  <c r="Q19" i="1"/>
  <c r="Q3" i="1"/>
  <c r="Q5" i="1"/>
  <c r="P10" i="1"/>
  <c r="Q10" i="1"/>
  <c r="P12" i="1"/>
  <c r="Q11" i="1"/>
  <c r="Q18" i="1"/>
  <c r="P16" i="1"/>
  <c r="P9" i="1"/>
  <c r="P18" i="1"/>
  <c r="P20" i="1"/>
  <c r="P17" i="1"/>
  <c r="P11" i="1"/>
  <c r="P8" i="1"/>
  <c r="P5" i="1"/>
  <c r="P4" i="1"/>
  <c r="E24" i="1"/>
  <c r="M24" i="1"/>
  <c r="G24" i="1"/>
  <c r="K24" i="1"/>
  <c r="D24" i="1"/>
  <c r="P3" i="1"/>
</calcChain>
</file>

<file path=xl/sharedStrings.xml><?xml version="1.0" encoding="utf-8"?>
<sst xmlns="http://schemas.openxmlformats.org/spreadsheetml/2006/main" count="152" uniqueCount="64">
  <si>
    <t>Eligibility</t>
  </si>
  <si>
    <t>Agp</t>
  </si>
  <si>
    <t>Arm</t>
  </si>
  <si>
    <t>N_All</t>
  </si>
  <si>
    <t>N</t>
  </si>
  <si>
    <t>N_Uptake</t>
  </si>
  <si>
    <t>N_Doses</t>
  </si>
  <si>
    <t>dC_Med_d</t>
  </si>
  <si>
    <t>dQ_All_d</t>
  </si>
  <si>
    <t>Thres</t>
  </si>
  <si>
    <t>Prop_Uptake</t>
  </si>
  <si>
    <t>Prop_Doses</t>
  </si>
  <si>
    <t>Prop_dQ</t>
  </si>
  <si>
    <t>Prop_dC_Med</t>
  </si>
  <si>
    <t>New2023</t>
  </si>
  <si>
    <t>[65,70)</t>
  </si>
  <si>
    <t>SOC</t>
  </si>
  <si>
    <t>[70,75)</t>
  </si>
  <si>
    <t>[75,80)</t>
  </si>
  <si>
    <t>ZVL_85</t>
  </si>
  <si>
    <t>[80,85)</t>
  </si>
  <si>
    <t>UV_85</t>
  </si>
  <si>
    <t>ZVL_90</t>
  </si>
  <si>
    <t>[85,90)</t>
  </si>
  <si>
    <t>UV_95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</si>
  <si>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</si>
  <si>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</si>
  <si>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</si>
  <si>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</si>
  <si>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</si>
  <si>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</si>
  <si>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</si>
  <si>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</si>
  <si>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</si>
  <si>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</si>
  <si>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</si>
  <si>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</si>
  <si>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</si>
  <si>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</si>
  <si>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</si>
  <si>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</si>
  <si>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</si>
  <si>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r>
      <t xml:space="preserve">Additional eligibility 1: </t>
    </r>
    <r>
      <rPr>
        <sz val="11"/>
        <color theme="1"/>
        <rFont val="Calibri"/>
        <family val="2"/>
        <scheme val="minor"/>
      </rPr>
      <t>Keeping 80+ eligible</t>
    </r>
  </si>
  <si>
    <t>Aligned with ZVL eligibility</t>
  </si>
  <si>
    <t>Saved medical cost</t>
  </si>
  <si>
    <t>Marginal threshold price per administration</t>
  </si>
  <si>
    <t>HZ prevention</t>
  </si>
  <si>
    <t>Cases</t>
  </si>
  <si>
    <t>dRisk_HZ</t>
  </si>
  <si>
    <t>Prop_Case</t>
  </si>
  <si>
    <t>Vac_2d</t>
  </si>
  <si>
    <t>ReVac_RZV_1d</t>
  </si>
  <si>
    <t>Vac_1d</t>
  </si>
  <si>
    <t>Needed to vaccinate </t>
  </si>
  <si>
    <r>
      <t xml:space="preserve">Additional eligibility 2: </t>
    </r>
    <r>
      <rPr>
        <sz val="11"/>
        <color theme="1"/>
        <rFont val="Calibri"/>
        <family val="2"/>
        <scheme val="minor"/>
      </rPr>
      <t>Those who reach age 80 years be called in on 80th birthday, keeping eligibility for higher ages to catch-up</t>
    </r>
  </si>
  <si>
    <t>[95,100)</t>
  </si>
  <si>
    <t>UV_100</t>
  </si>
  <si>
    <t>Additional eligibility 1: Keeping 80+ eligible</t>
  </si>
  <si>
    <t>Additional eligibility 2: Those who reach age 80 years be called in on 80th birthday, keeping eligibility for higher ages to catch-up</t>
  </si>
  <si>
    <t>Current eligibility</t>
  </si>
  <si>
    <t>Doses per uptake</t>
  </si>
  <si>
    <t>Two</t>
  </si>
  <si>
    <t>Single</t>
  </si>
  <si>
    <t>cum.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</si>
</sst>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workbookViewId="0">
      <selection activeCell="B28" sqref="B28"/>
    </sheetView>
  </sheetViews>
  <sheetFormatPr defaultRowHeight="15" x14ac:dyDescent="0.25"/>
  <cols>
    <col min="1" max="1" width="25" customWidth="1"/>
    <col min="2" max="2" width="11.140625" customWidth="1"/>
    <col min="3" max="3" width="12" style="9" customWidth="1"/>
    <col min="4" max="4" width="11.7109375" style="9" customWidth="1"/>
    <col min="5" max="5" width="9.140625" style="3"/>
    <col min="6" max="6" width="13.42578125" style="5" customWidth="1"/>
    <col min="7" max="7" width="9.140625" style="9"/>
    <col min="8" max="8" width="12.5703125" style="5" customWidth="1"/>
    <col min="9" max="9" width="9.5703125" style="5" customWidth="1"/>
    <col min="10" max="10" width="12.5703125" style="5" customWidth="1"/>
    <col min="11" max="11" width="8.5703125" style="9" customWidth="1"/>
    <col min="12" max="12" width="12.5703125" style="5" customWidth="1"/>
    <col min="13" max="13" width="12.28515625" style="7" customWidth="1"/>
    <col min="14" max="14" width="13.140625" style="5" customWidth="1"/>
    <col min="15" max="15" width="14.140625" style="7" customWidth="1"/>
    <col min="16" max="16" width="14.5703125" customWidth="1"/>
  </cols>
  <sheetData>
    <row r="1" spans="1:34" s="1" customFormat="1" ht="75.75" customHeight="1" x14ac:dyDescent="0.25">
      <c r="A1" s="1" t="s">
        <v>27</v>
      </c>
      <c r="B1" s="1" t="s">
        <v>26</v>
      </c>
      <c r="C1" s="8" t="s">
        <v>28</v>
      </c>
      <c r="D1" s="8" t="s">
        <v>29</v>
      </c>
      <c r="E1" s="17" t="s">
        <v>34</v>
      </c>
      <c r="F1" s="17"/>
      <c r="G1" s="16" t="s">
        <v>36</v>
      </c>
      <c r="H1" s="16"/>
      <c r="I1" s="16" t="s">
        <v>46</v>
      </c>
      <c r="J1" s="16"/>
      <c r="K1" s="16" t="s">
        <v>40</v>
      </c>
      <c r="L1" s="16"/>
      <c r="M1" s="15" t="s">
        <v>44</v>
      </c>
      <c r="N1" s="15"/>
      <c r="O1" s="6" t="s">
        <v>38</v>
      </c>
      <c r="P1" s="1" t="s">
        <v>45</v>
      </c>
      <c r="Q1" s="1" t="s">
        <v>53</v>
      </c>
    </row>
    <row r="2" spans="1:34" s="1" customFormat="1" ht="40.5" customHeight="1" x14ac:dyDescent="0.25">
      <c r="C2" s="1" t="s">
        <v>35</v>
      </c>
      <c r="D2" s="1" t="s">
        <v>35</v>
      </c>
      <c r="E2" s="2" t="s">
        <v>35</v>
      </c>
      <c r="F2" s="4" t="s">
        <v>33</v>
      </c>
      <c r="G2" s="8" t="s">
        <v>35</v>
      </c>
      <c r="H2" s="4" t="s">
        <v>33</v>
      </c>
      <c r="I2" s="4" t="s">
        <v>47</v>
      </c>
      <c r="J2" s="4" t="s">
        <v>33</v>
      </c>
      <c r="K2" s="8" t="s">
        <v>41</v>
      </c>
      <c r="L2" s="4" t="s">
        <v>33</v>
      </c>
      <c r="M2" s="6" t="s">
        <v>37</v>
      </c>
      <c r="N2" s="4" t="s">
        <v>33</v>
      </c>
      <c r="O2" s="6" t="s">
        <v>39</v>
      </c>
      <c r="P2" s="1" t="s">
        <v>39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48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49</v>
      </c>
      <c r="AG2" t="s">
        <v>12</v>
      </c>
      <c r="AH2" t="s">
        <v>13</v>
      </c>
    </row>
    <row r="3" spans="1:34" x14ac:dyDescent="0.25">
      <c r="A3" t="s">
        <v>32</v>
      </c>
      <c r="B3" s="10" t="str">
        <f>T3</f>
        <v>[65,70)</v>
      </c>
      <c r="C3" s="11">
        <f>V3 / 1000</f>
        <v>2965.5050000000001</v>
      </c>
      <c r="D3" s="9">
        <f t="shared" ref="D3:E3" si="0">W3 / 1000</f>
        <v>640.87300000000005</v>
      </c>
      <c r="E3" s="3">
        <f t="shared" si="0"/>
        <v>308.98772385586199</v>
      </c>
      <c r="F3" s="5">
        <f>AD3</f>
        <v>0.50275377571315005</v>
      </c>
      <c r="G3" s="9">
        <f>Y3 / 1000</f>
        <v>617.97544771172397</v>
      </c>
      <c r="H3" s="5">
        <f>AE3</f>
        <v>0.50275377571315005</v>
      </c>
      <c r="I3" s="9">
        <f>-Z3</f>
        <v>23217.646533121999</v>
      </c>
      <c r="J3" s="5">
        <f>AF3</f>
        <v>0.51066118703414098</v>
      </c>
      <c r="K3" s="9">
        <f>AB3</f>
        <v>2746.9011358783</v>
      </c>
      <c r="L3" s="5">
        <f>AG3</f>
        <v>0.49280777719574498</v>
      </c>
      <c r="M3" s="7">
        <f>-AA3/1000000</f>
        <v>3.5657284397508398</v>
      </c>
      <c r="N3" s="5">
        <f>AH3</f>
        <v>0.42661737020471202</v>
      </c>
      <c r="O3" s="7">
        <f>AC3</f>
        <v>94.670025118227699</v>
      </c>
      <c r="P3" s="7">
        <f>(K3 * 20 + M3 * 1000) /G3</f>
        <v>94.670025118227571</v>
      </c>
      <c r="Q3" s="3">
        <f>E3/I3*1000</f>
        <v>13.308313717975853</v>
      </c>
      <c r="S3" t="s">
        <v>14</v>
      </c>
      <c r="T3" t="s">
        <v>15</v>
      </c>
      <c r="U3" t="s">
        <v>50</v>
      </c>
      <c r="V3">
        <v>2965505</v>
      </c>
      <c r="W3">
        <v>640873</v>
      </c>
      <c r="X3">
        <v>308987.72385586199</v>
      </c>
      <c r="Y3">
        <v>617975.44771172397</v>
      </c>
      <c r="Z3">
        <v>-23217.646533121999</v>
      </c>
      <c r="AA3">
        <v>-3565728.43975084</v>
      </c>
      <c r="AB3">
        <v>2746.9011358783</v>
      </c>
      <c r="AC3">
        <v>94.670025118227699</v>
      </c>
      <c r="AD3">
        <v>0.50275377571315005</v>
      </c>
      <c r="AE3">
        <v>0.50275377571315005</v>
      </c>
      <c r="AF3">
        <v>0.51066118703414098</v>
      </c>
      <c r="AG3">
        <v>0.49280777719574498</v>
      </c>
      <c r="AH3">
        <v>0.42661737020471202</v>
      </c>
    </row>
    <row r="4" spans="1:34" x14ac:dyDescent="0.25">
      <c r="A4" s="18" t="s">
        <v>43</v>
      </c>
      <c r="B4" s="10" t="str">
        <f t="shared" ref="B4:B5" si="1">T4</f>
        <v>[70,75)</v>
      </c>
      <c r="C4" s="11">
        <f t="shared" ref="C4:C5" si="2">V4 / 1000</f>
        <v>2662.3220000000001</v>
      </c>
      <c r="D4" s="9">
        <f t="shared" ref="D4:D5" si="3">W4 / 1000</f>
        <v>1053.4762497747899</v>
      </c>
      <c r="E4" s="3">
        <f t="shared" ref="E4:E5" si="4">X4 / 1000</f>
        <v>241.22443116069599</v>
      </c>
      <c r="F4" s="5">
        <f t="shared" ref="F4:F5" si="5">AD4</f>
        <v>0.89524993072826198</v>
      </c>
      <c r="G4" s="9">
        <f t="shared" ref="G4:G5" si="6">Y4 / 1000</f>
        <v>482.44886232139299</v>
      </c>
      <c r="H4" s="5">
        <f t="shared" ref="H4:H5" si="7">AE4</f>
        <v>0.89524993072826198</v>
      </c>
      <c r="I4" s="9">
        <f t="shared" ref="I4:I5" si="8">-Z4</f>
        <v>17934.2966911322</v>
      </c>
      <c r="J4" s="5">
        <f t="shared" ref="J4:J5" si="9">AF4</f>
        <v>0.90511758569844303</v>
      </c>
      <c r="K4" s="9">
        <f t="shared" ref="K4:K5" si="10">AB4</f>
        <v>2252.21658121984</v>
      </c>
      <c r="L4" s="5">
        <f t="shared" ref="L4:L5" si="11">AG4</f>
        <v>0.89686667566042</v>
      </c>
      <c r="M4" s="7">
        <f t="shared" ref="M4:M5" si="12">-AA4/1000000</f>
        <v>3.6212972172669802</v>
      </c>
      <c r="N4" s="5">
        <f t="shared" ref="N4:N5" si="13">AH4</f>
        <v>0.85988320120221595</v>
      </c>
      <c r="O4" s="7">
        <f t="shared" ref="O4:O5" si="14">AC4</f>
        <v>97.3891425533443</v>
      </c>
      <c r="P4" s="7">
        <f>(K4 * 20 + M4 * 1000) /G4</f>
        <v>100.87209783747858</v>
      </c>
      <c r="Q4" s="3">
        <f t="shared" ref="Q4:Q5" si="15">E4/I4*1000</f>
        <v>13.450453916041877</v>
      </c>
      <c r="S4" t="s">
        <v>16</v>
      </c>
      <c r="T4" t="s">
        <v>17</v>
      </c>
      <c r="U4" t="s">
        <v>50</v>
      </c>
      <c r="V4">
        <v>2662322</v>
      </c>
      <c r="W4">
        <v>1053476.2497747899</v>
      </c>
      <c r="X4">
        <v>241224.431160696</v>
      </c>
      <c r="Y4">
        <v>482448.86232139298</v>
      </c>
      <c r="Z4">
        <v>-17934.2966911322</v>
      </c>
      <c r="AA4">
        <v>-3621297.2172669801</v>
      </c>
      <c r="AB4">
        <v>2252.21658121984</v>
      </c>
      <c r="AC4">
        <v>97.3891425533443</v>
      </c>
      <c r="AD4">
        <v>0.89524993072826198</v>
      </c>
      <c r="AE4">
        <v>0.89524993072826198</v>
      </c>
      <c r="AF4">
        <v>0.90511758569844303</v>
      </c>
      <c r="AG4">
        <v>0.89686667566042</v>
      </c>
      <c r="AH4">
        <v>0.85988320120221595</v>
      </c>
    </row>
    <row r="5" spans="1:34" x14ac:dyDescent="0.25">
      <c r="A5" s="18"/>
      <c r="B5" s="10" t="str">
        <f t="shared" si="1"/>
        <v>[75,80)</v>
      </c>
      <c r="C5" s="11">
        <f t="shared" si="2"/>
        <v>2423.598</v>
      </c>
      <c r="D5" s="9">
        <f t="shared" si="3"/>
        <v>474.26387725610499</v>
      </c>
      <c r="E5" s="3">
        <f t="shared" si="4"/>
        <v>64.378403587534507</v>
      </c>
      <c r="F5" s="5">
        <f t="shared" si="5"/>
        <v>1</v>
      </c>
      <c r="G5" s="9">
        <f t="shared" si="6"/>
        <v>128.75680717506901</v>
      </c>
      <c r="H5" s="5">
        <f t="shared" si="7"/>
        <v>1</v>
      </c>
      <c r="I5" s="9">
        <f t="shared" si="8"/>
        <v>4313.9099140414901</v>
      </c>
      <c r="J5" s="5">
        <f t="shared" si="9"/>
        <v>1</v>
      </c>
      <c r="K5" s="9">
        <f t="shared" si="10"/>
        <v>574.86317969119602</v>
      </c>
      <c r="L5" s="5">
        <f t="shared" si="11"/>
        <v>1</v>
      </c>
      <c r="M5" s="7">
        <f t="shared" si="12"/>
        <v>1.17111606149642</v>
      </c>
      <c r="N5" s="5">
        <f t="shared" si="13"/>
        <v>1</v>
      </c>
      <c r="O5" s="7">
        <f t="shared" si="14"/>
        <v>97.493980322839803</v>
      </c>
      <c r="P5" s="7">
        <f>(K5 * 20 + M5 * 1000) /G5</f>
        <v>98.38997978643026</v>
      </c>
      <c r="Q5" s="3">
        <f t="shared" si="15"/>
        <v>14.923446448890154</v>
      </c>
      <c r="S5" t="s">
        <v>16</v>
      </c>
      <c r="T5" t="s">
        <v>18</v>
      </c>
      <c r="U5" t="s">
        <v>50</v>
      </c>
      <c r="V5">
        <v>2423598</v>
      </c>
      <c r="W5">
        <v>474263.87725610501</v>
      </c>
      <c r="X5">
        <v>64378.4035875345</v>
      </c>
      <c r="Y5">
        <v>128756.807175069</v>
      </c>
      <c r="Z5">
        <v>-4313.9099140414901</v>
      </c>
      <c r="AA5">
        <v>-1171116.0614964201</v>
      </c>
      <c r="AB5">
        <v>574.86317969119602</v>
      </c>
      <c r="AC5">
        <v>97.493980322839803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B6" s="10"/>
      <c r="C6" s="11"/>
      <c r="P6" s="7"/>
      <c r="Q6" s="3"/>
    </row>
    <row r="7" spans="1:34" x14ac:dyDescent="0.25">
      <c r="A7" s="14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7"/>
      <c r="Q7" s="3"/>
    </row>
    <row r="8" spans="1:34" x14ac:dyDescent="0.25">
      <c r="A8" t="s">
        <v>30</v>
      </c>
      <c r="B8" s="12" t="str">
        <f>T8</f>
        <v>[80,85)</v>
      </c>
      <c r="C8" s="13">
        <f>V8/1000</f>
        <v>1508.4970000000001</v>
      </c>
      <c r="D8" s="9">
        <f>W8/1000</f>
        <v>1075.4017824339201</v>
      </c>
      <c r="E8" s="3">
        <f t="shared" ref="E8" si="16">X8 / 1000</f>
        <v>145.979175915393</v>
      </c>
      <c r="F8" s="5">
        <f t="shared" ref="F8" si="17">AD8</f>
        <v>1.23752264637281</v>
      </c>
      <c r="G8" s="9">
        <f t="shared" ref="G8" si="18">Y8 / 1000</f>
        <v>145.979175915393</v>
      </c>
      <c r="H8" s="5">
        <f t="shared" ref="H8" si="19">AE8</f>
        <v>1.1187613231864</v>
      </c>
      <c r="I8" s="9">
        <f t="shared" ref="I8" si="20">-Z8</f>
        <v>5467.3873239638797</v>
      </c>
      <c r="J8" s="5">
        <f t="shared" ref="J8" si="21">AF8</f>
        <v>1.1202526060015501</v>
      </c>
      <c r="K8" s="9">
        <f t="shared" ref="K8" si="22">AB8</f>
        <v>601.68272542949398</v>
      </c>
      <c r="L8" s="5">
        <f t="shared" ref="L8" si="23">AG8</f>
        <v>1.10794488473687</v>
      </c>
      <c r="M8" s="7">
        <f t="shared" ref="M8" si="24">-AA8/1000000</f>
        <v>1.49042303305565</v>
      </c>
      <c r="N8" s="5">
        <f t="shared" ref="N8" si="25">AH8</f>
        <v>1.17831990450152</v>
      </c>
      <c r="O8" s="7">
        <f>((SUM($K$3:$K$5)+ SUM($K$8:K8)) * 20 + (SUM($M$3:$M$5) + SUM($M$8:M8)) * 1000) /(SUM($G$3:$G$5) + SUM($G$8:G8))</f>
        <v>96.979121534279145</v>
      </c>
      <c r="P8" s="7">
        <f>(K8 * 20 + M8 * 1000) /G8</f>
        <v>92.643881956724087</v>
      </c>
      <c r="Q8" s="3">
        <f t="shared" ref="Q8:Q12" si="26">E8/I8*1000</f>
        <v>26.699987995282079</v>
      </c>
      <c r="S8" t="s">
        <v>19</v>
      </c>
      <c r="T8" t="s">
        <v>20</v>
      </c>
      <c r="U8" t="s">
        <v>51</v>
      </c>
      <c r="V8">
        <v>1508497</v>
      </c>
      <c r="W8">
        <v>1075401.7824339201</v>
      </c>
      <c r="X8">
        <v>145979.17591539299</v>
      </c>
      <c r="Y8">
        <v>145979.17591539299</v>
      </c>
      <c r="Z8">
        <v>-5467.3873239638797</v>
      </c>
      <c r="AA8">
        <v>-1490423.0330556501</v>
      </c>
      <c r="AB8">
        <v>601.68272542949398</v>
      </c>
      <c r="AC8">
        <v>96.979121534279201</v>
      </c>
      <c r="AD8">
        <v>1.23752264637281</v>
      </c>
      <c r="AE8">
        <v>1.1187613231864</v>
      </c>
      <c r="AF8">
        <v>1.1202526060015501</v>
      </c>
      <c r="AG8">
        <v>1.10794488473687</v>
      </c>
      <c r="AH8">
        <v>1.17831990450152</v>
      </c>
    </row>
    <row r="9" spans="1:34" x14ac:dyDescent="0.25">
      <c r="A9" t="s">
        <v>31</v>
      </c>
      <c r="B9" s="12"/>
      <c r="C9" s="13"/>
      <c r="D9" s="9">
        <f t="shared" ref="D9:D12" si="27">W9/1000</f>
        <v>433.09521756606995</v>
      </c>
      <c r="E9" s="3">
        <f t="shared" ref="E9:E12" si="28">X9 / 1000</f>
        <v>58.790011311030398</v>
      </c>
      <c r="F9" s="5">
        <f t="shared" ref="F9:F12" si="29">AD9</f>
        <v>1.3331798452802599</v>
      </c>
      <c r="G9" s="9">
        <f t="shared" ref="G9:G12" si="30">Y9 / 1000</f>
        <v>58.790011311030398</v>
      </c>
      <c r="H9" s="5">
        <f t="shared" ref="H9:H12" si="31">AE9</f>
        <v>1.16658992264013</v>
      </c>
      <c r="I9" s="9">
        <f t="shared" ref="I9:I12" si="32">-Z9</f>
        <v>2563.8673259979701</v>
      </c>
      <c r="J9" s="5">
        <f t="shared" ref="J9:J12" si="33">AF9</f>
        <v>1.17664365882528</v>
      </c>
      <c r="K9" s="9">
        <f t="shared" ref="K9:K12" si="34">AB9</f>
        <v>369.71672149104398</v>
      </c>
      <c r="L9" s="5">
        <f t="shared" ref="L9:L12" si="35">AG9</f>
        <v>1.1742739103178601</v>
      </c>
      <c r="M9" s="7">
        <f t="shared" ref="M9:M12" si="36">-AA9/1000000</f>
        <v>0.95624048615763502</v>
      </c>
      <c r="N9" s="5">
        <f t="shared" ref="N9:N12" si="37">AH9</f>
        <v>1.2927281687260199</v>
      </c>
      <c r="O9" s="7">
        <f>((SUM($K$3:$K$5)+ SUM($K$8:K9)) * 20 + (SUM($M$3:$M$5) + SUM($M$8:M9)) * 1000) /(SUM($G$3:$G$5) + SUM($G$8:G9))</f>
        <v>98.826585324238735</v>
      </c>
      <c r="P9" s="7">
        <f t="shared" ref="P9:P12" si="38">(K9 * 20 + M9 * 1000) /G9</f>
        <v>142.04070946337356</v>
      </c>
      <c r="Q9" s="3">
        <f t="shared" si="26"/>
        <v>22.930208094190963</v>
      </c>
      <c r="S9" t="s">
        <v>21</v>
      </c>
      <c r="T9" t="s">
        <v>20</v>
      </c>
      <c r="U9" t="s">
        <v>52</v>
      </c>
      <c r="V9">
        <v>1508497</v>
      </c>
      <c r="W9">
        <v>433095.21756606997</v>
      </c>
      <c r="X9">
        <v>58790.011311030401</v>
      </c>
      <c r="Y9">
        <v>58790.011311030401</v>
      </c>
      <c r="Z9">
        <v>-2563.8673259979701</v>
      </c>
      <c r="AA9">
        <v>-956240.48615763499</v>
      </c>
      <c r="AB9">
        <v>369.71672149104398</v>
      </c>
      <c r="AC9">
        <v>98.826585324238806</v>
      </c>
      <c r="AD9">
        <v>1.3331798452802599</v>
      </c>
      <c r="AE9">
        <v>1.16658992264013</v>
      </c>
      <c r="AF9">
        <v>1.17664365882528</v>
      </c>
      <c r="AG9">
        <v>1.1742739103178601</v>
      </c>
      <c r="AH9">
        <v>1.2927281687260199</v>
      </c>
    </row>
    <row r="10" spans="1:34" x14ac:dyDescent="0.25">
      <c r="A10" t="s">
        <v>30</v>
      </c>
      <c r="B10" s="12" t="str">
        <f>T10</f>
        <v>[85,90)</v>
      </c>
      <c r="C10" s="13">
        <f>V10/1000</f>
        <v>940.56899999999996</v>
      </c>
      <c r="D10" s="9">
        <f t="shared" si="27"/>
        <v>344.41771727378898</v>
      </c>
      <c r="E10" s="3">
        <f t="shared" si="28"/>
        <v>46.752586205033197</v>
      </c>
      <c r="F10" s="5">
        <f t="shared" si="29"/>
        <v>1.4092509556325299</v>
      </c>
      <c r="G10" s="9">
        <f t="shared" si="30"/>
        <v>46.752586205033197</v>
      </c>
      <c r="H10" s="5">
        <f t="shared" si="31"/>
        <v>1.2046254778162599</v>
      </c>
      <c r="I10" s="9">
        <f t="shared" si="32"/>
        <v>1774.83334438626</v>
      </c>
      <c r="J10" s="5">
        <f t="shared" si="33"/>
        <v>1.2156802812985901</v>
      </c>
      <c r="K10" s="9">
        <f t="shared" si="34"/>
        <v>167.63179439661999</v>
      </c>
      <c r="L10" s="5">
        <f t="shared" si="35"/>
        <v>1.20434789110476</v>
      </c>
      <c r="M10" s="7">
        <f t="shared" si="36"/>
        <v>0.49919508742090102</v>
      </c>
      <c r="N10" s="5">
        <f t="shared" si="37"/>
        <v>1.35245377571294</v>
      </c>
      <c r="O10" s="7">
        <f>((SUM($K$3:$K$5)+ SUM($K$8:K10)) * 20 + (SUM($M$3:$M$5) + SUM($M$8:M10)) * 1000) /(SUM($G$3:$G$5) + SUM($G$8:G10))</f>
        <v>98.307529489860457</v>
      </c>
      <c r="P10" s="7">
        <f t="shared" si="38"/>
        <v>82.387548754225449</v>
      </c>
      <c r="Q10" s="3">
        <f t="shared" si="26"/>
        <v>26.341958445230986</v>
      </c>
      <c r="S10" t="s">
        <v>22</v>
      </c>
      <c r="T10" t="s">
        <v>23</v>
      </c>
      <c r="U10" t="s">
        <v>51</v>
      </c>
      <c r="V10">
        <v>940569</v>
      </c>
      <c r="W10">
        <v>344417.71727378899</v>
      </c>
      <c r="X10">
        <v>46752.5862050332</v>
      </c>
      <c r="Y10">
        <v>46752.5862050332</v>
      </c>
      <c r="Z10">
        <v>-1774.83334438626</v>
      </c>
      <c r="AA10">
        <v>-499195.08742090099</v>
      </c>
      <c r="AB10">
        <v>167.63179439661999</v>
      </c>
      <c r="AC10">
        <v>98.307529489860499</v>
      </c>
      <c r="AD10">
        <v>1.4092509556325299</v>
      </c>
      <c r="AE10">
        <v>1.2046254778162599</v>
      </c>
      <c r="AF10">
        <v>1.2156802812985901</v>
      </c>
      <c r="AG10">
        <v>1.20434789110476</v>
      </c>
      <c r="AH10">
        <v>1.35245377571294</v>
      </c>
    </row>
    <row r="11" spans="1:34" x14ac:dyDescent="0.25">
      <c r="A11" t="s">
        <v>31</v>
      </c>
      <c r="B11" s="12"/>
      <c r="C11" s="13"/>
      <c r="D11" s="9">
        <f t="shared" si="27"/>
        <v>596.15128272620996</v>
      </c>
      <c r="E11" s="3">
        <f t="shared" si="28"/>
        <v>80.923869008580112</v>
      </c>
      <c r="F11" s="5">
        <f t="shared" si="29"/>
        <v>1.54092214367092</v>
      </c>
      <c r="G11" s="9">
        <f t="shared" si="30"/>
        <v>80.923869008580112</v>
      </c>
      <c r="H11" s="5">
        <f t="shared" si="31"/>
        <v>1.2704610718354601</v>
      </c>
      <c r="I11" s="9">
        <f t="shared" si="32"/>
        <v>2719.1285037150701</v>
      </c>
      <c r="J11" s="5">
        <f t="shared" si="33"/>
        <v>1.2754862305115999</v>
      </c>
      <c r="K11" s="9">
        <f t="shared" si="34"/>
        <v>411.530665807768</v>
      </c>
      <c r="L11" s="5">
        <f t="shared" si="35"/>
        <v>1.2781785470449001</v>
      </c>
      <c r="M11" s="7">
        <f t="shared" si="36"/>
        <v>1.2944099341038802</v>
      </c>
      <c r="N11" s="5">
        <f t="shared" si="37"/>
        <v>1.50732192436332</v>
      </c>
      <c r="O11" s="7">
        <f>((SUM($K$3:$K$5)+ SUM($K$8:K11)) * 20 + (SUM($M$3:$M$5) + SUM($M$8:M11)) * 1000) /(SUM($G$3:$G$5) + SUM($G$8:G11))</f>
        <v>99.312633687497438</v>
      </c>
      <c r="P11" s="7">
        <f t="shared" si="38"/>
        <v>117.70350783956377</v>
      </c>
      <c r="Q11" s="3">
        <f t="shared" si="26"/>
        <v>29.760957931195993</v>
      </c>
      <c r="S11" t="s">
        <v>24</v>
      </c>
      <c r="T11" t="s">
        <v>23</v>
      </c>
      <c r="U11" t="s">
        <v>52</v>
      </c>
      <c r="V11">
        <v>940569</v>
      </c>
      <c r="W11">
        <v>596151.28272620996</v>
      </c>
      <c r="X11">
        <v>80923.869008580106</v>
      </c>
      <c r="Y11">
        <v>80923.869008580106</v>
      </c>
      <c r="Z11">
        <v>-2719.1285037150701</v>
      </c>
      <c r="AA11">
        <v>-1294409.9341038801</v>
      </c>
      <c r="AB11">
        <v>411.530665807768</v>
      </c>
      <c r="AC11">
        <v>99.312633687497495</v>
      </c>
      <c r="AD11">
        <v>1.54092214367092</v>
      </c>
      <c r="AE11">
        <v>1.2704610718354601</v>
      </c>
      <c r="AF11">
        <v>1.2754862305115999</v>
      </c>
      <c r="AG11">
        <v>1.2781785470449001</v>
      </c>
      <c r="AH11">
        <v>1.50732192436332</v>
      </c>
    </row>
    <row r="12" spans="1:34" x14ac:dyDescent="0.25">
      <c r="A12" t="s">
        <v>31</v>
      </c>
      <c r="B12" s="10" t="str">
        <f>T12</f>
        <v>[90,95)</v>
      </c>
      <c r="C12" s="11">
        <f>V12/1000</f>
        <v>417.13799999999998</v>
      </c>
      <c r="D12" s="9">
        <f t="shared" si="27"/>
        <v>417.13799999999998</v>
      </c>
      <c r="E12" s="3">
        <f t="shared" si="28"/>
        <v>56.6239171978836</v>
      </c>
      <c r="F12" s="5">
        <f t="shared" si="29"/>
        <v>1.63305489189682</v>
      </c>
      <c r="G12" s="9">
        <f t="shared" si="30"/>
        <v>56.6239171978836</v>
      </c>
      <c r="H12" s="5">
        <f t="shared" si="31"/>
        <v>1.31652744594841</v>
      </c>
      <c r="I12" s="9">
        <f t="shared" si="32"/>
        <v>1398.2286690972801</v>
      </c>
      <c r="J12" s="5">
        <f t="shared" si="33"/>
        <v>1.3062396107427801</v>
      </c>
      <c r="K12" s="9">
        <f t="shared" si="34"/>
        <v>215.06649113910299</v>
      </c>
      <c r="L12" s="5">
        <f t="shared" si="35"/>
        <v>1.3167625492367601</v>
      </c>
      <c r="M12" s="7">
        <f t="shared" si="36"/>
        <v>0.78007425764216398</v>
      </c>
      <c r="N12" s="5">
        <f t="shared" si="37"/>
        <v>1.6006529881228899</v>
      </c>
      <c r="O12" s="7">
        <f>((SUM($K$3:$K$5)+ SUM($K$8:K12)) * 20 + (SUM($M$3:$M$5) + SUM($M$8:M12)) * 1000) /(SUM($G$3:$G$5) + SUM($G$8:G12))</f>
        <v>98.977663170286334</v>
      </c>
      <c r="P12" s="7">
        <f t="shared" si="38"/>
        <v>89.73953643415804</v>
      </c>
      <c r="Q12" s="3">
        <f t="shared" si="26"/>
        <v>40.496893283157291</v>
      </c>
      <c r="S12" t="s">
        <v>24</v>
      </c>
      <c r="T12" t="s">
        <v>25</v>
      </c>
      <c r="U12" t="s">
        <v>52</v>
      </c>
      <c r="V12">
        <v>417138</v>
      </c>
      <c r="W12">
        <v>417138</v>
      </c>
      <c r="X12">
        <v>56623.917197883602</v>
      </c>
      <c r="Y12">
        <v>56623.917197883602</v>
      </c>
      <c r="Z12">
        <v>-1398.2286690972801</v>
      </c>
      <c r="AA12">
        <v>-780074.25764216401</v>
      </c>
      <c r="AB12">
        <v>215.06649113910299</v>
      </c>
      <c r="AC12">
        <v>98.977663170286405</v>
      </c>
      <c r="AD12">
        <v>1.63305489189682</v>
      </c>
      <c r="AE12">
        <v>1.31652744594841</v>
      </c>
      <c r="AF12">
        <v>1.3062396107427801</v>
      </c>
      <c r="AG12">
        <v>1.3167625492367601</v>
      </c>
      <c r="AH12">
        <v>1.6006529881228899</v>
      </c>
    </row>
    <row r="13" spans="1:34" x14ac:dyDescent="0.25">
      <c r="A13" t="s">
        <v>31</v>
      </c>
      <c r="B13" s="10" t="str">
        <f>T13</f>
        <v>[95,100)</v>
      </c>
      <c r="C13" s="11">
        <f>V13/1000</f>
        <v>109.06399999999999</v>
      </c>
      <c r="D13" s="9">
        <f t="shared" ref="D13" si="39">W13/1000</f>
        <v>109.06399999999999</v>
      </c>
      <c r="E13" s="3">
        <f t="shared" ref="E13" si="40">X13 / 1000</f>
        <v>14.804767020194701</v>
      </c>
      <c r="F13" s="5">
        <f t="shared" ref="F13" si="41">AD13</f>
        <v>1.6571437211391999</v>
      </c>
      <c r="G13" s="9">
        <f t="shared" ref="G13" si="42">Y13 / 1000</f>
        <v>14.804767020194701</v>
      </c>
      <c r="H13" s="5">
        <f t="shared" ref="H13" si="43">AE13</f>
        <v>1.3285718605696</v>
      </c>
      <c r="I13" s="9">
        <f t="shared" ref="I13" si="44">-Z13</f>
        <v>234.88374918093501</v>
      </c>
      <c r="J13" s="5">
        <f t="shared" ref="J13" si="45">AF13</f>
        <v>1.3114057680447599</v>
      </c>
      <c r="K13" s="9">
        <f t="shared" ref="K13" si="46">AB13</f>
        <v>34.359355486366802</v>
      </c>
      <c r="L13" s="5">
        <f t="shared" ref="L13" si="47">AG13</f>
        <v>1.3229267891440299</v>
      </c>
      <c r="M13" s="7">
        <f t="shared" ref="M13" si="48">-AA13/1000000</f>
        <v>0.12997330756768199</v>
      </c>
      <c r="N13" s="5">
        <f t="shared" ref="N13" si="49">AH13</f>
        <v>1.6162034910869401</v>
      </c>
      <c r="O13" s="7">
        <f>((SUM($K$3:$K$5)+ SUM($K$8:K13)) * 20 + (SUM($M$3:$M$5) + SUM($M$8:M13)) * 1000) /(SUM($G$3:$G$5) + SUM($G$8:G13))</f>
        <v>98.58075023718358</v>
      </c>
      <c r="P13" s="7">
        <f t="shared" ref="P13" si="50">(K13 * 20 + M13 * 1000) /G13</f>
        <v>55.195763376779666</v>
      </c>
      <c r="Q13" s="3">
        <f t="shared" ref="Q13" si="51">E13/I13*1000</f>
        <v>63.03018864361848</v>
      </c>
      <c r="S13" t="s">
        <v>56</v>
      </c>
      <c r="T13" t="s">
        <v>55</v>
      </c>
      <c r="U13" t="s">
        <v>52</v>
      </c>
      <c r="V13">
        <v>109064</v>
      </c>
      <c r="W13">
        <v>109064</v>
      </c>
      <c r="X13">
        <v>14804.7670201947</v>
      </c>
      <c r="Y13">
        <v>14804.7670201947</v>
      </c>
      <c r="Z13">
        <v>-234.88374918093501</v>
      </c>
      <c r="AA13">
        <v>-129973.307567682</v>
      </c>
      <c r="AB13">
        <v>34.359355486366802</v>
      </c>
      <c r="AC13">
        <v>98.580750237183594</v>
      </c>
      <c r="AD13">
        <v>1.6571437211391999</v>
      </c>
      <c r="AE13">
        <v>1.3285718605696</v>
      </c>
      <c r="AF13">
        <v>1.3114057680447599</v>
      </c>
      <c r="AG13">
        <v>1.3229267891440299</v>
      </c>
      <c r="AH13">
        <v>1.6162034910869401</v>
      </c>
    </row>
    <row r="14" spans="1:34" x14ac:dyDescent="0.25">
      <c r="P14" s="7"/>
      <c r="Q14" s="3"/>
    </row>
    <row r="15" spans="1:34" x14ac:dyDescent="0.25">
      <c r="A15" s="14" t="s">
        <v>54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7"/>
      <c r="Q15" s="3"/>
    </row>
    <row r="16" spans="1:34" x14ac:dyDescent="0.25">
      <c r="A16" t="s">
        <v>30</v>
      </c>
      <c r="B16" s="12" t="s">
        <v>20</v>
      </c>
      <c r="C16" s="13">
        <v>1508.4970000000001</v>
      </c>
      <c r="D16" s="9">
        <f t="shared" ref="D16:D20" si="52">W16/1000</f>
        <v>1075.4017824339201</v>
      </c>
      <c r="E16" s="3">
        <f t="shared" ref="E16:E20" si="53">X16 / 1000</f>
        <v>256.661789483196</v>
      </c>
      <c r="F16" s="5">
        <f t="shared" ref="F16:F20" si="54">AD16</f>
        <v>1.4176142732588399</v>
      </c>
      <c r="G16" s="9">
        <f t="shared" ref="G16:G20" si="55">Y16 / 1000</f>
        <v>256.661789483196</v>
      </c>
      <c r="H16" s="5">
        <f t="shared" ref="H16:H20" si="56">AE16</f>
        <v>1.20880713662942</v>
      </c>
      <c r="I16" s="9">
        <f t="shared" ref="I16:I20" si="57">-Z16</f>
        <v>9869.6693576464895</v>
      </c>
      <c r="J16" s="5">
        <f t="shared" ref="J16:J20" si="58">AF16</f>
        <v>1.2170787234020499</v>
      </c>
      <c r="K16" s="9">
        <f t="shared" ref="K16:K20" si="59">AB16</f>
        <v>1093.2241011594599</v>
      </c>
      <c r="L16" s="5">
        <f t="shared" ref="L16:L20" si="60">AG16</f>
        <v>1.19612986147641</v>
      </c>
      <c r="M16" s="7">
        <f t="shared" ref="M16:M20" si="61">-AA16/1000000</f>
        <v>2.6035075538759598</v>
      </c>
      <c r="N16" s="5">
        <f t="shared" ref="N16:N20" si="62">AH16</f>
        <v>1.3114935881152701</v>
      </c>
      <c r="O16" s="7">
        <f>((SUM($K$3:$K$5)+ SUM($K$16:K16)) * 20 + (SUM($M$3:$M$5) + SUM($M$16:M16)) * 1000) /(SUM($G$3:$G$5) + SUM($G$16:G16))</f>
        <v>97.120461780647219</v>
      </c>
      <c r="P16" s="7">
        <f>(K16 * 20 + M16 * 1000) /G16</f>
        <v>95.331641014164703</v>
      </c>
      <c r="Q16" s="3">
        <f t="shared" ref="Q16:Q20" si="63">E16/I16*1000</f>
        <v>26.005105154241893</v>
      </c>
      <c r="S16" t="s">
        <v>19</v>
      </c>
      <c r="T16" t="s">
        <v>20</v>
      </c>
      <c r="U16" t="s">
        <v>51</v>
      </c>
      <c r="V16">
        <v>1508497</v>
      </c>
      <c r="W16">
        <v>1075401.7824339201</v>
      </c>
      <c r="X16">
        <v>256661.78948319599</v>
      </c>
      <c r="Y16">
        <v>256661.78948319599</v>
      </c>
      <c r="Z16">
        <v>-9869.6693576464895</v>
      </c>
      <c r="AA16">
        <v>-2603507.5538759599</v>
      </c>
      <c r="AB16">
        <v>1093.2241011594599</v>
      </c>
      <c r="AC16">
        <v>97.120461780647304</v>
      </c>
      <c r="AD16">
        <v>1.4176142732588399</v>
      </c>
      <c r="AE16">
        <v>1.20880713662942</v>
      </c>
      <c r="AF16">
        <v>1.2170787234020499</v>
      </c>
      <c r="AG16">
        <v>1.19612986147641</v>
      </c>
      <c r="AH16">
        <v>1.3114935881152701</v>
      </c>
    </row>
    <row r="17" spans="1:34" x14ac:dyDescent="0.25">
      <c r="A17" t="s">
        <v>31</v>
      </c>
      <c r="B17" s="12"/>
      <c r="C17" s="13"/>
      <c r="D17" s="9">
        <f t="shared" si="52"/>
        <v>433.09521756606995</v>
      </c>
      <c r="E17" s="3">
        <f t="shared" si="53"/>
        <v>76.705702678003306</v>
      </c>
      <c r="F17" s="5">
        <f t="shared" si="54"/>
        <v>1.54242208490538</v>
      </c>
      <c r="G17" s="9">
        <f t="shared" si="55"/>
        <v>76.705702678003306</v>
      </c>
      <c r="H17" s="5">
        <f t="shared" si="56"/>
        <v>1.2712110424526899</v>
      </c>
      <c r="I17" s="9">
        <f t="shared" si="57"/>
        <v>3427.5937526859798</v>
      </c>
      <c r="J17" s="5">
        <f t="shared" si="58"/>
        <v>1.29246703168387</v>
      </c>
      <c r="K17" s="9">
        <f t="shared" si="59"/>
        <v>490.93811708074998</v>
      </c>
      <c r="L17" s="5">
        <f t="shared" si="60"/>
        <v>1.28420661060261</v>
      </c>
      <c r="M17" s="7">
        <f t="shared" si="61"/>
        <v>1.23929642624046</v>
      </c>
      <c r="N17" s="5">
        <f t="shared" si="62"/>
        <v>1.45976774617307</v>
      </c>
      <c r="O17" s="7">
        <f>((SUM($K$3:$K$5)+ SUM($K$16:K17)) * 20 + (SUM($M$3:$M$5) + SUM($M$16:M17)) * 1000) /(SUM($G$3:$G$5) + SUM($G$16:G17))</f>
        <v>99.42974386052758</v>
      </c>
      <c r="P17" s="7">
        <f t="shared" ref="P17:P20" si="64">(K17 * 20 + M17 * 1000) /G17</f>
        <v>144.16214677382195</v>
      </c>
      <c r="Q17" s="3">
        <f t="shared" si="63"/>
        <v>22.378878073836518</v>
      </c>
      <c r="S17" t="s">
        <v>21</v>
      </c>
      <c r="T17" t="s">
        <v>20</v>
      </c>
      <c r="U17" t="s">
        <v>52</v>
      </c>
      <c r="V17">
        <v>1508497</v>
      </c>
      <c r="W17">
        <v>433095.21756606997</v>
      </c>
      <c r="X17">
        <v>76705.702678003305</v>
      </c>
      <c r="Y17">
        <v>76705.702678003305</v>
      </c>
      <c r="Z17">
        <v>-3427.5937526859798</v>
      </c>
      <c r="AA17">
        <v>-1239296.42624046</v>
      </c>
      <c r="AB17">
        <v>490.93811708074998</v>
      </c>
      <c r="AC17">
        <v>99.429743860527694</v>
      </c>
      <c r="AD17">
        <v>1.54242208490538</v>
      </c>
      <c r="AE17">
        <v>1.2712110424526899</v>
      </c>
      <c r="AF17">
        <v>1.29246703168387</v>
      </c>
      <c r="AG17">
        <v>1.28420661060261</v>
      </c>
      <c r="AH17">
        <v>1.45976774617307</v>
      </c>
    </row>
    <row r="18" spans="1:34" x14ac:dyDescent="0.25">
      <c r="A18" t="s">
        <v>30</v>
      </c>
      <c r="B18" s="12" t="str">
        <f>T18</f>
        <v>[85,90)</v>
      </c>
      <c r="C18" s="13">
        <v>940.56899999999996</v>
      </c>
      <c r="D18" s="9">
        <f t="shared" si="52"/>
        <v>344.41771727378898</v>
      </c>
      <c r="E18" s="3">
        <f t="shared" si="53"/>
        <v>46.752586205033197</v>
      </c>
      <c r="F18" s="5">
        <f t="shared" si="54"/>
        <v>1.61849319525765</v>
      </c>
      <c r="G18" s="9">
        <f t="shared" si="55"/>
        <v>46.752586205033197</v>
      </c>
      <c r="H18" s="5">
        <f t="shared" si="56"/>
        <v>1.3092465976288199</v>
      </c>
      <c r="I18" s="9">
        <f t="shared" si="57"/>
        <v>1774.83334438626</v>
      </c>
      <c r="J18" s="5">
        <f t="shared" si="58"/>
        <v>1.3315036541571701</v>
      </c>
      <c r="K18" s="9">
        <f t="shared" si="59"/>
        <v>167.63179439661999</v>
      </c>
      <c r="L18" s="5">
        <f t="shared" si="60"/>
        <v>1.3142805913895099</v>
      </c>
      <c r="M18" s="7">
        <f t="shared" si="61"/>
        <v>0.49919508742090102</v>
      </c>
      <c r="N18" s="5">
        <f t="shared" si="62"/>
        <v>1.5194933531599799</v>
      </c>
      <c r="O18" s="7">
        <f>((SUM($K$3:$K$5)+ SUM($K$16:K18)) * 20 + (SUM($M$3:$M$5) + SUM($M$16:M18)) * 1000) /(SUM($G$3:$G$5) + SUM($G$16:G18))</f>
        <v>98.934642820385761</v>
      </c>
      <c r="P18" s="7">
        <f t="shared" si="64"/>
        <v>82.387548754225449</v>
      </c>
      <c r="Q18" s="3">
        <f t="shared" si="63"/>
        <v>26.341958445230986</v>
      </c>
      <c r="S18" t="s">
        <v>22</v>
      </c>
      <c r="T18" t="s">
        <v>23</v>
      </c>
      <c r="U18" t="s">
        <v>51</v>
      </c>
      <c r="V18">
        <v>940569</v>
      </c>
      <c r="W18">
        <v>344417.71727378899</v>
      </c>
      <c r="X18">
        <v>46752.5862050332</v>
      </c>
      <c r="Y18">
        <v>46752.5862050332</v>
      </c>
      <c r="Z18">
        <v>-1774.83334438626</v>
      </c>
      <c r="AA18">
        <v>-499195.08742090099</v>
      </c>
      <c r="AB18">
        <v>167.63179439661999</v>
      </c>
      <c r="AC18">
        <v>98.934642820385903</v>
      </c>
      <c r="AD18">
        <v>1.61849319525765</v>
      </c>
      <c r="AE18">
        <v>1.3092465976288199</v>
      </c>
      <c r="AF18">
        <v>1.3315036541571701</v>
      </c>
      <c r="AG18">
        <v>1.3142805913895099</v>
      </c>
      <c r="AH18">
        <v>1.5194933531599799</v>
      </c>
    </row>
    <row r="19" spans="1:34" x14ac:dyDescent="0.25">
      <c r="A19" t="s">
        <v>31</v>
      </c>
      <c r="B19" s="12"/>
      <c r="C19" s="13"/>
      <c r="D19" s="9">
        <f t="shared" si="52"/>
        <v>596.15128272620996</v>
      </c>
      <c r="E19" s="3">
        <f t="shared" si="53"/>
        <v>80.923869008580112</v>
      </c>
      <c r="F19" s="5">
        <f t="shared" si="54"/>
        <v>1.7501643832960401</v>
      </c>
      <c r="G19" s="9">
        <f t="shared" si="55"/>
        <v>80.923869008580112</v>
      </c>
      <c r="H19" s="5">
        <f t="shared" si="56"/>
        <v>1.37508219164802</v>
      </c>
      <c r="I19" s="9">
        <f t="shared" si="57"/>
        <v>2719.1285037150701</v>
      </c>
      <c r="J19" s="5">
        <f t="shared" si="58"/>
        <v>1.3913096033701799</v>
      </c>
      <c r="K19" s="9">
        <f t="shared" si="59"/>
        <v>411.530665807768</v>
      </c>
      <c r="L19" s="5">
        <f t="shared" si="60"/>
        <v>1.38811124732965</v>
      </c>
      <c r="M19" s="7">
        <f t="shared" si="61"/>
        <v>1.2944099341038802</v>
      </c>
      <c r="N19" s="5">
        <f t="shared" si="62"/>
        <v>1.6743615018103699</v>
      </c>
      <c r="O19" s="7">
        <f>((SUM($K$3:$K$5)+ SUM($K$16:K19)) * 20 + (SUM($M$3:$M$5) + SUM($M$16:M19)) * 1000) /(SUM($G$3:$G$5) + SUM($G$16:G19))</f>
        <v>99.833250470974832</v>
      </c>
      <c r="P19" s="7">
        <f t="shared" si="64"/>
        <v>117.70350783956377</v>
      </c>
      <c r="Q19" s="3">
        <f t="shared" si="63"/>
        <v>29.760957931195993</v>
      </c>
      <c r="S19" t="s">
        <v>24</v>
      </c>
      <c r="T19" t="s">
        <v>23</v>
      </c>
      <c r="U19" t="s">
        <v>52</v>
      </c>
      <c r="V19">
        <v>940569</v>
      </c>
      <c r="W19">
        <v>596151.28272620996</v>
      </c>
      <c r="X19">
        <v>80923.869008580106</v>
      </c>
      <c r="Y19">
        <v>80923.869008580106</v>
      </c>
      <c r="Z19">
        <v>-2719.1285037150701</v>
      </c>
      <c r="AA19">
        <v>-1294409.9341038801</v>
      </c>
      <c r="AB19">
        <v>411.530665807768</v>
      </c>
      <c r="AC19">
        <v>99.833250470974903</v>
      </c>
      <c r="AD19">
        <v>1.7501643832960401</v>
      </c>
      <c r="AE19">
        <v>1.37508219164802</v>
      </c>
      <c r="AF19">
        <v>1.3913096033701799</v>
      </c>
      <c r="AG19">
        <v>1.38811124732965</v>
      </c>
      <c r="AH19">
        <v>1.6743615018103699</v>
      </c>
    </row>
    <row r="20" spans="1:34" x14ac:dyDescent="0.25">
      <c r="A20" t="s">
        <v>31</v>
      </c>
      <c r="B20" s="10" t="str">
        <f>T20</f>
        <v>[90,95)</v>
      </c>
      <c r="C20" s="11">
        <v>417.13799999999998</v>
      </c>
      <c r="D20" s="9">
        <f t="shared" si="52"/>
        <v>417.13799999999998</v>
      </c>
      <c r="E20" s="3">
        <f t="shared" si="53"/>
        <v>56.6239171978836</v>
      </c>
      <c r="F20" s="5">
        <f t="shared" si="54"/>
        <v>1.8422971315219401</v>
      </c>
      <c r="G20" s="9">
        <f t="shared" si="55"/>
        <v>56.6239171978836</v>
      </c>
      <c r="H20" s="5">
        <f t="shared" si="56"/>
        <v>1.4211485657609699</v>
      </c>
      <c r="I20" s="9">
        <f t="shared" si="57"/>
        <v>1398.2286690972801</v>
      </c>
      <c r="J20" s="5">
        <f t="shared" si="58"/>
        <v>1.4220629836013701</v>
      </c>
      <c r="K20" s="9">
        <f t="shared" si="59"/>
        <v>215.06649113910299</v>
      </c>
      <c r="L20" s="5">
        <f t="shared" si="60"/>
        <v>1.4266952495215099</v>
      </c>
      <c r="M20" s="7">
        <f t="shared" si="61"/>
        <v>0.78007425764216398</v>
      </c>
      <c r="N20" s="5">
        <f t="shared" si="62"/>
        <v>1.76769256556994</v>
      </c>
      <c r="O20" s="7">
        <f>((SUM($K$3:$K$5)+ SUM($K$16:K20)) * 20 + (SUM($M$3:$M$5) + SUM($M$16:M20)) * 1000) /(SUM($G$3:$G$5) + SUM($G$16:G20))</f>
        <v>99.506063843051706</v>
      </c>
      <c r="P20" s="7">
        <f t="shared" si="64"/>
        <v>89.73953643415804</v>
      </c>
      <c r="Q20" s="3">
        <f t="shared" si="63"/>
        <v>40.496893283157291</v>
      </c>
      <c r="S20" t="s">
        <v>24</v>
      </c>
      <c r="T20" t="s">
        <v>25</v>
      </c>
      <c r="U20" t="s">
        <v>52</v>
      </c>
      <c r="V20">
        <v>417138</v>
      </c>
      <c r="W20">
        <v>417138</v>
      </c>
      <c r="X20">
        <v>56623.917197883602</v>
      </c>
      <c r="Y20">
        <v>56623.917197883602</v>
      </c>
      <c r="Z20">
        <v>-1398.2286690972801</v>
      </c>
      <c r="AA20">
        <v>-780074.25764216401</v>
      </c>
      <c r="AB20">
        <v>215.06649113910299</v>
      </c>
      <c r="AC20">
        <v>99.506063843051805</v>
      </c>
      <c r="AD20">
        <v>1.8422971315219401</v>
      </c>
      <c r="AE20">
        <v>1.4211485657609699</v>
      </c>
      <c r="AF20">
        <v>1.4220629836013701</v>
      </c>
      <c r="AG20">
        <v>1.4266952495215099</v>
      </c>
      <c r="AH20">
        <v>1.76769256556994</v>
      </c>
    </row>
    <row r="21" spans="1:34" x14ac:dyDescent="0.25">
      <c r="A21" t="s">
        <v>31</v>
      </c>
      <c r="B21" s="10" t="str">
        <f>T21</f>
        <v>[95,100)</v>
      </c>
      <c r="C21" s="11">
        <v>418.13799999999998</v>
      </c>
      <c r="D21" s="9">
        <f t="shared" ref="D21" si="65">W21/1000</f>
        <v>109.06399999999999</v>
      </c>
      <c r="E21" s="3">
        <f t="shared" ref="E21" si="66">X21 / 1000</f>
        <v>14.804767020194701</v>
      </c>
      <c r="F21" s="5">
        <f t="shared" ref="F21" si="67">AD21</f>
        <v>1.8663859607643201</v>
      </c>
      <c r="G21" s="9">
        <f t="shared" ref="G21" si="68">Y21 / 1000</f>
        <v>14.804767020194701</v>
      </c>
      <c r="H21" s="5">
        <f t="shared" ref="H21" si="69">AE21</f>
        <v>1.4331929803821599</v>
      </c>
      <c r="I21" s="9">
        <f t="shared" ref="I21" si="70">-Z21</f>
        <v>234.88374918093501</v>
      </c>
      <c r="J21" s="5">
        <f t="shared" ref="J21" si="71">AF21</f>
        <v>1.42722914090335</v>
      </c>
      <c r="K21" s="9">
        <f t="shared" ref="K21" si="72">AB21</f>
        <v>34.359355486366802</v>
      </c>
      <c r="L21" s="5">
        <f t="shared" ref="L21" si="73">AG21</f>
        <v>1.43285948942879</v>
      </c>
      <c r="M21" s="7">
        <f t="shared" ref="M21" si="74">-AA21/1000000</f>
        <v>0.12997330756768199</v>
      </c>
      <c r="N21" s="5">
        <f t="shared" ref="N21" si="75">AH21</f>
        <v>1.78324306853398</v>
      </c>
      <c r="O21" s="7">
        <f>((SUM($K$3:$K$5)+ SUM($K$16:K21)) * 20 + (SUM($M$3:$M$5) + SUM($M$16:M21)) * 1000) /(SUM($G$3:$G$5) + SUM($G$16:G21))</f>
        <v>99.133684381171406</v>
      </c>
      <c r="P21" s="7">
        <f t="shared" ref="P21" si="76">(K21 * 20 + M21 * 1000) /G21</f>
        <v>55.195763376779666</v>
      </c>
      <c r="Q21" s="3">
        <f t="shared" ref="Q21" si="77">E21/I21*1000</f>
        <v>63.03018864361848</v>
      </c>
      <c r="S21" t="s">
        <v>56</v>
      </c>
      <c r="T21" t="s">
        <v>55</v>
      </c>
      <c r="U21" t="s">
        <v>52</v>
      </c>
      <c r="V21">
        <v>109064</v>
      </c>
      <c r="W21">
        <v>109064</v>
      </c>
      <c r="X21">
        <v>14804.7670201947</v>
      </c>
      <c r="Y21">
        <v>14804.7670201947</v>
      </c>
      <c r="Z21">
        <v>-234.88374918093501</v>
      </c>
      <c r="AA21">
        <v>-129973.307567682</v>
      </c>
      <c r="AB21">
        <v>34.359355486366802</v>
      </c>
      <c r="AC21">
        <v>99.133684381171506</v>
      </c>
      <c r="AD21">
        <v>1.8663859607643201</v>
      </c>
      <c r="AE21">
        <v>1.4331929803821599</v>
      </c>
      <c r="AF21">
        <v>1.42722914090335</v>
      </c>
      <c r="AG21">
        <v>1.43285948942879</v>
      </c>
      <c r="AH21">
        <v>1.78324306853398</v>
      </c>
    </row>
    <row r="24" spans="1:34" x14ac:dyDescent="0.25">
      <c r="D24" s="9">
        <f>SUM(D3:D5)</f>
        <v>2168.6131270308952</v>
      </c>
      <c r="E24" s="9">
        <f>SUM(E3:E5)</f>
        <v>614.59055860409251</v>
      </c>
      <c r="G24" s="9">
        <f>SUM(G3:G5)</f>
        <v>1229.1811172081859</v>
      </c>
      <c r="K24" s="9">
        <f>SUM(K3:K5)</f>
        <v>5573.9808967893359</v>
      </c>
      <c r="M24" s="9">
        <f>SUM(M3:M5)</f>
        <v>8.3581417185142399</v>
      </c>
    </row>
  </sheetData>
  <mergeCells count="16">
    <mergeCell ref="C10:C11"/>
    <mergeCell ref="B10:B11"/>
    <mergeCell ref="B8:B9"/>
    <mergeCell ref="A7:O7"/>
    <mergeCell ref="A4:A5"/>
    <mergeCell ref="M1:N1"/>
    <mergeCell ref="K1:L1"/>
    <mergeCell ref="E1:F1"/>
    <mergeCell ref="G1:H1"/>
    <mergeCell ref="C8:C9"/>
    <mergeCell ref="I1:J1"/>
    <mergeCell ref="B16:B17"/>
    <mergeCell ref="B18:B19"/>
    <mergeCell ref="C16:C17"/>
    <mergeCell ref="C18:C19"/>
    <mergeCell ref="A15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D18A-8F87-4860-9C5B-20DBEF4FE7B3}">
  <dimension ref="A1:M21"/>
  <sheetViews>
    <sheetView tabSelected="1" workbookViewId="0">
      <selection activeCell="E29" sqref="E29"/>
    </sheetView>
  </sheetViews>
  <sheetFormatPr defaultRowHeight="15" x14ac:dyDescent="0.25"/>
  <cols>
    <col min="1" max="1" width="20.28515625" customWidth="1"/>
    <col min="4" max="4" width="10.85546875" customWidth="1"/>
    <col min="6" max="6" width="10.85546875" customWidth="1"/>
    <col min="13" max="13" width="16.5703125" customWidth="1"/>
  </cols>
  <sheetData>
    <row r="1" spans="1:13" ht="45" x14ac:dyDescent="0.25">
      <c r="A1" s="1" t="s">
        <v>27</v>
      </c>
      <c r="B1" s="1" t="s">
        <v>26</v>
      </c>
      <c r="C1" s="1" t="s">
        <v>60</v>
      </c>
      <c r="D1" s="8" t="s">
        <v>29</v>
      </c>
      <c r="E1" s="16" t="s">
        <v>36</v>
      </c>
      <c r="F1" s="16"/>
      <c r="G1" s="16" t="s">
        <v>46</v>
      </c>
      <c r="H1" s="16"/>
      <c r="I1" s="16" t="s">
        <v>40</v>
      </c>
      <c r="J1" s="16"/>
      <c r="K1" s="15" t="s">
        <v>44</v>
      </c>
      <c r="L1" s="15"/>
      <c r="M1" s="6" t="s">
        <v>38</v>
      </c>
    </row>
    <row r="2" spans="1:13" ht="30" x14ac:dyDescent="0.25">
      <c r="A2" s="1"/>
      <c r="B2" s="1"/>
      <c r="C2" s="1"/>
      <c r="D2" s="1" t="s">
        <v>35</v>
      </c>
      <c r="E2" s="8" t="s">
        <v>35</v>
      </c>
      <c r="F2" s="4" t="s">
        <v>63</v>
      </c>
      <c r="G2" s="4" t="s">
        <v>47</v>
      </c>
      <c r="H2" s="4" t="s">
        <v>63</v>
      </c>
      <c r="I2" s="8" t="s">
        <v>41</v>
      </c>
      <c r="J2" s="4" t="s">
        <v>63</v>
      </c>
      <c r="K2" s="6" t="s">
        <v>37</v>
      </c>
      <c r="L2" s="4" t="s">
        <v>63</v>
      </c>
      <c r="M2" s="6" t="s">
        <v>39</v>
      </c>
    </row>
    <row r="3" spans="1:13" x14ac:dyDescent="0.25">
      <c r="A3" s="19" t="s">
        <v>59</v>
      </c>
      <c r="B3" s="10" t="s">
        <v>15</v>
      </c>
      <c r="C3" s="20" t="s">
        <v>61</v>
      </c>
      <c r="D3" s="9">
        <v>640.87300000000005</v>
      </c>
      <c r="E3" s="9">
        <v>617.97544771172397</v>
      </c>
      <c r="F3" s="5">
        <v>0.50275377571315005</v>
      </c>
      <c r="G3" s="9">
        <v>23217.646533121999</v>
      </c>
      <c r="H3" s="5">
        <v>0.51066118703414098</v>
      </c>
      <c r="I3" s="9">
        <v>2746.9011358783</v>
      </c>
      <c r="J3" s="5">
        <v>0.49280777719574498</v>
      </c>
      <c r="K3" s="7">
        <v>3.5657284397508398</v>
      </c>
      <c r="L3" s="5">
        <v>0.42661737020471202</v>
      </c>
      <c r="M3" s="7">
        <v>94.670025118227699</v>
      </c>
    </row>
    <row r="4" spans="1:13" x14ac:dyDescent="0.25">
      <c r="A4" s="19"/>
      <c r="B4" s="10" t="s">
        <v>17</v>
      </c>
      <c r="C4" s="20"/>
      <c r="D4" s="9">
        <v>1053.4762497747899</v>
      </c>
      <c r="E4" s="9">
        <v>482.44886232139299</v>
      </c>
      <c r="F4" s="5">
        <v>0.89524993072826198</v>
      </c>
      <c r="G4" s="9">
        <v>17934.2966911322</v>
      </c>
      <c r="H4" s="5">
        <v>0.90511758569844303</v>
      </c>
      <c r="I4" s="9">
        <v>2252.21658121984</v>
      </c>
      <c r="J4" s="5">
        <v>0.89686667566042</v>
      </c>
      <c r="K4" s="7">
        <v>3.6212972172669802</v>
      </c>
      <c r="L4" s="5">
        <v>0.85988320120221595</v>
      </c>
      <c r="M4" s="7">
        <v>97.3891425533443</v>
      </c>
    </row>
    <row r="5" spans="1:13" x14ac:dyDescent="0.25">
      <c r="A5" s="19"/>
      <c r="B5" s="10" t="s">
        <v>18</v>
      </c>
      <c r="C5" s="20"/>
      <c r="D5" s="9">
        <v>474.26387725610499</v>
      </c>
      <c r="E5" s="9">
        <v>128.75680717506901</v>
      </c>
      <c r="F5" s="5">
        <v>1</v>
      </c>
      <c r="G5" s="9">
        <v>4313.9099140414901</v>
      </c>
      <c r="H5" s="5">
        <v>1</v>
      </c>
      <c r="I5" s="9">
        <v>574.86317969119602</v>
      </c>
      <c r="J5" s="5">
        <v>1</v>
      </c>
      <c r="K5" s="7">
        <v>1.17111606149642</v>
      </c>
      <c r="L5" s="5">
        <v>1</v>
      </c>
      <c r="M5" s="7">
        <v>97.493980322839803</v>
      </c>
    </row>
    <row r="6" spans="1:13" x14ac:dyDescent="0.25">
      <c r="B6" s="10"/>
      <c r="C6" s="10"/>
      <c r="D6" s="9"/>
      <c r="E6" s="9"/>
      <c r="F6" s="5"/>
      <c r="G6" s="5"/>
      <c r="H6" s="5"/>
      <c r="I6" s="9"/>
      <c r="J6" s="5"/>
      <c r="K6" s="7"/>
      <c r="L6" s="5"/>
      <c r="M6" s="7"/>
    </row>
    <row r="7" spans="1:13" x14ac:dyDescent="0.25">
      <c r="A7" s="14" t="s">
        <v>57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t="s">
        <v>30</v>
      </c>
      <c r="B8" s="12" t="s">
        <v>20</v>
      </c>
      <c r="C8" s="20" t="s">
        <v>62</v>
      </c>
      <c r="D8" s="9">
        <v>1075.4017824339201</v>
      </c>
      <c r="E8" s="9">
        <v>145.979175915393</v>
      </c>
      <c r="F8" s="5">
        <v>1.1187613231864</v>
      </c>
      <c r="G8" s="9">
        <v>5467.3873239638797</v>
      </c>
      <c r="H8" s="5">
        <v>1.1202526060015501</v>
      </c>
      <c r="I8" s="9">
        <v>601.68272542949398</v>
      </c>
      <c r="J8" s="5">
        <v>1.10794488473687</v>
      </c>
      <c r="K8" s="7">
        <v>1.49042303305565</v>
      </c>
      <c r="L8" s="5">
        <v>1.17831990450152</v>
      </c>
      <c r="M8" s="7">
        <v>96.979121534279145</v>
      </c>
    </row>
    <row r="9" spans="1:13" ht="15" customHeight="1" x14ac:dyDescent="0.25">
      <c r="A9" t="s">
        <v>31</v>
      </c>
      <c r="B9" s="12"/>
      <c r="C9" s="20"/>
      <c r="D9" s="9">
        <v>433.09521756606995</v>
      </c>
      <c r="E9" s="9">
        <v>58.790011311030398</v>
      </c>
      <c r="F9" s="5">
        <v>1.16658992264013</v>
      </c>
      <c r="G9" s="9">
        <v>2563.8673259979701</v>
      </c>
      <c r="H9" s="5">
        <v>1.17664365882528</v>
      </c>
      <c r="I9" s="9">
        <v>369.71672149104398</v>
      </c>
      <c r="J9" s="5">
        <v>1.1742739103178601</v>
      </c>
      <c r="K9" s="7">
        <v>0.95624048615763502</v>
      </c>
      <c r="L9" s="5">
        <v>1.2927281687260199</v>
      </c>
      <c r="M9" s="7">
        <v>98.826585324238735</v>
      </c>
    </row>
    <row r="10" spans="1:13" x14ac:dyDescent="0.25">
      <c r="A10" t="s">
        <v>30</v>
      </c>
      <c r="B10" s="12" t="s">
        <v>23</v>
      </c>
      <c r="C10" s="20"/>
      <c r="D10" s="9">
        <v>344.41771727378898</v>
      </c>
      <c r="E10" s="9">
        <v>46.752586205033197</v>
      </c>
      <c r="F10" s="5">
        <v>1.2046254778162599</v>
      </c>
      <c r="G10" s="9">
        <v>1774.83334438626</v>
      </c>
      <c r="H10" s="5">
        <v>1.2156802812985901</v>
      </c>
      <c r="I10" s="9">
        <v>167.63179439661999</v>
      </c>
      <c r="J10" s="5">
        <v>1.20434789110476</v>
      </c>
      <c r="K10" s="7">
        <v>0.49919508742090102</v>
      </c>
      <c r="L10" s="5">
        <v>1.35245377571294</v>
      </c>
      <c r="M10" s="7">
        <v>98.307529489860457</v>
      </c>
    </row>
    <row r="11" spans="1:13" ht="15" customHeight="1" x14ac:dyDescent="0.25">
      <c r="A11" t="s">
        <v>31</v>
      </c>
      <c r="B11" s="12"/>
      <c r="C11" s="20"/>
      <c r="D11" s="9">
        <v>596.15128272620996</v>
      </c>
      <c r="E11" s="9">
        <v>80.923869008580112</v>
      </c>
      <c r="F11" s="5">
        <v>1.2704610718354601</v>
      </c>
      <c r="G11" s="9">
        <v>2719.1285037150701</v>
      </c>
      <c r="H11" s="5">
        <v>1.2754862305115999</v>
      </c>
      <c r="I11" s="9">
        <v>411.530665807768</v>
      </c>
      <c r="J11" s="5">
        <v>1.2781785470449001</v>
      </c>
      <c r="K11" s="7">
        <v>1.2944099341038802</v>
      </c>
      <c r="L11" s="5">
        <v>1.50732192436332</v>
      </c>
      <c r="M11" s="7">
        <v>99.312633687497438</v>
      </c>
    </row>
    <row r="12" spans="1:13" x14ac:dyDescent="0.25">
      <c r="A12" t="s">
        <v>31</v>
      </c>
      <c r="B12" s="10" t="s">
        <v>25</v>
      </c>
      <c r="C12" s="20"/>
      <c r="D12" s="9">
        <v>417.13799999999998</v>
      </c>
      <c r="E12" s="9">
        <v>56.6239171978836</v>
      </c>
      <c r="F12" s="5">
        <v>1.31652744594841</v>
      </c>
      <c r="G12" s="9">
        <v>1398.2286690972801</v>
      </c>
      <c r="H12" s="5">
        <v>1.3062396107427801</v>
      </c>
      <c r="I12" s="9">
        <v>215.06649113910299</v>
      </c>
      <c r="J12" s="5">
        <v>1.3167625492367601</v>
      </c>
      <c r="K12" s="7">
        <v>0.78007425764216398</v>
      </c>
      <c r="L12" s="5">
        <v>1.6006529881228899</v>
      </c>
      <c r="M12" s="7">
        <v>98.977663170286334</v>
      </c>
    </row>
    <row r="13" spans="1:13" ht="16.5" customHeight="1" x14ac:dyDescent="0.25">
      <c r="A13" t="s">
        <v>31</v>
      </c>
      <c r="B13" s="10" t="s">
        <v>55</v>
      </c>
      <c r="C13" s="20"/>
      <c r="D13" s="9">
        <v>109.06399999999999</v>
      </c>
      <c r="E13" s="9">
        <v>14.804767020194701</v>
      </c>
      <c r="F13" s="5">
        <v>1.3285718605696</v>
      </c>
      <c r="G13" s="9">
        <v>234.88374918093501</v>
      </c>
      <c r="H13" s="5">
        <v>1.3114057680447599</v>
      </c>
      <c r="I13" s="9">
        <v>34.359355486366802</v>
      </c>
      <c r="J13" s="5">
        <v>1.3229267891440299</v>
      </c>
      <c r="K13" s="7">
        <v>0.12997330756768199</v>
      </c>
      <c r="L13" s="5">
        <v>1.6162034910869401</v>
      </c>
      <c r="M13" s="7">
        <v>98.58075023718358</v>
      </c>
    </row>
    <row r="14" spans="1:13" x14ac:dyDescent="0.25">
      <c r="D14" s="9"/>
      <c r="E14" s="9"/>
      <c r="F14" s="5"/>
      <c r="G14" s="5"/>
      <c r="H14" s="5"/>
      <c r="I14" s="9"/>
      <c r="J14" s="5"/>
      <c r="K14" s="7"/>
      <c r="L14" s="5"/>
      <c r="M14" s="7"/>
    </row>
    <row r="15" spans="1:13" x14ac:dyDescent="0.25">
      <c r="A15" s="14" t="s">
        <v>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t="s">
        <v>30</v>
      </c>
      <c r="B16" s="12" t="s">
        <v>20</v>
      </c>
      <c r="C16" s="20" t="s">
        <v>62</v>
      </c>
      <c r="D16" s="9">
        <v>1075.4017824339201</v>
      </c>
      <c r="E16" s="9">
        <v>256.661789483196</v>
      </c>
      <c r="F16" s="5">
        <v>1.20880713662942</v>
      </c>
      <c r="G16" s="9">
        <v>9869.6693576464895</v>
      </c>
      <c r="H16" s="5">
        <v>1.2170787234020499</v>
      </c>
      <c r="I16" s="9">
        <v>1093.2241011594599</v>
      </c>
      <c r="J16" s="5">
        <v>1.19612986147641</v>
      </c>
      <c r="K16" s="7">
        <v>2.6035075538759598</v>
      </c>
      <c r="L16" s="5">
        <v>1.3114935881152701</v>
      </c>
      <c r="M16" s="7">
        <v>97.120461780647219</v>
      </c>
    </row>
    <row r="17" spans="1:13" x14ac:dyDescent="0.25">
      <c r="A17" t="s">
        <v>31</v>
      </c>
      <c r="B17" s="12"/>
      <c r="C17" s="20"/>
      <c r="D17" s="9">
        <v>433.09521756606995</v>
      </c>
      <c r="E17" s="9">
        <v>76.705702678003306</v>
      </c>
      <c r="F17" s="5">
        <v>1.2712110424526899</v>
      </c>
      <c r="G17" s="9">
        <v>3427.5937526859798</v>
      </c>
      <c r="H17" s="5">
        <v>1.29246703168387</v>
      </c>
      <c r="I17" s="9">
        <v>490.93811708074998</v>
      </c>
      <c r="J17" s="5">
        <v>1.28420661060261</v>
      </c>
      <c r="K17" s="7">
        <v>1.23929642624046</v>
      </c>
      <c r="L17" s="5">
        <v>1.45976774617307</v>
      </c>
      <c r="M17" s="7">
        <v>99.42974386052758</v>
      </c>
    </row>
    <row r="18" spans="1:13" x14ac:dyDescent="0.25">
      <c r="A18" t="s">
        <v>30</v>
      </c>
      <c r="B18" s="12" t="s">
        <v>23</v>
      </c>
      <c r="C18" s="20"/>
      <c r="D18" s="9">
        <v>344.41771727378898</v>
      </c>
      <c r="E18" s="9">
        <v>46.752586205033197</v>
      </c>
      <c r="F18" s="5">
        <v>1.3092465976288199</v>
      </c>
      <c r="G18" s="9">
        <v>1774.83334438626</v>
      </c>
      <c r="H18" s="5">
        <v>1.3315036541571701</v>
      </c>
      <c r="I18" s="9">
        <v>167.63179439661999</v>
      </c>
      <c r="J18" s="5">
        <v>1.3142805913895099</v>
      </c>
      <c r="K18" s="7">
        <v>0.49919508742090102</v>
      </c>
      <c r="L18" s="5">
        <v>1.5194933531599799</v>
      </c>
      <c r="M18" s="7">
        <v>98.934642820385761</v>
      </c>
    </row>
    <row r="19" spans="1:13" x14ac:dyDescent="0.25">
      <c r="A19" t="s">
        <v>31</v>
      </c>
      <c r="B19" s="12"/>
      <c r="C19" s="20"/>
      <c r="D19" s="9">
        <v>596.15128272620996</v>
      </c>
      <c r="E19" s="9">
        <v>80.923869008580112</v>
      </c>
      <c r="F19" s="5">
        <v>1.37508219164802</v>
      </c>
      <c r="G19" s="9">
        <v>2719.1285037150701</v>
      </c>
      <c r="H19" s="5">
        <v>1.3913096033701799</v>
      </c>
      <c r="I19" s="9">
        <v>411.530665807768</v>
      </c>
      <c r="J19" s="5">
        <v>1.38811124732965</v>
      </c>
      <c r="K19" s="7">
        <v>1.2944099341038802</v>
      </c>
      <c r="L19" s="5">
        <v>1.6743615018103699</v>
      </c>
      <c r="M19" s="7">
        <v>99.833250470974832</v>
      </c>
    </row>
    <row r="20" spans="1:13" x14ac:dyDescent="0.25">
      <c r="A20" t="s">
        <v>31</v>
      </c>
      <c r="B20" s="10" t="s">
        <v>25</v>
      </c>
      <c r="C20" s="20"/>
      <c r="D20" s="9">
        <v>417.13799999999998</v>
      </c>
      <c r="E20" s="9">
        <v>56.6239171978836</v>
      </c>
      <c r="F20" s="5">
        <v>1.4211485657609699</v>
      </c>
      <c r="G20" s="9">
        <v>1398.2286690972801</v>
      </c>
      <c r="H20" s="5">
        <v>1.4220629836013701</v>
      </c>
      <c r="I20" s="9">
        <v>215.06649113910299</v>
      </c>
      <c r="J20" s="5">
        <v>1.4266952495215099</v>
      </c>
      <c r="K20" s="7">
        <v>0.78007425764216398</v>
      </c>
      <c r="L20" s="5">
        <v>1.76769256556994</v>
      </c>
      <c r="M20" s="7">
        <v>99.506063843051706</v>
      </c>
    </row>
    <row r="21" spans="1:13" x14ac:dyDescent="0.25">
      <c r="A21" t="s">
        <v>31</v>
      </c>
      <c r="B21" s="10" t="s">
        <v>55</v>
      </c>
      <c r="C21" s="20"/>
      <c r="D21" s="9">
        <v>109.06399999999999</v>
      </c>
      <c r="E21" s="9">
        <v>14.804767020194701</v>
      </c>
      <c r="F21" s="5">
        <v>1.4331929803821599</v>
      </c>
      <c r="G21" s="9">
        <v>234.88374918093501</v>
      </c>
      <c r="H21" s="5">
        <v>1.42722914090335</v>
      </c>
      <c r="I21" s="9">
        <v>34.359355486366802</v>
      </c>
      <c r="J21" s="5">
        <v>1.43285948942879</v>
      </c>
      <c r="K21" s="7">
        <v>0.12997330756768199</v>
      </c>
      <c r="L21" s="5">
        <v>1.78324306853398</v>
      </c>
      <c r="M21" s="7">
        <v>99.133684381171406</v>
      </c>
    </row>
  </sheetData>
  <mergeCells count="14">
    <mergeCell ref="C16:C21"/>
    <mergeCell ref="C3:C5"/>
    <mergeCell ref="A3:A5"/>
    <mergeCell ref="C8:C13"/>
    <mergeCell ref="B16:B17"/>
    <mergeCell ref="B18:B19"/>
    <mergeCell ref="A7:M7"/>
    <mergeCell ref="B8:B9"/>
    <mergeCell ref="B10:B11"/>
    <mergeCell ref="A15:M15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 Ku</cp:lastModifiedBy>
  <dcterms:created xsi:type="dcterms:W3CDTF">2015-06-05T18:17:20Z</dcterms:created>
  <dcterms:modified xsi:type="dcterms:W3CDTF">2024-09-25T19:35:18Z</dcterms:modified>
</cp:coreProperties>
</file>