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Timesheet'!$A$10:$AO$92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D86" i="31"/>
  <c r="D87"/>
  <c r="D88"/>
  <c r="D89"/>
  <c r="J2" i="12"/>
  <c r="G2" i="37"/>
  <c r="G2" i="36"/>
  <c r="G2" i="35"/>
  <c r="G2" i="33"/>
  <c r="G2" i="31"/>
  <c r="E116" i="33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2"/>
  <c r="E41"/>
  <c r="E40"/>
  <c r="E39"/>
  <c r="E38"/>
  <c r="E37"/>
  <c r="E36"/>
  <c r="E35"/>
  <c r="E34"/>
  <c r="E33"/>
  <c r="E32"/>
  <c r="E31"/>
  <c r="E30"/>
  <c r="E29"/>
  <c r="E28"/>
  <c r="E26"/>
  <c r="E25"/>
  <c r="E24"/>
  <c r="E23"/>
  <c r="E22"/>
  <c r="E21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16" i="33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2"/>
  <c r="H41"/>
  <c r="H40"/>
  <c r="H39"/>
  <c r="H38"/>
  <c r="H37"/>
  <c r="H36"/>
  <c r="H35"/>
  <c r="H34"/>
  <c r="H33"/>
  <c r="H32"/>
  <c r="H31"/>
  <c r="H30"/>
  <c r="H29"/>
  <c r="H28"/>
  <c r="H26"/>
  <c r="H25"/>
  <c r="H24"/>
  <c r="H23"/>
  <c r="H22"/>
  <c r="H21"/>
  <c r="H20"/>
  <c r="H19"/>
  <c r="H18"/>
  <c r="H17"/>
  <c r="H16"/>
  <c r="H15"/>
  <c r="H14"/>
  <c r="H13"/>
  <c r="H12"/>
  <c r="AA106"/>
  <c r="Z106"/>
  <c r="I106"/>
  <c r="X106"/>
  <c r="AA105"/>
  <c r="Z105"/>
  <c r="I105"/>
  <c r="X105"/>
  <c r="AA104"/>
  <c r="Z104"/>
  <c r="I104"/>
  <c r="X104"/>
  <c r="AA103"/>
  <c r="Z103"/>
  <c r="I103"/>
  <c r="X103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X58"/>
  <c r="X56"/>
  <c r="X54"/>
  <c r="X52"/>
  <c r="X50"/>
  <c r="X48"/>
  <c r="X46"/>
  <c r="X44"/>
  <c r="X41"/>
  <c r="X39"/>
  <c r="X37"/>
  <c r="X35"/>
  <c r="X33"/>
  <c r="X31"/>
  <c r="X29"/>
  <c r="X26"/>
  <c r="X25"/>
  <c r="X23"/>
  <c r="X22"/>
  <c r="X18"/>
  <c r="X17"/>
  <c r="I16"/>
  <c r="X15"/>
  <c r="X14"/>
  <c r="X12"/>
  <c r="AA58"/>
  <c r="Z58"/>
  <c r="I58"/>
  <c r="AA57"/>
  <c r="Z57"/>
  <c r="X57"/>
  <c r="I57"/>
  <c r="AA56"/>
  <c r="Z56"/>
  <c r="I56"/>
  <c r="AA55"/>
  <c r="Z55"/>
  <c r="X55"/>
  <c r="I55"/>
  <c r="AA54"/>
  <c r="Z54"/>
  <c r="I54"/>
  <c r="AA53"/>
  <c r="Z53"/>
  <c r="X53"/>
  <c r="I53"/>
  <c r="AA52"/>
  <c r="Z52"/>
  <c r="I52"/>
  <c r="AA51"/>
  <c r="Z51"/>
  <c r="X51"/>
  <c r="I51"/>
  <c r="AA50"/>
  <c r="Z50"/>
  <c r="I50"/>
  <c r="AA49"/>
  <c r="Z49"/>
  <c r="X49"/>
  <c r="I49"/>
  <c r="AA48"/>
  <c r="Z48"/>
  <c r="I48"/>
  <c r="AA47"/>
  <c r="Z47"/>
  <c r="X47"/>
  <c r="I47"/>
  <c r="AA46"/>
  <c r="Z46"/>
  <c r="I46"/>
  <c r="AA45"/>
  <c r="Z45"/>
  <c r="X45"/>
  <c r="I45"/>
  <c r="AA44"/>
  <c r="Z44"/>
  <c r="I44"/>
  <c r="AA42"/>
  <c r="Z42"/>
  <c r="X42"/>
  <c r="I42"/>
  <c r="AA41"/>
  <c r="Z41"/>
  <c r="I41"/>
  <c r="AA40"/>
  <c r="Z40"/>
  <c r="X40"/>
  <c r="I40"/>
  <c r="AA39"/>
  <c r="Z39"/>
  <c r="I39"/>
  <c r="AA38"/>
  <c r="Z38"/>
  <c r="X38"/>
  <c r="I38"/>
  <c r="AA37"/>
  <c r="Z37"/>
  <c r="I37"/>
  <c r="AA36"/>
  <c r="Z36"/>
  <c r="X36"/>
  <c r="I36"/>
  <c r="AA35"/>
  <c r="Z35"/>
  <c r="I35"/>
  <c r="AA34"/>
  <c r="Z34"/>
  <c r="X34"/>
  <c r="I34"/>
  <c r="AA33"/>
  <c r="Z33"/>
  <c r="I33"/>
  <c r="AA32"/>
  <c r="Z32"/>
  <c r="X32"/>
  <c r="I32"/>
  <c r="AA31"/>
  <c r="Z31"/>
  <c r="I31"/>
  <c r="AA30"/>
  <c r="Z30"/>
  <c r="X30"/>
  <c r="I30"/>
  <c r="AA29"/>
  <c r="Z29"/>
  <c r="I29"/>
  <c r="AA28"/>
  <c r="Z28"/>
  <c r="X28"/>
  <c r="I28"/>
  <c r="AA26"/>
  <c r="Z26"/>
  <c r="I26"/>
  <c r="AA25"/>
  <c r="Z25"/>
  <c r="I25"/>
  <c r="AA24"/>
  <c r="Z24"/>
  <c r="X24"/>
  <c r="I24"/>
  <c r="AA23"/>
  <c r="Z23"/>
  <c r="I23"/>
  <c r="AA22"/>
  <c r="Z22"/>
  <c r="I22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9"/>
  <c r="Z19"/>
  <c r="I19"/>
  <c r="AA21"/>
  <c r="Z21"/>
  <c r="X21"/>
  <c r="I2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I18"/>
  <c r="Z18"/>
  <c r="AA18"/>
  <c r="X20"/>
  <c r="Z20"/>
  <c r="AA20"/>
  <c r="X107"/>
  <c r="I107"/>
  <c r="Z107"/>
  <c r="AA107"/>
  <c r="X108"/>
  <c r="I108"/>
  <c r="Z108"/>
  <c r="AA108"/>
  <c r="X109"/>
  <c r="I109"/>
  <c r="Z109"/>
  <c r="AA109"/>
  <c r="X110"/>
  <c r="I110"/>
  <c r="Z110"/>
  <c r="AA110"/>
  <c r="X111"/>
  <c r="I111"/>
  <c r="Z111"/>
  <c r="AA111"/>
  <c r="X112"/>
  <c r="I112"/>
  <c r="Z112"/>
  <c r="AA112"/>
  <c r="X113"/>
  <c r="I113"/>
  <c r="Z113"/>
  <c r="AA113"/>
  <c r="X114"/>
  <c r="I114"/>
  <c r="Z114"/>
  <c r="AA114"/>
  <c r="X115"/>
  <c r="I115"/>
  <c r="Z115"/>
  <c r="AA115"/>
  <c r="I116"/>
  <c r="X116"/>
  <c r="Z116"/>
  <c r="AA116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21" i="33"/>
  <c r="X13"/>
  <c r="X19"/>
  <c r="E10"/>
  <c r="X10" l="1"/>
  <c r="J9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2" i="35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F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63" i="37" l="1"/>
  <c r="E61"/>
  <c r="E33" i="12"/>
  <c r="D50" i="35"/>
  <c r="D44" s="1"/>
  <c r="F44" s="1"/>
  <c r="D64"/>
  <c r="D58" s="1"/>
  <c r="E58" s="1"/>
  <c r="E64" s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85" s="1"/>
  <c r="F99"/>
  <c r="F55" i="31"/>
  <c r="G8" i="37" s="1"/>
  <c r="G76"/>
  <c r="G74"/>
  <c r="G95"/>
  <c r="G93"/>
  <c r="G7"/>
  <c r="G98"/>
  <c r="G72"/>
  <c r="G70"/>
  <c r="G68"/>
  <c r="F72"/>
  <c r="F83" s="1"/>
  <c r="F71"/>
  <c r="F82" s="1"/>
  <c r="F70"/>
  <c r="F81" s="1"/>
  <c r="F69"/>
  <c r="F80" s="1"/>
  <c r="F68"/>
  <c r="F73"/>
  <c r="F100"/>
  <c r="F110"/>
  <c r="F98"/>
  <c r="F101"/>
  <c r="F112" s="1"/>
  <c r="F97"/>
  <c r="F108" s="1"/>
  <c r="H62" i="31"/>
  <c r="D76" i="37"/>
  <c r="D91"/>
  <c r="D75" s="1"/>
  <c r="F111"/>
  <c r="P21"/>
  <c r="L21"/>
  <c r="H21"/>
  <c r="F109"/>
  <c r="E79"/>
  <c r="F84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F46"/>
  <c r="F52" s="1"/>
  <c r="D43"/>
  <c r="D48"/>
  <c r="G7"/>
  <c r="F113" i="31"/>
  <c r="G42" i="35"/>
  <c r="L8" i="33"/>
  <c r="G54" i="31"/>
  <c r="G79" s="1"/>
  <c r="E9" i="35"/>
  <c r="E56" i="31"/>
  <c r="F9" i="37" s="1"/>
  <c r="L16" i="35"/>
  <c r="F65"/>
  <c r="E57"/>
  <c r="E63" s="1"/>
  <c r="F57"/>
  <c r="E45"/>
  <c r="E51" s="1"/>
  <c r="F45"/>
  <c r="E47"/>
  <c r="E53" s="1"/>
  <c r="F47"/>
  <c r="F43"/>
  <c r="K16"/>
  <c r="H16"/>
  <c r="P16"/>
  <c r="E33"/>
  <c r="E29"/>
  <c r="E30"/>
  <c r="D34"/>
  <c r="O16"/>
  <c r="E31"/>
  <c r="E32"/>
  <c r="F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97" i="37" l="1"/>
  <c r="G108" s="1"/>
  <c r="G85"/>
  <c r="F64" i="35"/>
  <c r="D62"/>
  <c r="F79" i="37"/>
  <c r="D42" i="35"/>
  <c r="F42" s="1"/>
  <c r="E44"/>
  <c r="E50" s="1"/>
  <c r="F50" s="1"/>
  <c r="D56"/>
  <c r="E56" s="1"/>
  <c r="E62" s="1"/>
  <c r="F62" s="1"/>
  <c r="G83" i="37"/>
  <c r="G109"/>
  <c r="G81"/>
  <c r="G69"/>
  <c r="G80" s="1"/>
  <c r="G71"/>
  <c r="G82" s="1"/>
  <c r="G73"/>
  <c r="G84" s="1"/>
  <c r="G100"/>
  <c r="G111" s="1"/>
  <c r="G92"/>
  <c r="G94"/>
  <c r="G96"/>
  <c r="G75"/>
  <c r="G77"/>
  <c r="G99"/>
  <c r="G110" s="1"/>
  <c r="F56"/>
  <c r="G56"/>
  <c r="F59"/>
  <c r="H7"/>
  <c r="G101"/>
  <c r="G112" s="1"/>
  <c r="G5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F87" s="1"/>
  <c r="G87" s="1"/>
  <c r="E103"/>
  <c r="E91"/>
  <c r="F91"/>
  <c r="K43"/>
  <c r="H43"/>
  <c r="P43"/>
  <c r="G79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N57"/>
  <c r="G43" i="35"/>
  <c r="G56"/>
  <c r="E43"/>
  <c r="E49" s="1"/>
  <c r="F49" s="1"/>
  <c r="G49" s="1"/>
  <c r="G47"/>
  <c r="G45"/>
  <c r="D71" i="31"/>
  <c r="D72" s="1"/>
  <c r="E72" s="1"/>
  <c r="D75"/>
  <c r="D76" s="1"/>
  <c r="E76" s="1"/>
  <c r="F75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E42" i="35" l="1"/>
  <c r="E48" s="1"/>
  <c r="F48" s="1"/>
  <c r="G48" s="1"/>
  <c r="I57" i="37"/>
  <c r="O57"/>
  <c r="G62" i="35"/>
  <c r="Q57" i="37"/>
  <c r="P60"/>
  <c r="G67"/>
  <c r="F72" i="31"/>
  <c r="O60" i="37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G66" l="1"/>
  <c r="G68"/>
  <c r="G67"/>
  <c r="F78" i="37"/>
  <c r="J44" i="35"/>
  <c r="J50" s="1"/>
  <c r="J8" i="37"/>
  <c r="I91"/>
  <c r="J75"/>
  <c r="J94"/>
  <c r="J105" s="1"/>
  <c r="J93"/>
  <c r="J104" s="1"/>
  <c r="J92"/>
  <c r="J72"/>
  <c r="J83" s="1"/>
  <c r="J70"/>
  <c r="J81" s="1"/>
  <c r="J68"/>
  <c r="J79" s="1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62" i="35"/>
  <c r="J65"/>
  <c r="J75" i="31"/>
  <c r="J76" s="1"/>
  <c r="K7" i="35"/>
  <c r="J113" i="31"/>
  <c r="K54"/>
  <c r="K79" s="1"/>
  <c r="P8" i="33"/>
  <c r="J55" i="31"/>
  <c r="K98" i="37" s="1"/>
  <c r="K61" i="35"/>
  <c r="K45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43" i="35" l="1"/>
  <c r="K44"/>
  <c r="K57"/>
  <c r="H67" i="31"/>
  <c r="K67" i="35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K8"/>
  <c r="P9" i="33"/>
  <c r="J31" i="35"/>
  <c r="J37"/>
  <c r="J32"/>
  <c r="J38"/>
  <c r="I34"/>
  <c r="J29"/>
  <c r="J35"/>
  <c r="J33"/>
  <c r="J39"/>
  <c r="L23"/>
  <c r="K22"/>
  <c r="K28"/>
  <c r="J30"/>
  <c r="J36"/>
  <c r="L43" l="1"/>
  <c r="L49" s="1"/>
  <c r="J61" i="3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8" i="31" l="1"/>
  <c r="M43" i="35"/>
  <c r="M49" s="1"/>
  <c r="J59" i="3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N45"/>
  <c r="M8"/>
  <c r="R9" i="33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J66" l="1"/>
  <c r="J67"/>
  <c r="K66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L65"/>
  <c r="L66" s="1"/>
  <c r="K68"/>
  <c r="K67"/>
  <c r="M63" l="1"/>
  <c r="O93" i="37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l="1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49"/>
  <c r="Q53"/>
  <c r="Q8"/>
  <c r="V9" i="33"/>
  <c r="R7" i="35"/>
  <c r="Q75" i="31"/>
  <c r="Q76" s="1"/>
  <c r="W8" i="33"/>
  <c r="Q55" i="31"/>
  <c r="R70" i="37" s="1"/>
  <c r="Q113" i="31"/>
  <c r="R58" i="35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7" s="1"/>
  <c r="R42" i="35" l="1"/>
  <c r="R59"/>
  <c r="R65" s="1"/>
  <c r="O66" i="31"/>
  <c r="O68"/>
  <c r="R47" i="35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<sst xmlns="http://schemas.openxmlformats.org/spreadsheetml/2006/main" count="486" uniqueCount="174">
  <si>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</si>
  <si>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</si>
  <si>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</si>
  <si>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</si>
  <si>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</si>
  <si>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</si>
  <si>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</si>
  <si>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</si>
  <si>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</si>
  <si>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</si>
  <si>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</si>
  <si>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</si>
  <si>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</si>
  <si>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</si>
  <si>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</si>
  <si>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</si>
  <si>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</si>
  <si>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</si>
  <si>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</si>
  <si>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</si>
  <si>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</si>
  <si>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</si>
  <si>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</si>
  <si>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</si>
  <si>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</si>
  <si>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</si>
  <si>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</si>
  <si>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</si>
  <si>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</si>
  <si>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</si>
  <si>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</si>
  <si>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</si>
  <si>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</si>
  <si>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</si>
  <si>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</si>
  <si>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</si>
  <si>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</si>
  <si>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</si>
  <si>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</si>
  <si>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</si>
  <si>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</si>
  <si>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</si>
  <si>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</si>
  <si>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</si>
  <si>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</si>
  <si>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</si>
  <si>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</si>
  <si>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</si>
  <si>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</si>
  <si>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</si>
  <si>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</si>
  <si>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</si>
  <si>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</si>
  <si>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</si>
  <si>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</si>
  <si>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</si>
  <si>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</si>
  <si>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</si>
  <si>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</si>
  <si>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</si>
  <si>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</si>
  <si>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</si>
  <si>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</si>
  <si>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</si>
  <si>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</si>
  <si>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</si>
  <si>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</si>
  <si>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</si>
  <si>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</si>
  <si>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</si>
  <si>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</si>
  <si>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</si>
  <si>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</si>
  <si>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</si>
  <si>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</si>
  <si>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</si>
  <si>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</si>
  <si>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</si>
  <si>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</si>
  <si>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</si>
  <si>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</si>
  <si>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</si>
  <si>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</si>
  <si>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</si>
  <si>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</si>
  <si>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</si>
  <si>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</si>
  <si>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</si>
  <si>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</si>
  <si>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</si>
  <si>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</si>
  <si>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</si>
  <si>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</si>
  <si>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</si>
  <si>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</si>
  <si>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</si>
  <si>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</si>
  <si>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</si>
  <si>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</si>
  <si>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</si>
  <si>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</si>
  <si>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</si>
  <si>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</si>
  <si>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</si>
  <si>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</si>
  <si>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</si>
  <si>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</si>
  <si>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</si>
  <si>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</si>
  <si>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</si>
  <si>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</si>
  <si>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</si>
  <si>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</si>
  <si>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</si>
  <si>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</si>
  <si>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</si>
  <si>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</si>
  <si>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</si>
  <si>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</si>
  <si>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</si>
  <si>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</si>
  <si>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</si>
  <si>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</si>
  <si>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</si>
  <si>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</si>
  <si>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</si>
  <si>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</si>
  <si>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</si>
  <si>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</si>
  <si>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</si>
  <si>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</si>
  <si>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15C - 15 CASTAWAY</t>
  </si>
  <si>
    <t>Featrues</t>
  </si>
  <si>
    <t>Valor</t>
  </si>
  <si>
    <t>menu</t>
  </si>
  <si>
    <t>suporte a um número variável de fases</t>
  </si>
  <si>
    <t>tabuleiro de tamanho variável</t>
  </si>
  <si>
    <t>peças com comportamentos peculiares</t>
  </si>
  <si>
    <t>cursor customizado (versão flash)</t>
  </si>
  <si>
    <t>game over/rollback</t>
  </si>
  <si>
    <t>victory</t>
  </si>
  <si>
    <t>stage clear</t>
  </si>
  <si>
    <t>reset game</t>
  </si>
  <si>
    <t>contador de movimentos* mostrado em tela</t>
  </si>
  <si>
    <t>next stage</t>
  </si>
  <si>
    <t>previous stage</t>
  </si>
  <si>
    <t>highscores</t>
  </si>
  <si>
    <t>how to play</t>
  </si>
  <si>
    <t>suporte a sons - mute</t>
  </si>
  <si>
    <t>suporte a música - mute</t>
  </si>
  <si>
    <t>pause on focus out</t>
  </si>
  <si>
    <t>Cesar</t>
  </si>
  <si>
    <t>Caio - Áudio</t>
  </si>
  <si>
    <t>Caio - Arte</t>
  </si>
  <si>
    <t>Caio - Design</t>
  </si>
  <si>
    <t>portar código</t>
  </si>
  <si>
    <t>condições de vitória</t>
  </si>
  <si>
    <t>suporte a resolução variável de tela</t>
  </si>
  <si>
    <t>rollback</t>
  </si>
  <si>
    <t>dead shark</t>
  </si>
  <si>
    <t>barcos</t>
  </si>
  <si>
    <t>náufragos</t>
  </si>
  <si>
    <t>background</t>
  </si>
  <si>
    <t>- 2 normais - easy</t>
  </si>
  <si>
    <t>- 2 normais - dificuldade média</t>
  </si>
  <si>
    <t>- 2 normais - hard</t>
  </si>
  <si>
    <t>- 2 em qualquer dificuldade com barco unidirecional</t>
  </si>
  <si>
    <t>- 2 em qualquer dificuldade com barco multidirecional</t>
  </si>
  <si>
    <t>- 2 em qualquer dificuldade com criança</t>
  </si>
  <si>
    <t>- 2 em qualquer dificuldade com minas que matam</t>
  </si>
  <si>
    <t>- 2 em qualquer dificuldade com minas que afastam</t>
  </si>
  <si>
    <t>Atualizar documentação</t>
  </si>
  <si>
    <t>tela de level start</t>
  </si>
  <si>
    <t>Sounds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</si>
</sst>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6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34" borderId="0" xfId="0" applyFill="1"/>
    <xf numFmtId="0" fontId="0" fillId="34" borderId="0" xfId="0" applyFill="1" applyAlignment="1"/>
    <xf numFmtId="0" fontId="0" fillId="0" borderId="0" xfId="0"/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7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74"/>
          <c:y val="0.2380862848417719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1830144"/>
        <c:axId val="71848320"/>
      </c:barChart>
      <c:catAx>
        <c:axId val="718301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848320"/>
        <c:crosses val="autoZero"/>
        <c:auto val="1"/>
        <c:lblAlgn val="ctr"/>
        <c:lblOffset val="100"/>
      </c:catAx>
      <c:valAx>
        <c:axId val="718483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8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44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54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40432</c:v>
                </c:pt>
                <c:pt idx="1">
                  <c:v>40433</c:v>
                </c:pt>
                <c:pt idx="2">
                  <c:v>40434</c:v>
                </c:pt>
                <c:pt idx="3">
                  <c:v>40435</c:v>
                </c:pt>
                <c:pt idx="4">
                  <c:v>40436</c:v>
                </c:pt>
                <c:pt idx="5">
                  <c:v>40437</c:v>
                </c:pt>
                <c:pt idx="6">
                  <c:v>40438</c:v>
                </c:pt>
                <c:pt idx="7">
                  <c:v>40439</c:v>
                </c:pt>
                <c:pt idx="8">
                  <c:v>40440</c:v>
                </c:pt>
                <c:pt idx="9">
                  <c:v>40441</c:v>
                </c:pt>
                <c:pt idx="10">
                  <c:v>40442</c:v>
                </c:pt>
                <c:pt idx="11">
                  <c:v>40443</c:v>
                </c:pt>
                <c:pt idx="12">
                  <c:v>40444</c:v>
                </c:pt>
                <c:pt idx="13">
                  <c:v>40445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33.5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40432</c:v>
                </c:pt>
                <c:pt idx="1">
                  <c:v>40433</c:v>
                </c:pt>
                <c:pt idx="2">
                  <c:v>40434</c:v>
                </c:pt>
                <c:pt idx="3">
                  <c:v>40435</c:v>
                </c:pt>
                <c:pt idx="4">
                  <c:v>40436</c:v>
                </c:pt>
                <c:pt idx="5">
                  <c:v>40437</c:v>
                </c:pt>
                <c:pt idx="6">
                  <c:v>40438</c:v>
                </c:pt>
                <c:pt idx="7">
                  <c:v>40439</c:v>
                </c:pt>
                <c:pt idx="8">
                  <c:v>40440</c:v>
                </c:pt>
                <c:pt idx="9">
                  <c:v>40441</c:v>
                </c:pt>
                <c:pt idx="10">
                  <c:v>40442</c:v>
                </c:pt>
                <c:pt idx="11">
                  <c:v>40443</c:v>
                </c:pt>
                <c:pt idx="12">
                  <c:v>40444</c:v>
                </c:pt>
                <c:pt idx="13">
                  <c:v>40445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464256"/>
        <c:axId val="72465792"/>
      </c:lineChart>
      <c:dateAx>
        <c:axId val="724642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65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465792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6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085312"/>
        <c:axId val="73086848"/>
      </c:lineChart>
      <c:catAx>
        <c:axId val="730853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86848"/>
        <c:crosses val="autoZero"/>
        <c:auto val="1"/>
        <c:lblAlgn val="ctr"/>
        <c:lblOffset val="100"/>
        <c:tickLblSkip val="1"/>
        <c:tickMarkSkip val="1"/>
      </c:catAx>
      <c:valAx>
        <c:axId val="730868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853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128576"/>
        <c:axId val="73134464"/>
      </c:lineChart>
      <c:catAx>
        <c:axId val="731285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34464"/>
        <c:crosses val="autoZero"/>
        <c:auto val="1"/>
        <c:lblAlgn val="ctr"/>
        <c:lblOffset val="100"/>
        <c:tickLblSkip val="1"/>
        <c:tickMarkSkip val="1"/>
      </c:catAx>
      <c:valAx>
        <c:axId val="731344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28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053312"/>
        <c:axId val="73054848"/>
      </c:lineChart>
      <c:catAx>
        <c:axId val="730533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54848"/>
        <c:crosses val="autoZero"/>
        <c:auto val="1"/>
        <c:lblAlgn val="ctr"/>
        <c:lblOffset val="100"/>
        <c:tickLblSkip val="1"/>
        <c:tickMarkSkip val="1"/>
      </c:catAx>
      <c:valAx>
        <c:axId val="730548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533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149824"/>
        <c:axId val="73184384"/>
      </c:lineChart>
      <c:catAx>
        <c:axId val="731498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84384"/>
        <c:crosses val="autoZero"/>
        <c:auto val="1"/>
        <c:lblAlgn val="ctr"/>
        <c:lblOffset val="100"/>
        <c:tickLblSkip val="1"/>
        <c:tickMarkSkip val="1"/>
      </c:catAx>
      <c:valAx>
        <c:axId val="731843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1498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205632"/>
        <c:axId val="73207168"/>
      </c:lineChart>
      <c:catAx>
        <c:axId val="732056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07168"/>
        <c:crosses val="autoZero"/>
        <c:auto val="1"/>
        <c:lblAlgn val="ctr"/>
        <c:lblOffset val="100"/>
        <c:tickLblSkip val="1"/>
        <c:tickMarkSkip val="1"/>
      </c:catAx>
      <c:valAx>
        <c:axId val="732071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056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3261440"/>
        <c:axId val="73262976"/>
      </c:lineChart>
      <c:catAx>
        <c:axId val="7326144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62976"/>
        <c:crosses val="autoZero"/>
        <c:auto val="1"/>
        <c:lblAlgn val="ctr"/>
        <c:lblOffset val="100"/>
        <c:tickLblSkip val="1"/>
        <c:tickMarkSkip val="1"/>
      </c:catAx>
      <c:valAx>
        <c:axId val="732629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2614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9"/>
          <c:y val="3.74149659863946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Cesar</c:v>
                </c:pt>
                <c:pt idx="1">
                  <c:v>Caio - Áudio</c:v>
                </c:pt>
                <c:pt idx="2">
                  <c:v>Caio - Arte</c:v>
                </c:pt>
                <c:pt idx="3">
                  <c:v>Caio - Design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</c:v>
                </c:pt>
                <c:pt idx="1">
                  <c:v>4.4117647058823532E-2</c:v>
                </c:pt>
                <c:pt idx="2">
                  <c:v>0.25</c:v>
                </c:pt>
                <c:pt idx="3">
                  <c:v>7.3529411764705885E-2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Cesar</c:v>
                </c:pt>
                <c:pt idx="1">
                  <c:v>Caio - Áudio</c:v>
                </c:pt>
                <c:pt idx="2">
                  <c:v>Caio - Arte</c:v>
                </c:pt>
                <c:pt idx="3">
                  <c:v>Caio - Design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</c:v>
                </c:pt>
                <c:pt idx="1">
                  <c:v>3.7499999999999999E-2</c:v>
                </c:pt>
                <c:pt idx="2">
                  <c:v>0.21249999999999999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3564160"/>
        <c:axId val="73565696"/>
      </c:barChart>
      <c:catAx>
        <c:axId val="735641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565696"/>
        <c:crosses val="autoZero"/>
        <c:auto val="1"/>
        <c:lblAlgn val="ctr"/>
        <c:lblOffset val="100"/>
      </c:catAx>
      <c:valAx>
        <c:axId val="7356569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56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7E-2"/>
          <c:w val="0.38222317398609762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3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Cesar</c:v>
                </c:pt>
                <c:pt idx="1">
                  <c:v>Caio - Áudio</c:v>
                </c:pt>
                <c:pt idx="2">
                  <c:v>Caio - Arte</c:v>
                </c:pt>
                <c:pt idx="3">
                  <c:v>Caio - Design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</c:v>
                </c:pt>
                <c:pt idx="1">
                  <c:v>0.44117647058823528</c:v>
                </c:pt>
                <c:pt idx="2">
                  <c:v>2.5</c:v>
                </c:pt>
                <c:pt idx="3">
                  <c:v>0.73529411764705888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Cesar</c:v>
                </c:pt>
                <c:pt idx="1">
                  <c:v>Caio - Áudio</c:v>
                </c:pt>
                <c:pt idx="2">
                  <c:v>Caio - Arte</c:v>
                </c:pt>
                <c:pt idx="3">
                  <c:v>Caio - Design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</c:v>
                </c:pt>
                <c:pt idx="1">
                  <c:v>0.375</c:v>
                </c:pt>
                <c:pt idx="2">
                  <c:v>2.125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3468544"/>
        <c:axId val="73482624"/>
      </c:barChart>
      <c:catAx>
        <c:axId val="734685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482624"/>
        <c:crosses val="autoZero"/>
        <c:auto val="1"/>
        <c:lblAlgn val="ctr"/>
        <c:lblOffset val="100"/>
      </c:catAx>
      <c:valAx>
        <c:axId val="7348262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4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06"/>
          <c:y val="9.8976109215017066E-2"/>
          <c:w val="0.36363640013449633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67" r="0.75000000000000167" t="1" header="0.49212598500000138" footer="0.49212598500000138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23"/>
          <c:y val="2.58063895859172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56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0.84</c:v>
                </c:pt>
                <c:pt idx="7">
                  <c:v>0.57999999999999996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0.11</c:v>
                </c:pt>
                <c:pt idx="14">
                  <c:v>0.05</c:v>
                </c:pt>
              </c:numCache>
            </c:numRef>
          </c:val>
        </c:ser>
        <c:dLbls>
          <c:showVal val="1"/>
        </c:dLbls>
        <c:marker val="1"/>
        <c:axId val="73519488"/>
        <c:axId val="73521024"/>
      </c:lineChart>
      <c:catAx>
        <c:axId val="73519488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521024"/>
        <c:crosses val="autoZero"/>
        <c:auto val="1"/>
        <c:lblAlgn val="ctr"/>
        <c:lblOffset val="100"/>
        <c:tickLblSkip val="1"/>
        <c:tickMarkSkip val="1"/>
      </c:catAx>
      <c:valAx>
        <c:axId val="7352102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51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0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011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71882240"/>
        <c:axId val="71883776"/>
      </c:barChart>
      <c:catAx>
        <c:axId val="718822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883776"/>
        <c:crosses val="autoZero"/>
        <c:auto val="1"/>
        <c:lblAlgn val="ctr"/>
        <c:lblOffset val="100"/>
      </c:catAx>
      <c:valAx>
        <c:axId val="718837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88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9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16"/>
          <c:y val="3.611637152950825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40432</c:v>
                </c:pt>
                <c:pt idx="1">
                  <c:v>40433</c:v>
                </c:pt>
                <c:pt idx="2">
                  <c:v>40434</c:v>
                </c:pt>
                <c:pt idx="3">
                  <c:v>40435</c:v>
                </c:pt>
                <c:pt idx="4">
                  <c:v>40436</c:v>
                </c:pt>
                <c:pt idx="5">
                  <c:v>40437</c:v>
                </c:pt>
                <c:pt idx="6">
                  <c:v>40438</c:v>
                </c:pt>
                <c:pt idx="7">
                  <c:v>40439</c:v>
                </c:pt>
                <c:pt idx="8">
                  <c:v>40440</c:v>
                </c:pt>
                <c:pt idx="9">
                  <c:v>40441</c:v>
                </c:pt>
                <c:pt idx="10">
                  <c:v>40442</c:v>
                </c:pt>
                <c:pt idx="11">
                  <c:v>40443</c:v>
                </c:pt>
                <c:pt idx="12">
                  <c:v>40444</c:v>
                </c:pt>
                <c:pt idx="13">
                  <c:v>40445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0.78</c:v>
                </c:pt>
                <c:pt idx="3">
                  <c:v>0.39</c:v>
                </c:pt>
                <c:pt idx="4">
                  <c:v>0.26</c:v>
                </c:pt>
                <c:pt idx="5">
                  <c:v>0.2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40432</c:v>
                </c:pt>
                <c:pt idx="1">
                  <c:v>40433</c:v>
                </c:pt>
                <c:pt idx="2">
                  <c:v>40434</c:v>
                </c:pt>
                <c:pt idx="3">
                  <c:v>40435</c:v>
                </c:pt>
                <c:pt idx="4">
                  <c:v>40436</c:v>
                </c:pt>
                <c:pt idx="5">
                  <c:v>40437</c:v>
                </c:pt>
                <c:pt idx="6">
                  <c:v>40438</c:v>
                </c:pt>
                <c:pt idx="7">
                  <c:v>40439</c:v>
                </c:pt>
                <c:pt idx="8">
                  <c:v>40440</c:v>
                </c:pt>
                <c:pt idx="9">
                  <c:v>40441</c:v>
                </c:pt>
                <c:pt idx="10">
                  <c:v>40442</c:v>
                </c:pt>
                <c:pt idx="11">
                  <c:v>40443</c:v>
                </c:pt>
                <c:pt idx="12">
                  <c:v>40444</c:v>
                </c:pt>
                <c:pt idx="13">
                  <c:v>40445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3620480"/>
        <c:axId val="73650944"/>
      </c:barChart>
      <c:dateAx>
        <c:axId val="73620480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650944"/>
        <c:crosses val="autoZero"/>
        <c:auto val="1"/>
        <c:lblOffset val="100"/>
      </c:dateAx>
      <c:valAx>
        <c:axId val="7365094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62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9"/>
          <c:w val="0.87600028071357616"/>
          <c:h val="0.60626530661289613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33.5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122.4</c:v>
                </c:pt>
                <c:pt idx="4">
                  <c:v>108.80000000000001</c:v>
                </c:pt>
                <c:pt idx="5">
                  <c:v>95.200000000000017</c:v>
                </c:pt>
                <c:pt idx="6">
                  <c:v>81.600000000000023</c:v>
                </c:pt>
                <c:pt idx="7">
                  <c:v>68.000000000000028</c:v>
                </c:pt>
                <c:pt idx="8">
                  <c:v>68.000000000000028</c:v>
                </c:pt>
                <c:pt idx="9">
                  <c:v>68.000000000000028</c:v>
                </c:pt>
                <c:pt idx="10">
                  <c:v>54.400000000000027</c:v>
                </c:pt>
                <c:pt idx="11">
                  <c:v>40.800000000000026</c:v>
                </c:pt>
                <c:pt idx="12">
                  <c:v>27.200000000000024</c:v>
                </c:pt>
                <c:pt idx="13">
                  <c:v>13.600000000000025</c:v>
                </c:pt>
                <c:pt idx="14">
                  <c:v>2.4868995751603507E-14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144</c:v>
                </c:pt>
                <c:pt idx="4">
                  <c:v>128</c:v>
                </c:pt>
                <c:pt idx="5">
                  <c:v>112</c:v>
                </c:pt>
                <c:pt idx="6">
                  <c:v>96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64</c:v>
                </c:pt>
                <c:pt idx="11">
                  <c:v>48</c:v>
                </c:pt>
                <c:pt idx="12">
                  <c:v>32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363648"/>
        <c:axId val="74365184"/>
      </c:lineChart>
      <c:catAx>
        <c:axId val="743636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65184"/>
        <c:crosses val="autoZero"/>
        <c:auto val="1"/>
        <c:lblAlgn val="ctr"/>
        <c:lblOffset val="100"/>
        <c:tickLblSkip val="1"/>
        <c:tickMarkSkip val="1"/>
      </c:catAx>
      <c:valAx>
        <c:axId val="7436518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636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7"/>
          <c:w val="0.87600028071357661"/>
          <c:h val="0.60626530661289635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17.000000000000007</c:v>
                </c:pt>
                <c:pt idx="9">
                  <c:v>17.000000000000007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302208"/>
        <c:axId val="74303744"/>
      </c:lineChart>
      <c:catAx>
        <c:axId val="7430220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03744"/>
        <c:crosses val="autoZero"/>
        <c:auto val="1"/>
        <c:lblAlgn val="ctr"/>
        <c:lblOffset val="100"/>
        <c:tickLblSkip val="1"/>
        <c:tickMarkSkip val="1"/>
      </c:catAx>
      <c:valAx>
        <c:axId val="7430374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0220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8"/>
          <c:w val="0.87600028071357683"/>
          <c:h val="0.60626530661289668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17.000000000000007</c:v>
                </c:pt>
                <c:pt idx="9">
                  <c:v>17.000000000000007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810112"/>
        <c:axId val="74811648"/>
      </c:lineChart>
      <c:catAx>
        <c:axId val="7481011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11648"/>
        <c:crosses val="autoZero"/>
        <c:auto val="1"/>
        <c:lblAlgn val="ctr"/>
        <c:lblOffset val="100"/>
        <c:tickLblSkip val="1"/>
        <c:tickMarkSkip val="1"/>
      </c:catAx>
      <c:valAx>
        <c:axId val="7481164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101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17.000000000000007</c:v>
                </c:pt>
                <c:pt idx="9">
                  <c:v>17.000000000000007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461952"/>
        <c:axId val="74463488"/>
      </c:lineChart>
      <c:catAx>
        <c:axId val="7446195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463488"/>
        <c:crosses val="autoZero"/>
        <c:auto val="1"/>
        <c:lblAlgn val="ctr"/>
        <c:lblOffset val="100"/>
        <c:tickLblSkip val="1"/>
        <c:tickMarkSkip val="1"/>
      </c:catAx>
      <c:valAx>
        <c:axId val="7446348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4619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17.000000000000007</c:v>
                </c:pt>
                <c:pt idx="9">
                  <c:v>17.000000000000007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843264"/>
        <c:axId val="74844800"/>
      </c:lineChart>
      <c:catAx>
        <c:axId val="7484326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44800"/>
        <c:crosses val="autoZero"/>
        <c:auto val="1"/>
        <c:lblAlgn val="ctr"/>
        <c:lblOffset val="100"/>
        <c:tickLblSkip val="1"/>
        <c:tickMarkSkip val="1"/>
      </c:catAx>
      <c:valAx>
        <c:axId val="7484480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432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11/09</c:v>
                </c:pt>
                <c:pt idx="2">
                  <c:v>12/09</c:v>
                </c:pt>
                <c:pt idx="3">
                  <c:v>13/09</c:v>
                </c:pt>
                <c:pt idx="4">
                  <c:v>14/09</c:v>
                </c:pt>
                <c:pt idx="5">
                  <c:v>15/09</c:v>
                </c:pt>
                <c:pt idx="6">
                  <c:v>16/09</c:v>
                </c:pt>
                <c:pt idx="7">
                  <c:v>17/09</c:v>
                </c:pt>
                <c:pt idx="8">
                  <c:v>18/09</c:v>
                </c:pt>
                <c:pt idx="9">
                  <c:v>19/09</c:v>
                </c:pt>
                <c:pt idx="10">
                  <c:v>20/09</c:v>
                </c:pt>
                <c:pt idx="11">
                  <c:v>21/09</c:v>
                </c:pt>
                <c:pt idx="12">
                  <c:v>22/09</c:v>
                </c:pt>
                <c:pt idx="13">
                  <c:v>23/09</c:v>
                </c:pt>
                <c:pt idx="14">
                  <c:v>24/09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900608"/>
        <c:axId val="74902144"/>
      </c:lineChart>
      <c:catAx>
        <c:axId val="7490060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02144"/>
        <c:crosses val="autoZero"/>
        <c:auto val="1"/>
        <c:lblAlgn val="ctr"/>
        <c:lblOffset val="100"/>
        <c:tickLblSkip val="1"/>
        <c:tickMarkSkip val="1"/>
      </c:catAx>
      <c:valAx>
        <c:axId val="7490214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0060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45"/>
          <c:h val="0.66842389948404912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2390144"/>
        <c:axId val="72391680"/>
      </c:barChart>
      <c:catAx>
        <c:axId val="723901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391680"/>
        <c:crosses val="autoZero"/>
        <c:auto val="1"/>
        <c:lblAlgn val="ctr"/>
        <c:lblOffset val="100"/>
      </c:catAx>
      <c:valAx>
        <c:axId val="7239168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39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5"/>
          <c:w val="0.55442355419858413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507392"/>
        <c:axId val="72508928"/>
      </c:lineChart>
      <c:catAx>
        <c:axId val="725073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08928"/>
        <c:crosses val="autoZero"/>
        <c:auto val="1"/>
        <c:lblAlgn val="ctr"/>
        <c:lblOffset val="100"/>
        <c:tickLblSkip val="1"/>
        <c:tickMarkSkip val="1"/>
      </c:catAx>
      <c:valAx>
        <c:axId val="72508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073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68" l="0.70866141732283761" r="0.70866141732283761" t="0.74803149606299468" header="0.31496062992126223" footer="0.3149606299212622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558848"/>
        <c:axId val="72572928"/>
      </c:lineChart>
      <c:catAx>
        <c:axId val="725588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72928"/>
        <c:crosses val="autoZero"/>
        <c:auto val="1"/>
        <c:lblAlgn val="ctr"/>
        <c:lblOffset val="100"/>
        <c:tickLblSkip val="1"/>
        <c:tickMarkSkip val="1"/>
      </c:catAx>
      <c:valAx>
        <c:axId val="72572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58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598272"/>
        <c:axId val="72599808"/>
      </c:lineChart>
      <c:catAx>
        <c:axId val="725982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99808"/>
        <c:crosses val="autoZero"/>
        <c:auto val="1"/>
        <c:lblAlgn val="ctr"/>
        <c:lblOffset val="100"/>
        <c:tickLblSkip val="1"/>
        <c:tickMarkSkip val="1"/>
      </c:catAx>
      <c:valAx>
        <c:axId val="725998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982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891392"/>
        <c:axId val="72901376"/>
      </c:lineChart>
      <c:catAx>
        <c:axId val="728913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01376"/>
        <c:crosses val="autoZero"/>
        <c:auto val="1"/>
        <c:lblAlgn val="ctr"/>
        <c:lblOffset val="100"/>
        <c:tickLblSkip val="1"/>
        <c:tickMarkSkip val="1"/>
      </c:catAx>
      <c:valAx>
        <c:axId val="729013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913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955392"/>
        <c:axId val="72956928"/>
      </c:lineChart>
      <c:catAx>
        <c:axId val="729553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56928"/>
        <c:crosses val="autoZero"/>
        <c:auto val="1"/>
        <c:lblAlgn val="ctr"/>
        <c:lblOffset val="100"/>
        <c:tickLblSkip val="1"/>
        <c:tickMarkSkip val="1"/>
      </c:catAx>
      <c:valAx>
        <c:axId val="72956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553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981888"/>
        <c:axId val="72991872"/>
      </c:lineChart>
      <c:catAx>
        <c:axId val="729818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91872"/>
        <c:crosses val="autoZero"/>
        <c:auto val="1"/>
        <c:lblAlgn val="ctr"/>
        <c:lblOffset val="100"/>
        <c:tickLblSkip val="1"/>
        <c:tickMarkSkip val="1"/>
      </c:catAx>
      <c:valAx>
        <c:axId val="72991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818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1"/>
  <sheetViews>
    <sheetView workbookViewId="0">
      <selection activeCell="A7" sqref="A7:XFD7"/>
    </sheetView>
  </sheetViews>
  <sheetFormatPr defaultRowHeight="15"/>
  <sheetData>
    <row r="1" spans="1:32" s="67" customFormat="1" ht="27" customHeight="1">
      <c r="H1" s="315" t="s">
        <v>131</v>
      </c>
      <c r="I1" s="315"/>
      <c r="J1" s="315"/>
      <c r="K1" s="315"/>
      <c r="L1" s="315"/>
      <c r="M1" s="315"/>
      <c r="N1" s="315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3" t="s">
        <v>132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2" t="s">
        <v>133</v>
      </c>
    </row>
    <row r="5" spans="1:32">
      <c r="A5" s="314" t="s">
        <v>134</v>
      </c>
    </row>
    <row r="6" spans="1:32">
      <c r="A6" s="314" t="s">
        <v>135</v>
      </c>
    </row>
    <row r="7" spans="1:32">
      <c r="A7" s="314" t="s">
        <v>136</v>
      </c>
    </row>
    <row r="8" spans="1:32">
      <c r="A8" s="314" t="s">
        <v>137</v>
      </c>
    </row>
    <row r="9" spans="1:32">
      <c r="A9" s="314" t="s">
        <v>138</v>
      </c>
    </row>
    <row r="10" spans="1:32">
      <c r="A10" s="314" t="s">
        <v>139</v>
      </c>
    </row>
    <row r="11" spans="1:32">
      <c r="A11" s="314" t="s">
        <v>141</v>
      </c>
    </row>
    <row r="12" spans="1:32">
      <c r="A12" s="314" t="s">
        <v>140</v>
      </c>
    </row>
    <row r="13" spans="1:32">
      <c r="A13" s="314" t="s">
        <v>142</v>
      </c>
    </row>
    <row r="14" spans="1:32">
      <c r="A14" s="314" t="s">
        <v>143</v>
      </c>
    </row>
    <row r="15" spans="1:32">
      <c r="A15" s="314" t="s">
        <v>144</v>
      </c>
    </row>
    <row r="16" spans="1:32">
      <c r="A16" s="314" t="s">
        <v>145</v>
      </c>
    </row>
    <row r="17" spans="1:1">
      <c r="A17" s="314" t="s">
        <v>146</v>
      </c>
    </row>
    <row r="18" spans="1:1">
      <c r="A18" s="314" t="s">
        <v>147</v>
      </c>
    </row>
    <row r="19" spans="1:1">
      <c r="A19" s="314" t="s">
        <v>148</v>
      </c>
    </row>
    <row r="20" spans="1:1">
      <c r="A20" s="314" t="s">
        <v>149</v>
      </c>
    </row>
    <row r="21" spans="1:1">
      <c r="A21" s="314" t="s">
        <v>150</v>
      </c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3" workbookViewId="0">
      <selection activeCell="F54" sqref="F54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5" t="str">
        <f>'1. Backlog'!$H$1</f>
        <v>15C - 15 CASTAWAY</v>
      </c>
      <c r="K2" s="315"/>
      <c r="L2" s="315"/>
      <c r="M2" s="315"/>
      <c r="N2" s="315"/>
      <c r="O2" s="315"/>
      <c r="P2" s="315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1" t="s">
        <v>45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30" t="s">
        <v>14</v>
      </c>
      <c r="B28" s="330"/>
      <c r="C28" s="330"/>
      <c r="D28" s="330"/>
      <c r="E28" s="330"/>
      <c r="F28" s="330"/>
      <c r="G28" s="332">
        <f ca="1">TODAY()</f>
        <v>40434</v>
      </c>
      <c r="H28" s="332"/>
      <c r="I28" s="332"/>
      <c r="J28" s="332"/>
      <c r="K28" s="332"/>
      <c r="L28" s="183"/>
      <c r="M28" s="183"/>
      <c r="N28" s="183"/>
      <c r="O28" s="183"/>
      <c r="P28" s="183"/>
    </row>
    <row r="30" spans="1:16">
      <c r="B30" s="325" t="s">
        <v>90</v>
      </c>
      <c r="C30" s="326"/>
      <c r="D30" s="326"/>
      <c r="E30" s="327"/>
    </row>
    <row r="31" spans="1:16">
      <c r="B31" s="333" t="s">
        <v>60</v>
      </c>
      <c r="C31" s="334"/>
      <c r="D31" s="334"/>
      <c r="E31" s="334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33.5</v>
      </c>
      <c r="C33" s="176">
        <f>'4. Timesheet'!I10</f>
        <v>0.32467532467532467</v>
      </c>
      <c r="D33" s="177">
        <v>0</v>
      </c>
      <c r="E33" s="178">
        <f>IF(B33&lt;&gt;0,(C33/B33)-1,0)</f>
        <v>-0.99030819926342317</v>
      </c>
    </row>
    <row r="34" spans="2:16">
      <c r="B34" s="334" t="s">
        <v>54</v>
      </c>
      <c r="C34" s="334"/>
      <c r="D34" s="334"/>
      <c r="E34" s="334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5" t="s">
        <v>59</v>
      </c>
      <c r="C37" s="335"/>
      <c r="D37" s="335"/>
      <c r="E37" s="335"/>
    </row>
    <row r="38" spans="2:16">
      <c r="B38" s="336" t="s">
        <v>83</v>
      </c>
      <c r="C38" s="337"/>
      <c r="D38" s="337"/>
      <c r="E38" s="337"/>
    </row>
    <row r="40" spans="2:16">
      <c r="B40" s="325" t="s">
        <v>91</v>
      </c>
      <c r="C40" s="326"/>
      <c r="D40" s="326"/>
      <c r="E40" s="327"/>
    </row>
    <row r="41" spans="2:16">
      <c r="B41" s="316"/>
      <c r="C41" s="317"/>
      <c r="D41" s="317"/>
      <c r="E41" s="318"/>
    </row>
    <row r="42" spans="2:16">
      <c r="B42" s="319"/>
      <c r="C42" s="320"/>
      <c r="D42" s="320"/>
      <c r="E42" s="321"/>
      <c r="H42" s="181"/>
    </row>
    <row r="43" spans="2:16">
      <c r="B43" s="319"/>
      <c r="C43" s="320"/>
      <c r="D43" s="320"/>
      <c r="E43" s="321"/>
    </row>
    <row r="44" spans="2:16">
      <c r="B44" s="319"/>
      <c r="C44" s="320"/>
      <c r="D44" s="320"/>
      <c r="E44" s="321"/>
    </row>
    <row r="45" spans="2:16">
      <c r="B45" s="319"/>
      <c r="C45" s="320"/>
      <c r="D45" s="320"/>
      <c r="E45" s="321"/>
    </row>
    <row r="46" spans="2:16">
      <c r="B46" s="319"/>
      <c r="C46" s="320"/>
      <c r="D46" s="320"/>
      <c r="E46" s="321"/>
      <c r="F46" s="328" t="s">
        <v>89</v>
      </c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2:16">
      <c r="B47" s="319"/>
      <c r="C47" s="320"/>
      <c r="D47" s="320"/>
      <c r="E47" s="321"/>
      <c r="F47" s="329" t="s">
        <v>0</v>
      </c>
      <c r="G47" s="329"/>
      <c r="H47" s="329"/>
      <c r="I47" s="329"/>
      <c r="J47" s="329"/>
      <c r="K47" s="329"/>
      <c r="L47" s="329"/>
      <c r="M47" s="329"/>
      <c r="N47" s="329"/>
      <c r="O47" s="329"/>
      <c r="P47" s="329"/>
    </row>
    <row r="48" spans="2:16">
      <c r="B48" s="322"/>
      <c r="C48" s="323"/>
      <c r="D48" s="323"/>
      <c r="E48" s="324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48" zoomScale="90" zoomScaleNormal="90" workbookViewId="0">
      <selection activeCell="D60" sqref="D60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5" width="11.5703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3" t="str">
        <f>'1. Backlog'!$H$1</f>
        <v>15C - 15 CASTAWAY</v>
      </c>
      <c r="H2" s="353"/>
      <c r="I2" s="353"/>
      <c r="J2" s="353"/>
      <c r="K2" s="353"/>
      <c r="L2" s="35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55" t="s">
        <v>123</v>
      </c>
      <c r="C6" s="356"/>
      <c r="D6" s="356"/>
      <c r="E6" s="356"/>
      <c r="F6" s="356"/>
      <c r="G6" s="356"/>
      <c r="H6" s="356"/>
      <c r="I6" s="356"/>
      <c r="J6" s="356"/>
      <c r="K6" s="356"/>
      <c r="L6" s="35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58">
        <f ca="1">TODAY()</f>
        <v>40434</v>
      </c>
      <c r="O7" s="35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58"/>
      <c r="O8" s="35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4">
        <f ca="1">IF(N7&lt;D54,B54,LOOKUP(N7,'3. Resources'!D54:AG54,'3. Resources'!D56))</f>
        <v>10</v>
      </c>
      <c r="O10" s="366">
        <f ca="1">IF(N7&lt;D54,C59,LOOKUP(N7,'3. Resources'!D54:AG54,'3. Resources'!D59))</f>
        <v>26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65"/>
      <c r="O11" s="36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59" t="s">
        <v>78</v>
      </c>
      <c r="O13" s="35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3">
        <f ca="1">IF(N7&lt;D54,D63,LOOKUP(N7,'3. Resources'!D54:AG54,'3. Resources'!D63))</f>
        <v>2.6</v>
      </c>
      <c r="O14" s="36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3"/>
      <c r="O15" s="36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59" t="s">
        <v>79</v>
      </c>
      <c r="O17" s="35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59"/>
      <c r="O18" s="35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60">
        <f ca="1">IF(N7&lt;D54,D65,LOOKUP(N7,'3. Resources'!D54:AG54,'3. Resources'!D65))</f>
        <v>12.5</v>
      </c>
      <c r="O19" s="36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60"/>
      <c r="O20" s="36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59" t="str">
        <f>B66</f>
        <v>Chances to Complete (%)</v>
      </c>
      <c r="O22" s="35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55" t="s">
        <v>80</v>
      </c>
      <c r="C23" s="356"/>
      <c r="D23" s="356"/>
      <c r="E23" s="356"/>
      <c r="F23" s="356"/>
      <c r="G23" s="356"/>
      <c r="H23" s="356"/>
      <c r="I23" s="356"/>
      <c r="J23" s="356"/>
      <c r="K23" s="356"/>
      <c r="L23" s="357"/>
      <c r="M23" s="5"/>
      <c r="N23" s="368">
        <f ca="1">IF(N7&lt;D54,D66,LOOKUP(N7,'3. Resources'!D54:AG54,D66))</f>
        <v>1</v>
      </c>
      <c r="O23" s="36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68"/>
      <c r="O24" s="36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59" t="s">
        <v>76</v>
      </c>
      <c r="O26" s="359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62">
        <f ca="1">IF(N7&lt;D54,D67,LOOKUP(N7,'3. Resources'!D54:AG54,D67))</f>
        <v>0.92</v>
      </c>
      <c r="O27" s="362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62"/>
      <c r="O28" s="362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59" t="s">
        <v>77</v>
      </c>
      <c r="O30" s="35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67">
        <f ca="1">IF(N7&lt;D54,D68,LOOKUP(N7,'3. Resources'!D54:AG54,D68))</f>
        <v>0.78</v>
      </c>
      <c r="O31" s="367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67"/>
      <c r="O32" s="367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61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55" t="s">
        <v>81</v>
      </c>
      <c r="C39" s="356"/>
      <c r="D39" s="356"/>
      <c r="E39" s="356"/>
      <c r="F39" s="356"/>
      <c r="G39" s="356"/>
      <c r="H39" s="356"/>
      <c r="I39" s="356"/>
      <c r="J39" s="356"/>
      <c r="K39" s="356"/>
      <c r="L39" s="357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4" t="s">
        <v>122</v>
      </c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39">
        <v>10</v>
      </c>
      <c r="C54" s="341" t="s">
        <v>56</v>
      </c>
      <c r="D54" s="185">
        <v>40432</v>
      </c>
      <c r="E54" s="185">
        <f t="shared" ref="E54:O54" si="0">D54+1</f>
        <v>40433</v>
      </c>
      <c r="F54" s="185">
        <f t="shared" si="0"/>
        <v>40434</v>
      </c>
      <c r="G54" s="185">
        <f t="shared" si="0"/>
        <v>40435</v>
      </c>
      <c r="H54" s="185">
        <f t="shared" si="0"/>
        <v>40436</v>
      </c>
      <c r="I54" s="185">
        <f t="shared" si="0"/>
        <v>40437</v>
      </c>
      <c r="J54" s="185">
        <f t="shared" si="0"/>
        <v>40438</v>
      </c>
      <c r="K54" s="185">
        <f t="shared" si="0"/>
        <v>40439</v>
      </c>
      <c r="L54" s="185">
        <f t="shared" si="0"/>
        <v>40440</v>
      </c>
      <c r="M54" s="185">
        <f t="shared" si="0"/>
        <v>40441</v>
      </c>
      <c r="N54" s="185">
        <f t="shared" si="0"/>
        <v>40442</v>
      </c>
      <c r="O54" s="185">
        <f t="shared" si="0"/>
        <v>40443</v>
      </c>
      <c r="P54" s="185">
        <f>O54+1</f>
        <v>40444</v>
      </c>
      <c r="Q54" s="185">
        <f>P54+1</f>
        <v>40445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40"/>
      <c r="C55" s="342"/>
      <c r="D55" s="184">
        <f t="shared" ref="D55:H55" si="1">WEEKDAY(D54)</f>
        <v>7</v>
      </c>
      <c r="E55" s="184">
        <f t="shared" si="1"/>
        <v>1</v>
      </c>
      <c r="F55" s="184">
        <f t="shared" si="1"/>
        <v>2</v>
      </c>
      <c r="G55" s="184">
        <f t="shared" si="1"/>
        <v>3</v>
      </c>
      <c r="H55" s="184">
        <f t="shared" si="1"/>
        <v>4</v>
      </c>
      <c r="I55" s="184">
        <f t="shared" ref="I55:Q55" si="2">WEEKDAY(I54)</f>
        <v>5</v>
      </c>
      <c r="J55" s="184">
        <f t="shared" si="2"/>
        <v>6</v>
      </c>
      <c r="K55" s="184">
        <f t="shared" si="2"/>
        <v>7</v>
      </c>
      <c r="L55" s="184">
        <f t="shared" si="2"/>
        <v>1</v>
      </c>
      <c r="M55" s="184">
        <f t="shared" si="2"/>
        <v>2</v>
      </c>
      <c r="N55" s="184">
        <f t="shared" si="2"/>
        <v>3</v>
      </c>
      <c r="O55" s="184">
        <f t="shared" si="2"/>
        <v>4</v>
      </c>
      <c r="P55" s="184">
        <f t="shared" si="2"/>
        <v>5</v>
      </c>
      <c r="Q55" s="184">
        <f t="shared" si="2"/>
        <v>6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10</v>
      </c>
      <c r="F56" s="70">
        <f>IF(AND(WEEKDAY(E54)&lt;&gt;1,WEEKDAY(E54)&lt;&gt;7),E56-1,E56)</f>
        <v>10</v>
      </c>
      <c r="G56" s="70">
        <f t="shared" ref="G56:O56" si="3">IF(AND(WEEKDAY(F54)&lt;&gt;1,WEEKDAY(F54)&lt;&gt;7),F56-1,F56)</f>
        <v>9</v>
      </c>
      <c r="H56" s="70">
        <f t="shared" si="3"/>
        <v>8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5</v>
      </c>
      <c r="M56" s="70">
        <f t="shared" si="3"/>
        <v>5</v>
      </c>
      <c r="N56" s="70">
        <f t="shared" si="3"/>
        <v>4</v>
      </c>
      <c r="O56" s="70">
        <f t="shared" si="3"/>
        <v>3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33.5</v>
      </c>
      <c r="D58" s="74">
        <f>'4. Timesheet'!$D$10</f>
        <v>38.5</v>
      </c>
      <c r="E58" s="74">
        <f>'4. Timesheet'!$D$10</f>
        <v>38.5</v>
      </c>
      <c r="F58" s="74">
        <f>'4. Timesheet'!$D$10</f>
        <v>38.5</v>
      </c>
      <c r="G58" s="74">
        <f>'4. Timesheet'!$D$10</f>
        <v>38.5</v>
      </c>
      <c r="H58" s="74">
        <f>'4. Timesheet'!$D$10</f>
        <v>38.5</v>
      </c>
      <c r="I58" s="74">
        <f>'4. Timesheet'!$D$10</f>
        <v>38.5</v>
      </c>
      <c r="J58" s="74">
        <f>'4. Timesheet'!$D$10</f>
        <v>38.5</v>
      </c>
      <c r="K58" s="74">
        <f>'4. Timesheet'!$D$10</f>
        <v>38.5</v>
      </c>
      <c r="L58" s="74">
        <f>'4. Timesheet'!$D$10</f>
        <v>38.5</v>
      </c>
      <c r="M58" s="74">
        <f>'4. Timesheet'!$D$10</f>
        <v>38.5</v>
      </c>
      <c r="N58" s="74">
        <f>'4. Timesheet'!$D$10</f>
        <v>38.5</v>
      </c>
      <c r="O58" s="74">
        <f>'4. Timesheet'!$D$10</f>
        <v>38.5</v>
      </c>
      <c r="P58" s="74">
        <f>'4. Timesheet'!$D$10</f>
        <v>38.5</v>
      </c>
      <c r="Q58" s="74">
        <f>'4. Timesheet'!$D$10</f>
        <v>38.5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33.5</v>
      </c>
      <c r="D59" s="76">
        <f t="shared" ref="D59:N59" ca="1" si="4">IF(D58="","",D58-D61)</f>
        <v>26</v>
      </c>
      <c r="E59" s="76">
        <f t="shared" ca="1" si="4"/>
        <v>26</v>
      </c>
      <c r="F59" s="76">
        <f t="shared" ca="1" si="4"/>
        <v>26</v>
      </c>
      <c r="G59" s="76">
        <f t="shared" ca="1" si="4"/>
        <v>26</v>
      </c>
      <c r="H59" s="76">
        <f t="shared" ca="1" si="4"/>
        <v>26</v>
      </c>
      <c r="I59" s="76">
        <f t="shared" ca="1" si="4"/>
        <v>26</v>
      </c>
      <c r="J59" s="76">
        <f t="shared" ca="1" si="4"/>
        <v>26</v>
      </c>
      <c r="K59" s="76">
        <f t="shared" ca="1" si="4"/>
        <v>26</v>
      </c>
      <c r="L59" s="76">
        <f t="shared" ca="1" si="4"/>
        <v>26</v>
      </c>
      <c r="M59" s="76">
        <f t="shared" ca="1" si="4"/>
        <v>26</v>
      </c>
      <c r="N59" s="76">
        <f t="shared" ca="1" si="4"/>
        <v>26</v>
      </c>
      <c r="O59" s="76">
        <f ca="1">IF(O58="","",O58-O61)</f>
        <v>26</v>
      </c>
      <c r="P59" s="76">
        <f ca="1">IF(P58="","",P58-P61)</f>
        <v>26</v>
      </c>
      <c r="Q59" s="76">
        <f ca="1">IF(Q58="","",Q58-Q61)</f>
        <v>26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12.5</v>
      </c>
      <c r="E60" s="78">
        <f t="shared" ca="1" si="5"/>
        <v>0</v>
      </c>
      <c r="F60" s="78">
        <f t="shared" ca="1" si="5"/>
        <v>0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12.5</v>
      </c>
      <c r="E61" s="78">
        <f t="shared" ca="1" si="6"/>
        <v>12.5</v>
      </c>
      <c r="F61" s="78">
        <f t="shared" ca="1" si="6"/>
        <v>12.5</v>
      </c>
      <c r="G61" s="78">
        <f t="shared" ca="1" si="6"/>
        <v>12.5</v>
      </c>
      <c r="H61" s="78">
        <f t="shared" ca="1" si="6"/>
        <v>12.5</v>
      </c>
      <c r="I61" s="78">
        <f t="shared" ca="1" si="6"/>
        <v>12.5</v>
      </c>
      <c r="J61" s="78">
        <f t="shared" ca="1" si="6"/>
        <v>12.5</v>
      </c>
      <c r="K61" s="78">
        <f t="shared" ca="1" si="6"/>
        <v>12.5</v>
      </c>
      <c r="L61" s="78">
        <f t="shared" ca="1" si="6"/>
        <v>12.5</v>
      </c>
      <c r="M61" s="78">
        <f t="shared" ca="1" si="6"/>
        <v>12.5</v>
      </c>
      <c r="N61" s="78">
        <f t="shared" ca="1" si="6"/>
        <v>12.5</v>
      </c>
      <c r="O61" s="78">
        <f t="shared" ca="1" si="6"/>
        <v>12.5</v>
      </c>
      <c r="P61" s="78">
        <f ca="1">O61+P60</f>
        <v>12.5</v>
      </c>
      <c r="Q61" s="78">
        <f ca="1">P61+Q60</f>
        <v>12.5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3.35</v>
      </c>
      <c r="E63" s="81">
        <f t="shared" ca="1" si="8"/>
        <v>2.6</v>
      </c>
      <c r="F63" s="81">
        <f t="shared" ca="1" si="8"/>
        <v>2.6</v>
      </c>
      <c r="G63" s="81">
        <f t="shared" ca="1" si="8"/>
        <v>2.8888888888888888</v>
      </c>
      <c r="H63" s="81">
        <f t="shared" ca="1" si="8"/>
        <v>3.25</v>
      </c>
      <c r="I63" s="81">
        <f t="shared" ca="1" si="8"/>
        <v>3.7142857142857144</v>
      </c>
      <c r="J63" s="81">
        <f t="shared" ca="1" si="8"/>
        <v>4.333333333333333</v>
      </c>
      <c r="K63" s="81">
        <f t="shared" ca="1" si="8"/>
        <v>5.2</v>
      </c>
      <c r="L63" s="81">
        <f t="shared" ca="1" si="8"/>
        <v>5.2</v>
      </c>
      <c r="M63" s="81">
        <f t="shared" ca="1" si="8"/>
        <v>5.2</v>
      </c>
      <c r="N63" s="81">
        <f ca="1">IF(M59&lt;&gt;0,M59/N56,0)</f>
        <v>6.5</v>
      </c>
      <c r="O63" s="81">
        <f t="shared" ca="1" si="8"/>
        <v>8.6666666666666661</v>
      </c>
      <c r="P63" s="81">
        <f ca="1">IF(O59&lt;&gt;0,O59/P56,0)</f>
        <v>13</v>
      </c>
      <c r="Q63" s="81">
        <f ca="1">IF(P59&lt;&gt;0,P59/Q56,0)</f>
        <v>26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9.15</v>
      </c>
      <c r="E64" s="84">
        <f t="shared" ca="1" si="9"/>
        <v>-2.6</v>
      </c>
      <c r="F64" s="84">
        <f t="shared" ca="1" si="9"/>
        <v>-2.6</v>
      </c>
      <c r="G64" s="84">
        <f t="shared" ca="1" si="9"/>
        <v>-2.8888888888888888</v>
      </c>
      <c r="H64" s="84">
        <f t="shared" ca="1" si="9"/>
        <v>-3.25</v>
      </c>
      <c r="I64" s="84">
        <f t="shared" ca="1" si="9"/>
        <v>-3.7142857142857144</v>
      </c>
      <c r="J64" s="84">
        <f t="shared" ca="1" si="9"/>
        <v>-4.333333333333333</v>
      </c>
      <c r="K64" s="84">
        <f t="shared" ca="1" si="9"/>
        <v>-5.2</v>
      </c>
      <c r="L64" s="84">
        <f t="shared" ca="1" si="9"/>
        <v>-5.2</v>
      </c>
      <c r="M64" s="84">
        <f t="shared" ca="1" si="9"/>
        <v>-5.2</v>
      </c>
      <c r="N64" s="84">
        <f t="shared" ca="1" si="9"/>
        <v>-6.5</v>
      </c>
      <c r="O64" s="84">
        <f t="shared" ca="1" si="9"/>
        <v>-8.6666666666666661</v>
      </c>
      <c r="P64" s="84">
        <f ca="1">P60-P63</f>
        <v>-13</v>
      </c>
      <c r="Q64" s="84">
        <f ca="1">Q60-Q63</f>
        <v>-26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12.5</v>
      </c>
      <c r="E65" s="86">
        <f t="shared" ca="1" si="10"/>
        <v>12.5</v>
      </c>
      <c r="F65" s="86">
        <f t="shared" ca="1" si="10"/>
        <v>12.5</v>
      </c>
      <c r="G65" s="86">
        <f t="shared" ca="1" si="10"/>
        <v>6.25</v>
      </c>
      <c r="H65" s="86">
        <f t="shared" ca="1" si="10"/>
        <v>4.17</v>
      </c>
      <c r="I65" s="86">
        <f t="shared" ca="1" si="10"/>
        <v>3.13</v>
      </c>
      <c r="J65" s="86">
        <f t="shared" ca="1" si="10"/>
        <v>2.5</v>
      </c>
      <c r="K65" s="86">
        <f t="shared" ca="1" si="10"/>
        <v>2.08</v>
      </c>
      <c r="L65" s="86">
        <f t="shared" ca="1" si="10"/>
        <v>2.08</v>
      </c>
      <c r="M65" s="86">
        <f t="shared" ca="1" si="10"/>
        <v>2.08</v>
      </c>
      <c r="N65" s="86">
        <f t="shared" ca="1" si="10"/>
        <v>1.79</v>
      </c>
      <c r="O65" s="86">
        <f t="shared" ca="1" si="10"/>
        <v>1.56</v>
      </c>
      <c r="P65" s="86">
        <f ca="1">ROUND(P61/($B$54-P56+1),2)</f>
        <v>1.39</v>
      </c>
      <c r="Q65" s="86">
        <f ca="1">ROUND(Q61/($B$54-Q56+1),2)</f>
        <v>1.25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0.84</v>
      </c>
      <c r="J66" s="88">
        <f t="shared" ca="1" si="11"/>
        <v>0.57999999999999996</v>
      </c>
      <c r="K66" s="88">
        <f t="shared" ca="1" si="11"/>
        <v>0.4</v>
      </c>
      <c r="L66" s="88">
        <f t="shared" ca="1" si="11"/>
        <v>0.4</v>
      </c>
      <c r="M66" s="88">
        <f t="shared" ca="1" si="11"/>
        <v>0.4</v>
      </c>
      <c r="N66" s="88">
        <f t="shared" ca="1" si="11"/>
        <v>0.28000000000000003</v>
      </c>
      <c r="O66" s="88">
        <f t="shared" ca="1" si="11"/>
        <v>0.18</v>
      </c>
      <c r="P66" s="88">
        <f ca="1">IF(P63&lt;&gt;0,IF(ROUND(P65/P63,2)&gt;1,1,ROUND(P65/P63,2)),1)</f>
        <v>0.11</v>
      </c>
      <c r="Q66" s="88">
        <f ca="1">IF(Q63&lt;&gt;0,IF(ROUND(Q65/Q63,2)&gt;1,1,ROUND(Q65/Q63,2)),1)</f>
        <v>0.05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si="12">ROUND(IF(D71&lt;&gt;0,(D65/D71),0),2)</f>
        <v>0</v>
      </c>
      <c r="E67" s="91">
        <f t="shared" si="12"/>
        <v>0</v>
      </c>
      <c r="F67" s="91">
        <f t="shared" ca="1" si="12"/>
        <v>0.92</v>
      </c>
      <c r="G67" s="91">
        <f t="shared" ca="1" si="12"/>
        <v>0.46</v>
      </c>
      <c r="H67" s="91">
        <f t="shared" ca="1" si="12"/>
        <v>0.31</v>
      </c>
      <c r="I67" s="91">
        <f t="shared" ca="1" si="12"/>
        <v>0.23</v>
      </c>
      <c r="J67" s="91">
        <f t="shared" ca="1" si="12"/>
        <v>0.18</v>
      </c>
      <c r="K67" s="91">
        <f t="shared" si="12"/>
        <v>0</v>
      </c>
      <c r="L67" s="91">
        <f t="shared" si="12"/>
        <v>0</v>
      </c>
      <c r="M67" s="91">
        <f t="shared" ca="1" si="12"/>
        <v>0.15</v>
      </c>
      <c r="N67" s="91">
        <f t="shared" ca="1" si="12"/>
        <v>0.13</v>
      </c>
      <c r="O67" s="91">
        <f t="shared" ca="1" si="12"/>
        <v>0.11</v>
      </c>
      <c r="P67" s="91">
        <f ca="1">ROUND(IF(P71&lt;&gt;0,(P65/P71),0),2)</f>
        <v>0.1</v>
      </c>
      <c r="Q67" s="91">
        <f ca="1">ROUND(IF(Q71&lt;&gt;0,(Q65/Q71),0),2)</f>
        <v>0.09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si="13">ROUND(IF(D75&lt;&gt;0,(D65/D75),0),2)</f>
        <v>0</v>
      </c>
      <c r="E68" s="91">
        <f t="shared" si="13"/>
        <v>0</v>
      </c>
      <c r="F68" s="91">
        <f t="shared" ca="1" si="13"/>
        <v>0.78</v>
      </c>
      <c r="G68" s="91">
        <f t="shared" ca="1" si="13"/>
        <v>0.39</v>
      </c>
      <c r="H68" s="91">
        <f t="shared" ca="1" si="13"/>
        <v>0.26</v>
      </c>
      <c r="I68" s="91">
        <f t="shared" ca="1" si="13"/>
        <v>0.2</v>
      </c>
      <c r="J68" s="91">
        <f t="shared" ca="1" si="13"/>
        <v>0.16</v>
      </c>
      <c r="K68" s="91">
        <f t="shared" si="13"/>
        <v>0</v>
      </c>
      <c r="L68" s="91">
        <f t="shared" si="13"/>
        <v>0</v>
      </c>
      <c r="M68" s="91">
        <f t="shared" ca="1" si="13"/>
        <v>0.13</v>
      </c>
      <c r="N68" s="91">
        <f t="shared" ca="1" si="13"/>
        <v>0.11</v>
      </c>
      <c r="O68" s="91">
        <f t="shared" ca="1" si="13"/>
        <v>0.1</v>
      </c>
      <c r="P68" s="91">
        <f ca="1">ROUND(IF(P75&lt;&gt;0,(P65/P75),0),2)</f>
        <v>0.09</v>
      </c>
      <c r="Q68" s="91">
        <f ca="1">ROUND(IF(Q75&lt;&gt;0,(Q65/Q75),0),2)</f>
        <v>0.08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4" t="s">
        <v>42</v>
      </c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354"/>
      <c r="Q70" s="354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13.6</v>
      </c>
      <c r="D71" s="96">
        <f>IF(AND(WEEKDAY(D54)&lt;&gt;1,WEEKDAY(D54)&lt;&gt;7,D55&lt;&gt;"FER"),$C$71,0)</f>
        <v>0</v>
      </c>
      <c r="E71" s="96">
        <f t="shared" ref="E71:Q71" si="14">IF(AND(WEEKDAY(E54)&lt;&gt;1,WEEKDAY(E54)&lt;&gt;7,E55&lt;&gt;"FER"),$C$71,0)</f>
        <v>0</v>
      </c>
      <c r="F71" s="96">
        <f t="shared" si="14"/>
        <v>13.6</v>
      </c>
      <c r="G71" s="96">
        <f t="shared" si="14"/>
        <v>13.6</v>
      </c>
      <c r="H71" s="96">
        <f t="shared" si="14"/>
        <v>13.6</v>
      </c>
      <c r="I71" s="96">
        <f t="shared" si="14"/>
        <v>13.6</v>
      </c>
      <c r="J71" s="96">
        <f t="shared" si="14"/>
        <v>13.6</v>
      </c>
      <c r="K71" s="96">
        <f t="shared" si="14"/>
        <v>0</v>
      </c>
      <c r="L71" s="96">
        <f t="shared" si="14"/>
        <v>0</v>
      </c>
      <c r="M71" s="96">
        <f t="shared" si="14"/>
        <v>13.6</v>
      </c>
      <c r="N71" s="96">
        <f t="shared" si="14"/>
        <v>13.6</v>
      </c>
      <c r="O71" s="96">
        <f t="shared" si="14"/>
        <v>13.6</v>
      </c>
      <c r="P71" s="96">
        <f t="shared" si="14"/>
        <v>13.6</v>
      </c>
      <c r="Q71" s="96">
        <f t="shared" si="14"/>
        <v>13.6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136</v>
      </c>
      <c r="D72" s="100">
        <f t="shared" ref="D72:O72" si="15">C72-D71</f>
        <v>136</v>
      </c>
      <c r="E72" s="100">
        <f t="shared" si="15"/>
        <v>136</v>
      </c>
      <c r="F72" s="100">
        <f t="shared" si="15"/>
        <v>122.4</v>
      </c>
      <c r="G72" s="100">
        <f t="shared" si="15"/>
        <v>108.80000000000001</v>
      </c>
      <c r="H72" s="100">
        <f t="shared" si="15"/>
        <v>95.200000000000017</v>
      </c>
      <c r="I72" s="100">
        <f t="shared" si="15"/>
        <v>81.600000000000023</v>
      </c>
      <c r="J72" s="100">
        <f t="shared" si="15"/>
        <v>68.000000000000028</v>
      </c>
      <c r="K72" s="100">
        <f t="shared" si="15"/>
        <v>68.000000000000028</v>
      </c>
      <c r="L72" s="100">
        <f t="shared" si="15"/>
        <v>68.000000000000028</v>
      </c>
      <c r="M72" s="100">
        <f t="shared" si="15"/>
        <v>54.400000000000027</v>
      </c>
      <c r="N72" s="100">
        <f t="shared" si="15"/>
        <v>40.800000000000026</v>
      </c>
      <c r="O72" s="100">
        <f t="shared" si="15"/>
        <v>27.200000000000024</v>
      </c>
      <c r="P72" s="100">
        <f>O72-P71</f>
        <v>13.600000000000025</v>
      </c>
      <c r="Q72" s="100">
        <f>P72-Q71</f>
        <v>2.4868995751603507E-14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4" t="s">
        <v>43</v>
      </c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354"/>
      <c r="Q74" s="354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16</v>
      </c>
      <c r="D75" s="96">
        <f>IF(AND(WEEKDAY(D54)&lt;&gt;1,WEEKDAY(D54)&lt;&gt;7),$C$75,0)</f>
        <v>0</v>
      </c>
      <c r="E75" s="96">
        <f t="shared" ref="E75:Q75" si="16">IF(AND(WEEKDAY(E54)&lt;&gt;1,WEEKDAY(E54)&lt;&gt;7),$C$75,0)</f>
        <v>0</v>
      </c>
      <c r="F75" s="96">
        <f t="shared" si="16"/>
        <v>16</v>
      </c>
      <c r="G75" s="96">
        <f t="shared" si="16"/>
        <v>16</v>
      </c>
      <c r="H75" s="96">
        <f t="shared" si="16"/>
        <v>16</v>
      </c>
      <c r="I75" s="96">
        <f t="shared" si="16"/>
        <v>16</v>
      </c>
      <c r="J75" s="96">
        <f t="shared" si="16"/>
        <v>16</v>
      </c>
      <c r="K75" s="96">
        <f t="shared" si="16"/>
        <v>0</v>
      </c>
      <c r="L75" s="96">
        <f t="shared" si="16"/>
        <v>0</v>
      </c>
      <c r="M75" s="96">
        <f t="shared" si="16"/>
        <v>16</v>
      </c>
      <c r="N75" s="96">
        <f t="shared" si="16"/>
        <v>16</v>
      </c>
      <c r="O75" s="96">
        <f t="shared" si="16"/>
        <v>16</v>
      </c>
      <c r="P75" s="96">
        <f t="shared" si="16"/>
        <v>16</v>
      </c>
      <c r="Q75" s="96">
        <f t="shared" si="16"/>
        <v>16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160</v>
      </c>
      <c r="D76" s="100">
        <f t="shared" ref="D76:O76" si="17">C76-D75</f>
        <v>160</v>
      </c>
      <c r="E76" s="100">
        <f t="shared" si="17"/>
        <v>160</v>
      </c>
      <c r="F76" s="100">
        <f t="shared" si="17"/>
        <v>144</v>
      </c>
      <c r="G76" s="100">
        <f t="shared" si="17"/>
        <v>128</v>
      </c>
      <c r="H76" s="100">
        <f t="shared" si="17"/>
        <v>112</v>
      </c>
      <c r="I76" s="100">
        <f t="shared" si="17"/>
        <v>96</v>
      </c>
      <c r="J76" s="100">
        <f t="shared" si="17"/>
        <v>80</v>
      </c>
      <c r="K76" s="100">
        <f t="shared" si="17"/>
        <v>80</v>
      </c>
      <c r="L76" s="100">
        <f t="shared" si="17"/>
        <v>80</v>
      </c>
      <c r="M76" s="100">
        <f t="shared" si="17"/>
        <v>64</v>
      </c>
      <c r="N76" s="100">
        <f t="shared" si="17"/>
        <v>48</v>
      </c>
      <c r="O76" s="100">
        <f t="shared" si="17"/>
        <v>32</v>
      </c>
      <c r="P76" s="100">
        <f>O76-P75</f>
        <v>16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49" t="s">
        <v>35</v>
      </c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51" t="s">
        <v>34</v>
      </c>
      <c r="C79" s="351"/>
      <c r="D79" s="306">
        <f>D54</f>
        <v>40432</v>
      </c>
      <c r="E79" s="306">
        <f t="shared" ref="E79:Q79" si="18">E54</f>
        <v>40433</v>
      </c>
      <c r="F79" s="306">
        <f t="shared" si="18"/>
        <v>40434</v>
      </c>
      <c r="G79" s="306">
        <f t="shared" si="18"/>
        <v>40435</v>
      </c>
      <c r="H79" s="306">
        <f t="shared" si="18"/>
        <v>40436</v>
      </c>
      <c r="I79" s="306">
        <f t="shared" si="18"/>
        <v>40437</v>
      </c>
      <c r="J79" s="306">
        <f t="shared" si="18"/>
        <v>40438</v>
      </c>
      <c r="K79" s="306">
        <f t="shared" si="18"/>
        <v>40439</v>
      </c>
      <c r="L79" s="306">
        <f t="shared" si="18"/>
        <v>40440</v>
      </c>
      <c r="M79" s="306">
        <f t="shared" si="18"/>
        <v>40441</v>
      </c>
      <c r="N79" s="306">
        <f t="shared" si="18"/>
        <v>40442</v>
      </c>
      <c r="O79" s="306">
        <f t="shared" si="18"/>
        <v>40443</v>
      </c>
      <c r="P79" s="306">
        <f t="shared" si="18"/>
        <v>40444</v>
      </c>
      <c r="Q79" s="306">
        <f t="shared" si="18"/>
        <v>40445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52" t="s">
        <v>129</v>
      </c>
      <c r="C80" s="352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52" t="s">
        <v>130</v>
      </c>
      <c r="C81" s="352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52" t="s">
        <v>35</v>
      </c>
      <c r="C82" s="352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38" t="s">
        <v>1</v>
      </c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151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0</v>
      </c>
      <c r="K86" s="113">
        <f ca="1">IF(H86&lt;&gt;0,J86/H86,0)</f>
        <v>0</v>
      </c>
      <c r="L86" s="113">
        <f ca="1">IF(I86&lt;&gt;0,J86/I86,0)</f>
        <v>0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152</v>
      </c>
      <c r="C87" s="108" t="s">
        <v>120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1.5</v>
      </c>
      <c r="K87" s="113">
        <f t="shared" ref="K87:K95" ca="1" si="24">IF(H87&lt;&gt;0,J87/H87,0)</f>
        <v>4.4117647058823532E-2</v>
      </c>
      <c r="L87" s="113">
        <f t="shared" ref="L87:L95" ca="1" si="25">IF(I87&lt;&gt;0,J87/I87,0)</f>
        <v>3.7499999999999999E-2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153</v>
      </c>
      <c r="C88" s="108" t="s">
        <v>119</v>
      </c>
      <c r="D88" s="109">
        <f>IF(C88&lt;&gt;"",4,0)</f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8.5</v>
      </c>
      <c r="K88" s="113">
        <f t="shared" ca="1" si="24"/>
        <v>0.25</v>
      </c>
      <c r="L88" s="113">
        <f t="shared" ca="1" si="25"/>
        <v>0.21249999999999999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154</v>
      </c>
      <c r="C89" s="108" t="s">
        <v>102</v>
      </c>
      <c r="D89" s="109">
        <f>IF(C89&lt;&gt;"",4,0)</f>
        <v>4</v>
      </c>
      <c r="E89" s="110">
        <v>0.85</v>
      </c>
      <c r="F89" s="111">
        <f t="shared" si="19"/>
        <v>3.4</v>
      </c>
      <c r="G89" s="111">
        <f t="shared" si="20"/>
        <v>10</v>
      </c>
      <c r="H89" s="111">
        <f t="shared" si="21"/>
        <v>34</v>
      </c>
      <c r="I89" s="111">
        <f t="shared" si="22"/>
        <v>40</v>
      </c>
      <c r="J89" s="112">
        <f t="shared" ca="1" si="23"/>
        <v>2.5</v>
      </c>
      <c r="K89" s="113">
        <f t="shared" ca="1" si="24"/>
        <v>7.3529411764705885E-2</v>
      </c>
      <c r="L89" s="113">
        <f t="shared" ca="1" si="25"/>
        <v>6.25E-2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ref="D90" si="26">IF(C90&lt;&gt;"",8,0)</f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12.5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16</v>
      </c>
      <c r="E96" s="114"/>
      <c r="F96" s="114">
        <f>SUM(F86:F91)</f>
        <v>13.6</v>
      </c>
      <c r="G96" s="114"/>
      <c r="H96" s="114">
        <f>SUM(H86:H91)</f>
        <v>136</v>
      </c>
      <c r="I96" s="114">
        <f>SUM(I86:I91)</f>
        <v>160</v>
      </c>
      <c r="J96" s="116">
        <f ca="1">SUM(J86:J91)</f>
        <v>12.5</v>
      </c>
      <c r="K96" s="117">
        <f ca="1">J96/H96</f>
        <v>9.1911764705882359E-2</v>
      </c>
      <c r="L96" s="117">
        <f ca="1">J96/I96</f>
        <v>7.8125E-2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38" t="s">
        <v>9</v>
      </c>
      <c r="C98" s="338"/>
      <c r="D98" s="338"/>
      <c r="E98" s="338"/>
      <c r="F98" s="338"/>
      <c r="G98" s="338"/>
      <c r="H98" s="338"/>
      <c r="I98" s="338"/>
      <c r="J98" s="338"/>
      <c r="K98" s="338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Cesar</v>
      </c>
      <c r="C100" s="119">
        <f t="shared" ref="C100:C110" ca="1" si="29">COUNTIF($D$124:$AH$124,"&gt; 0")</f>
        <v>1</v>
      </c>
      <c r="D100" s="112">
        <f>SUMIFS('4. Timesheet'!D11:D116, '4. Timesheet'!F11:F116,B100) - SUMIFS('4. Timesheet'!E11:E116, '4. Timesheet'!F11:F116,B100)</f>
        <v>18</v>
      </c>
      <c r="E100" s="112">
        <f t="shared" ref="E100:E105" ca="1" si="30">C114</f>
        <v>0</v>
      </c>
      <c r="F100" s="120">
        <f t="shared" ref="F100:F105" ca="1" si="31">IF(D100&lt;&gt;0,E100/(D100 + E100),1)</f>
        <v>0</v>
      </c>
      <c r="G100" s="112">
        <f t="shared" ref="G100:G105" ca="1" si="32">IF(C100&lt;&gt;0,E100/C100,0)</f>
        <v>0</v>
      </c>
      <c r="H100" s="110">
        <f ca="1">IF(F86&lt;&gt;0,G100/F86,0)</f>
        <v>0</v>
      </c>
      <c r="I100" s="110">
        <f ca="1">IF(D86&lt;&gt;0,G100/D86,0)</f>
        <v>0</v>
      </c>
      <c r="J100" s="121">
        <f t="shared" ref="J100:J105" ca="1" si="33">IF($B$54&lt;&gt;C100,ABS(D100/($B$54-C100)),D100)</f>
        <v>2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Caio - Áudio</v>
      </c>
      <c r="C101" s="119">
        <f t="shared" ca="1" si="29"/>
        <v>1</v>
      </c>
      <c r="D101" s="112">
        <f>SUMIFS('4. Timesheet'!D11:D116, '4. Timesheet'!F11:F116,B101) - SUMIFS('4. Timesheet'!E11:E116, '4. Timesheet'!F11:F116,B101)</f>
        <v>0</v>
      </c>
      <c r="E101" s="112">
        <f t="shared" ca="1" si="30"/>
        <v>1.5</v>
      </c>
      <c r="F101" s="120">
        <f t="shared" si="31"/>
        <v>1</v>
      </c>
      <c r="G101" s="112">
        <f t="shared" ca="1" si="32"/>
        <v>1.5</v>
      </c>
      <c r="H101" s="110">
        <f t="shared" ref="H101:H109" ca="1" si="34">IF(F87&lt;&gt;0,G101/F87,0)</f>
        <v>0.44117647058823528</v>
      </c>
      <c r="I101" s="110">
        <f t="shared" ref="I101:I109" ca="1" si="35">IF(D87&lt;&gt;0,G101/D87,0)</f>
        <v>0.375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 - Arte</v>
      </c>
      <c r="C102" s="119">
        <f t="shared" ca="1" si="29"/>
        <v>1</v>
      </c>
      <c r="D102" s="112">
        <f>SUMIFS('4. Timesheet'!D11:D116, '4. Timesheet'!F11:F116,B102) - SUMIFS('4. Timesheet'!E11:E116, '4. Timesheet'!F11:F116,B102)</f>
        <v>0</v>
      </c>
      <c r="E102" s="112">
        <f t="shared" ca="1" si="30"/>
        <v>8.5</v>
      </c>
      <c r="F102" s="120">
        <f t="shared" si="31"/>
        <v>1</v>
      </c>
      <c r="G102" s="112">
        <f t="shared" ca="1" si="32"/>
        <v>8.5</v>
      </c>
      <c r="H102" s="110">
        <f t="shared" ca="1" si="34"/>
        <v>2.5</v>
      </c>
      <c r="I102" s="110">
        <f t="shared" ca="1" si="35"/>
        <v>2.125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Caio - Design</v>
      </c>
      <c r="C103" s="119">
        <f t="shared" ca="1" si="29"/>
        <v>1</v>
      </c>
      <c r="D103" s="112">
        <f>SUMIFS('4. Timesheet'!D11:D116, '4. Timesheet'!F11:F116,B103) - SUMIFS('4. Timesheet'!E11:E116, '4. Timesheet'!F11:F116,B103)</f>
        <v>8</v>
      </c>
      <c r="E103" s="112">
        <f t="shared" ca="1" si="30"/>
        <v>2.5</v>
      </c>
      <c r="F103" s="120">
        <f t="shared" ca="1" si="31"/>
        <v>0.23809523809523808</v>
      </c>
      <c r="G103" s="112">
        <f t="shared" ca="1" si="32"/>
        <v>2.5</v>
      </c>
      <c r="H103" s="110">
        <f t="shared" ca="1" si="34"/>
        <v>0.73529411764705888</v>
      </c>
      <c r="I103" s="110">
        <f t="shared" ca="1" si="35"/>
        <v>0.625</v>
      </c>
      <c r="J103" s="121">
        <f t="shared" ca="1" si="33"/>
        <v>0.88888888888888884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1</v>
      </c>
      <c r="D104" s="112">
        <f>SUMIFS('4. Timesheet'!D11:D116, '4. Timesheet'!F11:F116,B104) - SUMIFS('4. Timesheet'!E11:E116, '4. Timesheet'!F11:F116,B104)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1</v>
      </c>
      <c r="D105" s="112">
        <f>SUMIFS('4. Timesheet'!D11:D116, '4. Timesheet'!F11:F116,B105) - SUMIFS('4. Timesheet'!E11:E116, '4. Timesheet'!F11:F116,B105)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1</v>
      </c>
      <c r="D106" s="112">
        <f>SUMIFS('4. Timesheet'!D11:D116, '4. Timesheet'!F11:F116,B106) - SUMIFS('4. Timesheet'!E11:E116, '4. Timesheet'!F11:F116,B106)</f>
        <v>0</v>
      </c>
      <c r="E106" s="112">
        <f ca="1">C124</f>
        <v>12.5</v>
      </c>
      <c r="F106" s="120">
        <f>IF(D106&lt;&gt;0,E106/(D106 + E106),1)</f>
        <v>1</v>
      </c>
      <c r="G106" s="112">
        <f ca="1">IF(C106&lt;&gt;0,E106/C106,0)</f>
        <v>12.5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1</v>
      </c>
      <c r="D107" s="112">
        <f>SUMIFS('4. Timesheet'!D11:D116, '4. Timesheet'!F11:F116,B107) - SUMIFS('4. Timesheet'!E11:E116, '4. Timesheet'!F11:F116,B107)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1</v>
      </c>
      <c r="D108" s="112">
        <f>SUMIFS('4. Timesheet'!D11:D116, '4. Timesheet'!F11:F116,B108) - SUMIFS('4. Timesheet'!E11:E116, '4. Timesheet'!F11:F116,B108)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1</v>
      </c>
      <c r="D109" s="112">
        <f>SUMIFS('4. Timesheet'!D11:D116, '4. Timesheet'!F11:F116,B109) - SUMIFS('4. Timesheet'!E11:E116, '4. Timesheet'!F11:F116,B109)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1</v>
      </c>
      <c r="D110" s="124">
        <f>SUM(D100:D105)</f>
        <v>26</v>
      </c>
      <c r="E110" s="124">
        <f ca="1">SUM(E100:E105)</f>
        <v>12.5</v>
      </c>
      <c r="F110" s="125">
        <f ca="1">IF(D110&lt;&gt;0,E110/(D110 + E110),1)</f>
        <v>0.32467532467532467</v>
      </c>
      <c r="G110" s="124">
        <f ca="1">SUM(G100:G105)</f>
        <v>12.5</v>
      </c>
      <c r="H110" s="125">
        <f ca="1">G110/F96</f>
        <v>0.91911764705882359</v>
      </c>
      <c r="I110" s="125">
        <f ca="1">G110/D96</f>
        <v>0.78125</v>
      </c>
      <c r="J110" s="124">
        <f ca="1">SUM(J100:J105)</f>
        <v>2.8888888888888888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3" t="s">
        <v>82</v>
      </c>
      <c r="C112" s="344"/>
      <c r="D112" s="344"/>
      <c r="E112" s="344"/>
      <c r="F112" s="344"/>
      <c r="G112" s="344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40432</v>
      </c>
      <c r="E113" s="20">
        <f t="shared" si="36"/>
        <v>40433</v>
      </c>
      <c r="F113" s="20">
        <f t="shared" si="36"/>
        <v>40434</v>
      </c>
      <c r="G113" s="20">
        <f t="shared" si="36"/>
        <v>40435</v>
      </c>
      <c r="H113" s="20">
        <f t="shared" si="36"/>
        <v>40436</v>
      </c>
      <c r="I113" s="20">
        <f t="shared" si="36"/>
        <v>40437</v>
      </c>
      <c r="J113" s="20">
        <f t="shared" si="36"/>
        <v>40438</v>
      </c>
      <c r="K113" s="20">
        <f t="shared" si="36"/>
        <v>40439</v>
      </c>
      <c r="L113" s="20">
        <f t="shared" si="36"/>
        <v>40440</v>
      </c>
      <c r="M113" s="20">
        <f t="shared" si="36"/>
        <v>40441</v>
      </c>
      <c r="N113" s="20">
        <f t="shared" si="36"/>
        <v>40442</v>
      </c>
      <c r="O113" s="20">
        <f t="shared" si="36"/>
        <v>40443</v>
      </c>
      <c r="P113" s="20">
        <f>P54</f>
        <v>40444</v>
      </c>
      <c r="Q113" s="20">
        <f>Q54</f>
        <v>40445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Cesar</v>
      </c>
      <c r="C114" s="129">
        <f t="shared" ref="C114:C119" ca="1" si="38">SUM(D114:AH114)</f>
        <v>0</v>
      </c>
      <c r="D114" s="104">
        <f ca="1">SUMIF('4. Timesheet'!$F$11:$G$116,$B114,'4. Timesheet'!J$11:J$116)</f>
        <v>0</v>
      </c>
      <c r="E114" s="104">
        <f ca="1">SUMIF('4. Timesheet'!$F$11:$G$116,$B114,'4. Timesheet'!K$11:K$116)</f>
        <v>0</v>
      </c>
      <c r="F114" s="104">
        <f ca="1">SUMIF('4. Timesheet'!$F$11:$G$116,$B114,'4. Timesheet'!L$11:L$116)</f>
        <v>0</v>
      </c>
      <c r="G114" s="104">
        <f ca="1">SUMIF('4. Timesheet'!$F$11:$G$116,$B114,'4. Timesheet'!M$11:M$116)</f>
        <v>0</v>
      </c>
      <c r="H114" s="104">
        <f ca="1">SUMIF('4. Timesheet'!$F$11:$G$116,$B114,'4. Timesheet'!N$11:N$116)</f>
        <v>0</v>
      </c>
      <c r="I114" s="104">
        <f ca="1">SUMIF('4. Timesheet'!$F$11:$G$116,$B114,'4. Timesheet'!O$11:O$116)</f>
        <v>0</v>
      </c>
      <c r="J114" s="104">
        <f ca="1">SUMIF('4. Timesheet'!$F$11:$G$116,$B114,'4. Timesheet'!P$11:P$116)</f>
        <v>0</v>
      </c>
      <c r="K114" s="104">
        <f ca="1">SUMIF('4. Timesheet'!$F$11:$G$116,$B114,'4. Timesheet'!Q$11:Q$116)</f>
        <v>0</v>
      </c>
      <c r="L114" s="104">
        <f ca="1">SUMIF('4. Timesheet'!$F$11:$G$116,$B114,'4. Timesheet'!R$11:R$116)</f>
        <v>0</v>
      </c>
      <c r="M114" s="104">
        <f ca="1">SUMIF('4. Timesheet'!$F$11:$G$116,$B114,'4. Timesheet'!S$11:S$116)</f>
        <v>0</v>
      </c>
      <c r="N114" s="104">
        <f ca="1">SUMIF('4. Timesheet'!$F$11:$G$116,$B114,'4. Timesheet'!T$11:T$116)</f>
        <v>0</v>
      </c>
      <c r="O114" s="104">
        <f ca="1">SUMIF('4. Timesheet'!$F$11:$G$116,$B114,'4. Timesheet'!U$11:U$116)</f>
        <v>0</v>
      </c>
      <c r="P114" s="104">
        <f ca="1">SUMIF('4. Timesheet'!$F$11:$G$116,$B114,'4. Timesheet'!V$11:V$116)</f>
        <v>0</v>
      </c>
      <c r="Q114" s="104">
        <f ca="1">SUMIF('4. Timesheet'!$F$11:$G$116,$B114,'4. Timesheet'!W$11:W$116)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Caio - Áudio</v>
      </c>
      <c r="C115" s="129">
        <f t="shared" ca="1" si="38"/>
        <v>1.5</v>
      </c>
      <c r="D115" s="104">
        <f ca="1">SUMIF('4. Timesheet'!$F$11:$G$116,$B115,'4. Timesheet'!J$11:J$116)</f>
        <v>1.5</v>
      </c>
      <c r="E115" s="104">
        <f ca="1">SUMIF('4. Timesheet'!$F$11:$G$116,$B115,'4. Timesheet'!K$11:K$116)</f>
        <v>0</v>
      </c>
      <c r="F115" s="104">
        <f ca="1">SUMIF('4. Timesheet'!$F$11:$G$116,$B115,'4. Timesheet'!L$11:L$116)</f>
        <v>0</v>
      </c>
      <c r="G115" s="104">
        <f ca="1">SUMIF('4. Timesheet'!$F$11:$G$116,$B115,'4. Timesheet'!M$11:M$116)</f>
        <v>0</v>
      </c>
      <c r="H115" s="104">
        <f ca="1">SUMIF('4. Timesheet'!$F$11:$G$116,$B115,'4. Timesheet'!N$11:N$116)</f>
        <v>0</v>
      </c>
      <c r="I115" s="104">
        <f ca="1">SUMIF('4. Timesheet'!$F$11:$G$116,$B115,'4. Timesheet'!O$11:O$116)</f>
        <v>0</v>
      </c>
      <c r="J115" s="104">
        <f ca="1">SUMIF('4. Timesheet'!$F$11:$G$116,$B115,'4. Timesheet'!P$11:P$116)</f>
        <v>0</v>
      </c>
      <c r="K115" s="104">
        <f ca="1">SUMIF('4. Timesheet'!$F$11:$G$116,$B115,'4. Timesheet'!Q$11:Q$116)</f>
        <v>0</v>
      </c>
      <c r="L115" s="104">
        <f ca="1">SUMIF('4. Timesheet'!$F$11:$G$116,$B115,'4. Timesheet'!R$11:R$116)</f>
        <v>0</v>
      </c>
      <c r="M115" s="104">
        <f ca="1">SUMIF('4. Timesheet'!$F$11:$G$116,$B115,'4. Timesheet'!S$11:S$116)</f>
        <v>0</v>
      </c>
      <c r="N115" s="104">
        <f ca="1">SUMIF('4. Timesheet'!$F$11:$G$116,$B115,'4. Timesheet'!T$11:T$116)</f>
        <v>0</v>
      </c>
      <c r="O115" s="104">
        <f ca="1">SUMIF('4. Timesheet'!$F$11:$G$116,$B115,'4. Timesheet'!U$11:U$116)</f>
        <v>0</v>
      </c>
      <c r="P115" s="104">
        <f ca="1">SUMIF('4. Timesheet'!$F$11:$G$116,$B115,'4. Timesheet'!V$11:V$116)</f>
        <v>0</v>
      </c>
      <c r="Q115" s="104">
        <f ca="1">SUMIF('4. Timesheet'!$F$11:$G$116,$B115,'4. Timesheet'!W$11:W$116)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 - Arte</v>
      </c>
      <c r="C116" s="129">
        <f t="shared" ca="1" si="38"/>
        <v>8.5</v>
      </c>
      <c r="D116" s="104">
        <f ca="1">SUMIF('4. Timesheet'!$F$11:$G$116,$B116,'4. Timesheet'!J$11:J$116)</f>
        <v>8.5</v>
      </c>
      <c r="E116" s="104">
        <f ca="1">SUMIF('4. Timesheet'!$F$11:$G$116,$B116,'4. Timesheet'!K$11:K$116)</f>
        <v>0</v>
      </c>
      <c r="F116" s="104">
        <f ca="1">SUMIF('4. Timesheet'!$F$11:$G$116,$B116,'4. Timesheet'!L$11:L$116)</f>
        <v>0</v>
      </c>
      <c r="G116" s="104">
        <f ca="1">SUMIF('4. Timesheet'!$F$11:$G$116,$B116,'4. Timesheet'!M$11:M$116)</f>
        <v>0</v>
      </c>
      <c r="H116" s="104">
        <f ca="1">SUMIF('4. Timesheet'!$F$11:$G$116,$B116,'4. Timesheet'!N$11:N$116)</f>
        <v>0</v>
      </c>
      <c r="I116" s="104">
        <f ca="1">SUMIF('4. Timesheet'!$F$11:$G$116,$B116,'4. Timesheet'!O$11:O$116)</f>
        <v>0</v>
      </c>
      <c r="J116" s="104">
        <f ca="1">SUMIF('4. Timesheet'!$F$11:$G$116,$B116,'4. Timesheet'!P$11:P$116)</f>
        <v>0</v>
      </c>
      <c r="K116" s="104">
        <f ca="1">SUMIF('4. Timesheet'!$F$11:$G$116,$B116,'4. Timesheet'!Q$11:Q$116)</f>
        <v>0</v>
      </c>
      <c r="L116" s="104">
        <f ca="1">SUMIF('4. Timesheet'!$F$11:$G$116,$B116,'4. Timesheet'!R$11:R$116)</f>
        <v>0</v>
      </c>
      <c r="M116" s="104">
        <f ca="1">SUMIF('4. Timesheet'!$F$11:$G$116,$B116,'4. Timesheet'!S$11:S$116)</f>
        <v>0</v>
      </c>
      <c r="N116" s="104">
        <f ca="1">SUMIF('4. Timesheet'!$F$11:$G$116,$B116,'4. Timesheet'!T$11:T$116)</f>
        <v>0</v>
      </c>
      <c r="O116" s="104">
        <f ca="1">SUMIF('4. Timesheet'!$F$11:$G$116,$B116,'4. Timesheet'!U$11:U$116)</f>
        <v>0</v>
      </c>
      <c r="P116" s="104">
        <f ca="1">SUMIF('4. Timesheet'!$F$11:$G$116,$B116,'4. Timesheet'!V$11:V$116)</f>
        <v>0</v>
      </c>
      <c r="Q116" s="104">
        <f ca="1">SUMIF('4. Timesheet'!$F$11:$G$116,$B116,'4. Timesheet'!W$11:W$116)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Caio - Design</v>
      </c>
      <c r="C117" s="129">
        <f t="shared" ca="1" si="38"/>
        <v>2.5</v>
      </c>
      <c r="D117" s="104">
        <f ca="1">SUMIF('4. Timesheet'!$F$11:$G$116,$B117,'4. Timesheet'!J$11:J$116)</f>
        <v>2.5</v>
      </c>
      <c r="E117" s="104">
        <f ca="1">SUMIF('4. Timesheet'!$F$11:$G$116,$B117,'4. Timesheet'!K$11:K$116)</f>
        <v>0</v>
      </c>
      <c r="F117" s="104">
        <f ca="1">SUMIF('4. Timesheet'!$F$11:$G$116,$B117,'4. Timesheet'!L$11:L$116)</f>
        <v>0</v>
      </c>
      <c r="G117" s="104">
        <f ca="1">SUMIF('4. Timesheet'!$F$11:$G$116,$B117,'4. Timesheet'!M$11:M$116)</f>
        <v>0</v>
      </c>
      <c r="H117" s="104">
        <f ca="1">SUMIF('4. Timesheet'!$F$11:$G$116,$B117,'4. Timesheet'!N$11:N$116)</f>
        <v>0</v>
      </c>
      <c r="I117" s="104">
        <f ca="1">SUMIF('4. Timesheet'!$F$11:$G$116,$B117,'4. Timesheet'!O$11:O$116)</f>
        <v>0</v>
      </c>
      <c r="J117" s="104">
        <f ca="1">SUMIF('4. Timesheet'!$F$11:$G$116,$B117,'4. Timesheet'!P$11:P$116)</f>
        <v>0</v>
      </c>
      <c r="K117" s="104">
        <f ca="1">SUMIF('4. Timesheet'!$F$11:$G$116,$B117,'4. Timesheet'!Q$11:Q$116)</f>
        <v>0</v>
      </c>
      <c r="L117" s="104">
        <f ca="1">SUMIF('4. Timesheet'!$F$11:$G$116,$B117,'4. Timesheet'!R$11:R$116)</f>
        <v>0</v>
      </c>
      <c r="M117" s="104">
        <f ca="1">SUMIF('4. Timesheet'!$F$11:$G$116,$B117,'4. Timesheet'!S$11:S$116)</f>
        <v>0</v>
      </c>
      <c r="N117" s="104">
        <f ca="1">SUMIF('4. Timesheet'!$F$11:$G$116,$B117,'4. Timesheet'!T$11:T$116)</f>
        <v>0</v>
      </c>
      <c r="O117" s="104">
        <f ca="1">SUMIF('4. Timesheet'!$F$11:$G$116,$B117,'4. Timesheet'!U$11:U$116)</f>
        <v>0</v>
      </c>
      <c r="P117" s="104">
        <f ca="1">SUMIF('4. Timesheet'!$F$11:$G$116,$B117,'4. Timesheet'!V$11:V$116)</f>
        <v>0</v>
      </c>
      <c r="Q117" s="104">
        <f ca="1">SUMIF('4. Timesheet'!$F$11:$G$116,$B117,'4. Timesheet'!W$11:W$116)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Timesheet'!$F$11:$G$116,$B118,'4. Timesheet'!J$11:J$116)</f>
        <v>0</v>
      </c>
      <c r="E118" s="104">
        <f ca="1">SUMIF('4. Timesheet'!$F$11:$G$116,$B118,'4. Timesheet'!K$11:K$116)</f>
        <v>0</v>
      </c>
      <c r="F118" s="104">
        <f ca="1">SUMIF('4. Timesheet'!$F$11:$G$116,$B118,'4. Timesheet'!L$11:L$116)</f>
        <v>0</v>
      </c>
      <c r="G118" s="104">
        <f ca="1">SUMIF('4. Timesheet'!$F$11:$G$116,$B118,'4. Timesheet'!M$11:M$116)</f>
        <v>0</v>
      </c>
      <c r="H118" s="104">
        <f ca="1">SUMIF('4. Timesheet'!$F$11:$G$116,$B118,'4. Timesheet'!N$11:N$116)</f>
        <v>0</v>
      </c>
      <c r="I118" s="104">
        <f ca="1">SUMIF('4. Timesheet'!$F$11:$G$116,$B118,'4. Timesheet'!O$11:O$116)</f>
        <v>0</v>
      </c>
      <c r="J118" s="104">
        <f ca="1">SUMIF('4. Timesheet'!$F$11:$G$116,$B118,'4. Timesheet'!P$11:P$116)</f>
        <v>0</v>
      </c>
      <c r="K118" s="104">
        <f ca="1">SUMIF('4. Timesheet'!$F$11:$G$116,$B118,'4. Timesheet'!Q$11:Q$116)</f>
        <v>0</v>
      </c>
      <c r="L118" s="104">
        <f ca="1">SUMIF('4. Timesheet'!$F$11:$G$116,$B118,'4. Timesheet'!R$11:R$116)</f>
        <v>0</v>
      </c>
      <c r="M118" s="104">
        <f ca="1">SUMIF('4. Timesheet'!$F$11:$G$116,$B118,'4. Timesheet'!S$11:S$116)</f>
        <v>0</v>
      </c>
      <c r="N118" s="104">
        <f ca="1">SUMIF('4. Timesheet'!$F$11:$G$116,$B118,'4. Timesheet'!T$11:T$116)</f>
        <v>0</v>
      </c>
      <c r="O118" s="104">
        <f ca="1">SUMIF('4. Timesheet'!$F$11:$G$116,$B118,'4. Timesheet'!U$11:U$116)</f>
        <v>0</v>
      </c>
      <c r="P118" s="104">
        <f ca="1">SUMIF('4. Timesheet'!$F$11:$G$116,$B118,'4. Timesheet'!V$11:V$116)</f>
        <v>0</v>
      </c>
      <c r="Q118" s="104">
        <f ca="1">SUMIF('4. Timesheet'!$F$11:$G$116,$B118,'4. Timesheet'!W$11:W$116)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Timesheet'!$F$11:$G$116,$B119,'4. Timesheet'!J$11:J$116)</f>
        <v>0</v>
      </c>
      <c r="E119" s="104">
        <f ca="1">SUMIF('4. Timesheet'!$F$11:$G$116,$B119,'4. Timesheet'!K$11:K$116)</f>
        <v>0</v>
      </c>
      <c r="F119" s="104">
        <f ca="1">SUMIF('4. Timesheet'!$F$11:$G$116,$B119,'4. Timesheet'!L$11:L$116)</f>
        <v>0</v>
      </c>
      <c r="G119" s="104">
        <f ca="1">SUMIF('4. Timesheet'!$F$11:$G$116,$B119,'4. Timesheet'!M$11:M$116)</f>
        <v>0</v>
      </c>
      <c r="H119" s="104">
        <f ca="1">SUMIF('4. Timesheet'!$F$11:$G$116,$B119,'4. Timesheet'!N$11:N$116)</f>
        <v>0</v>
      </c>
      <c r="I119" s="104">
        <f ca="1">SUMIF('4. Timesheet'!$F$11:$G$116,$B119,'4. Timesheet'!O$11:O$116)</f>
        <v>0</v>
      </c>
      <c r="J119" s="104">
        <f ca="1">SUMIF('4. Timesheet'!$F$11:$G$116,$B119,'4. Timesheet'!P$11:P$116)</f>
        <v>0</v>
      </c>
      <c r="K119" s="104">
        <f ca="1">SUMIF('4. Timesheet'!$F$11:$G$116,$B119,'4. Timesheet'!Q$11:Q$116)</f>
        <v>0</v>
      </c>
      <c r="L119" s="104">
        <f ca="1">SUMIF('4. Timesheet'!$F$11:$G$116,$B119,'4. Timesheet'!R$11:R$116)</f>
        <v>0</v>
      </c>
      <c r="M119" s="104">
        <f ca="1">SUMIF('4. Timesheet'!$F$11:$G$116,$B119,'4. Timesheet'!S$11:S$116)</f>
        <v>0</v>
      </c>
      <c r="N119" s="104">
        <f ca="1">SUMIF('4. Timesheet'!$F$11:$G$116,$B119,'4. Timesheet'!T$11:T$116)</f>
        <v>0</v>
      </c>
      <c r="O119" s="104">
        <f ca="1">SUMIF('4. Timesheet'!$F$11:$G$116,$B119,'4. Timesheet'!U$11:U$116)</f>
        <v>0</v>
      </c>
      <c r="P119" s="104">
        <f ca="1">SUMIF('4. Timesheet'!$F$11:$G$116,$B119,'4. Timesheet'!V$11:V$116)</f>
        <v>0</v>
      </c>
      <c r="Q119" s="104">
        <f ca="1">SUMIF('4. Timesheet'!$F$11:$G$116,$B119,'4. Timesheet'!W$11:W$116)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Timesheet'!$F$11:$G$116,$B120,'4. Timesheet'!J$11:J$116)</f>
        <v>0</v>
      </c>
      <c r="E120" s="104">
        <f ca="1">SUMIF('4. Timesheet'!$F$11:$G$116,$B120,'4. Timesheet'!K$11:K$116)</f>
        <v>0</v>
      </c>
      <c r="F120" s="104">
        <f ca="1">SUMIF('4. Timesheet'!$F$11:$G$116,$B120,'4. Timesheet'!L$11:L$116)</f>
        <v>0</v>
      </c>
      <c r="G120" s="104">
        <f ca="1">SUMIF('4. Timesheet'!$F$11:$G$116,$B120,'4. Timesheet'!M$11:M$116)</f>
        <v>0</v>
      </c>
      <c r="H120" s="104">
        <f ca="1">SUMIF('4. Timesheet'!$F$11:$G$116,$B120,'4. Timesheet'!N$11:N$116)</f>
        <v>0</v>
      </c>
      <c r="I120" s="104">
        <f ca="1">SUMIF('4. Timesheet'!$F$11:$G$116,$B120,'4. Timesheet'!O$11:O$116)</f>
        <v>0</v>
      </c>
      <c r="J120" s="104">
        <f ca="1">SUMIF('4. Timesheet'!$F$11:$G$116,$B120,'4. Timesheet'!P$11:P$116)</f>
        <v>0</v>
      </c>
      <c r="K120" s="104">
        <f ca="1">SUMIF('4. Timesheet'!$F$11:$G$116,$B120,'4. Timesheet'!Q$11:Q$116)</f>
        <v>0</v>
      </c>
      <c r="L120" s="104">
        <f ca="1">SUMIF('4. Timesheet'!$F$11:$G$116,$B120,'4. Timesheet'!R$11:R$116)</f>
        <v>0</v>
      </c>
      <c r="M120" s="104">
        <f ca="1">SUMIF('4. Timesheet'!$F$11:$G$116,$B120,'4. Timesheet'!S$11:S$116)</f>
        <v>0</v>
      </c>
      <c r="N120" s="104">
        <f ca="1">SUMIF('4. Timesheet'!$F$11:$G$116,$B120,'4. Timesheet'!T$11:T$116)</f>
        <v>0</v>
      </c>
      <c r="O120" s="104">
        <f ca="1">SUMIF('4. Timesheet'!$F$11:$G$116,$B120,'4. Timesheet'!U$11:U$116)</f>
        <v>0</v>
      </c>
      <c r="P120" s="104">
        <f ca="1">SUMIF('4. Timesheet'!$F$11:$G$116,$B120,'4. Timesheet'!V$11:V$116)</f>
        <v>0</v>
      </c>
      <c r="Q120" s="104">
        <f ca="1">SUMIF('4. Timesheet'!$F$11:$G$116,$B120,'4. Timesheet'!W$11:W$116)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Timesheet'!$F$11:$G$116,$B121,'4. Timesheet'!J$11:J$116)</f>
        <v>0</v>
      </c>
      <c r="E121" s="104">
        <f ca="1">SUMIF('4. Timesheet'!$F$11:$G$116,$B121,'4. Timesheet'!K$11:K$116)</f>
        <v>0</v>
      </c>
      <c r="F121" s="104">
        <f ca="1">SUMIF('4. Timesheet'!$F$11:$G$116,$B121,'4. Timesheet'!L$11:L$116)</f>
        <v>0</v>
      </c>
      <c r="G121" s="104">
        <f ca="1">SUMIF('4. Timesheet'!$F$11:$G$116,$B121,'4. Timesheet'!M$11:M$116)</f>
        <v>0</v>
      </c>
      <c r="H121" s="104">
        <f ca="1">SUMIF('4. Timesheet'!$F$11:$G$116,$B121,'4. Timesheet'!N$11:N$116)</f>
        <v>0</v>
      </c>
      <c r="I121" s="104">
        <f ca="1">SUMIF('4. Timesheet'!$F$11:$G$116,$B121,'4. Timesheet'!O$11:O$116)</f>
        <v>0</v>
      </c>
      <c r="J121" s="104">
        <f ca="1">SUMIF('4. Timesheet'!$F$11:$G$116,$B121,'4. Timesheet'!P$11:P$116)</f>
        <v>0</v>
      </c>
      <c r="K121" s="104">
        <f ca="1">SUMIF('4. Timesheet'!$F$11:$G$116,$B121,'4. Timesheet'!Q$11:Q$116)</f>
        <v>0</v>
      </c>
      <c r="L121" s="104">
        <f ca="1">SUMIF('4. Timesheet'!$F$11:$G$116,$B121,'4. Timesheet'!R$11:R$116)</f>
        <v>0</v>
      </c>
      <c r="M121" s="104">
        <f ca="1">SUMIF('4. Timesheet'!$F$11:$G$116,$B121,'4. Timesheet'!S$11:S$116)</f>
        <v>0</v>
      </c>
      <c r="N121" s="104">
        <f ca="1">SUMIF('4. Timesheet'!$F$11:$G$116,$B121,'4. Timesheet'!T$11:T$116)</f>
        <v>0</v>
      </c>
      <c r="O121" s="104">
        <f ca="1">SUMIF('4. Timesheet'!$F$11:$G$116,$B121,'4. Timesheet'!U$11:U$116)</f>
        <v>0</v>
      </c>
      <c r="P121" s="104">
        <f ca="1">SUMIF('4. Timesheet'!$F$11:$G$116,$B121,'4. Timesheet'!V$11:V$116)</f>
        <v>0</v>
      </c>
      <c r="Q121" s="104">
        <f ca="1">SUMIF('4. Timesheet'!$F$11:$G$116,$B121,'4. Timesheet'!W$11:W$116)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Timesheet'!$F$11:$G$116,$B122,'4. Timesheet'!J$11:J$116)</f>
        <v>0</v>
      </c>
      <c r="E122" s="104">
        <f ca="1">SUMIF('4. Timesheet'!$F$11:$G$116,$B122,'4. Timesheet'!K$11:K$116)</f>
        <v>0</v>
      </c>
      <c r="F122" s="104">
        <f ca="1">SUMIF('4. Timesheet'!$F$11:$G$116,$B122,'4. Timesheet'!L$11:L$116)</f>
        <v>0</v>
      </c>
      <c r="G122" s="104">
        <f ca="1">SUMIF('4. Timesheet'!$F$11:$G$116,$B122,'4. Timesheet'!M$11:M$116)</f>
        <v>0</v>
      </c>
      <c r="H122" s="104">
        <f ca="1">SUMIF('4. Timesheet'!$F$11:$G$116,$B122,'4. Timesheet'!N$11:N$116)</f>
        <v>0</v>
      </c>
      <c r="I122" s="104">
        <f ca="1">SUMIF('4. Timesheet'!$F$11:$G$116,$B122,'4. Timesheet'!O$11:O$116)</f>
        <v>0</v>
      </c>
      <c r="J122" s="104">
        <f ca="1">SUMIF('4. Timesheet'!$F$11:$G$116,$B122,'4. Timesheet'!P$11:P$116)</f>
        <v>0</v>
      </c>
      <c r="K122" s="104">
        <f ca="1">SUMIF('4. Timesheet'!$F$11:$G$116,$B122,'4. Timesheet'!Q$11:Q$116)</f>
        <v>0</v>
      </c>
      <c r="L122" s="104">
        <f ca="1">SUMIF('4. Timesheet'!$F$11:$G$116,$B122,'4. Timesheet'!R$11:R$116)</f>
        <v>0</v>
      </c>
      <c r="M122" s="104">
        <f ca="1">SUMIF('4. Timesheet'!$F$11:$G$116,$B122,'4. Timesheet'!S$11:S$116)</f>
        <v>0</v>
      </c>
      <c r="N122" s="104">
        <f ca="1">SUMIF('4. Timesheet'!$F$11:$G$116,$B122,'4. Timesheet'!T$11:T$116)</f>
        <v>0</v>
      </c>
      <c r="O122" s="104">
        <f ca="1">SUMIF('4. Timesheet'!$F$11:$G$116,$B122,'4. Timesheet'!U$11:U$116)</f>
        <v>0</v>
      </c>
      <c r="P122" s="104">
        <f ca="1">SUMIF('4. Timesheet'!$F$11:$G$116,$B122,'4. Timesheet'!V$11:V$116)</f>
        <v>0</v>
      </c>
      <c r="Q122" s="104">
        <f ca="1">SUMIF('4. Timesheet'!$F$11:$G$116,$B122,'4. Timesheet'!W$11:W$116)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Timesheet'!$F$11:$G$116,$B123,'4. Timesheet'!J$11:J$116)</f>
        <v>0</v>
      </c>
      <c r="E123" s="104">
        <f ca="1">SUMIF('4. Timesheet'!$F$11:$G$116,$B123,'4. Timesheet'!K$11:K$116)</f>
        <v>0</v>
      </c>
      <c r="F123" s="104">
        <f ca="1">SUMIF('4. Timesheet'!$F$11:$G$116,$B123,'4. Timesheet'!L$11:L$116)</f>
        <v>0</v>
      </c>
      <c r="G123" s="104">
        <f ca="1">SUMIF('4. Timesheet'!$F$11:$G$116,$B123,'4. Timesheet'!M$11:M$116)</f>
        <v>0</v>
      </c>
      <c r="H123" s="104">
        <f ca="1">SUMIF('4. Timesheet'!$F$11:$G$116,$B123,'4. Timesheet'!N$11:N$116)</f>
        <v>0</v>
      </c>
      <c r="I123" s="104">
        <f ca="1">SUMIF('4. Timesheet'!$F$11:$G$116,$B123,'4. Timesheet'!O$11:O$116)</f>
        <v>0</v>
      </c>
      <c r="J123" s="104">
        <f ca="1">SUMIF('4. Timesheet'!$F$11:$G$116,$B123,'4. Timesheet'!P$11:P$116)</f>
        <v>0</v>
      </c>
      <c r="K123" s="104">
        <f ca="1">SUMIF('4. Timesheet'!$F$11:$G$116,$B123,'4. Timesheet'!Q$11:Q$116)</f>
        <v>0</v>
      </c>
      <c r="L123" s="104">
        <f ca="1">SUMIF('4. Timesheet'!$F$11:$G$116,$B123,'4. Timesheet'!R$11:R$116)</f>
        <v>0</v>
      </c>
      <c r="M123" s="104">
        <f ca="1">SUMIF('4. Timesheet'!$F$11:$G$116,$B123,'4. Timesheet'!S$11:S$116)</f>
        <v>0</v>
      </c>
      <c r="N123" s="104">
        <f ca="1">SUMIF('4. Timesheet'!$F$11:$G$116,$B123,'4. Timesheet'!T$11:T$116)</f>
        <v>0</v>
      </c>
      <c r="O123" s="104">
        <f ca="1">SUMIF('4. Timesheet'!$F$11:$G$116,$B123,'4. Timesheet'!U$11:U$116)</f>
        <v>0</v>
      </c>
      <c r="P123" s="104">
        <f ca="1">SUMIF('4. Timesheet'!$F$11:$G$116,$B123,'4. Timesheet'!V$11:V$116)</f>
        <v>0</v>
      </c>
      <c r="Q123" s="104">
        <f ca="1">SUMIF('4. Timesheet'!$F$11:$G$116,$B123,'4. Timesheet'!W$11:W$116)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12.5</v>
      </c>
      <c r="D124" s="124">
        <f t="shared" ca="1" si="39"/>
        <v>12.5</v>
      </c>
      <c r="E124" s="124">
        <f t="shared" ca="1" si="39"/>
        <v>0</v>
      </c>
      <c r="F124" s="124">
        <f t="shared" ca="1" si="39"/>
        <v>0</v>
      </c>
      <c r="G124" s="124">
        <f t="shared" ca="1" si="39"/>
        <v>0</v>
      </c>
      <c r="H124" s="124">
        <f t="shared" ca="1" si="39"/>
        <v>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0</v>
      </c>
      <c r="L124" s="124">
        <f t="shared" ca="1" si="39"/>
        <v>0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48" t="s">
        <v>35</v>
      </c>
      <c r="C237" s="348"/>
      <c r="D237" s="348"/>
      <c r="E237" s="348"/>
      <c r="F237" s="348"/>
      <c r="G237" s="348"/>
      <c r="H237" s="348"/>
      <c r="I237" s="348"/>
      <c r="J237" s="348"/>
      <c r="K237" s="348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5"/>
      <c r="C239" s="346"/>
      <c r="D239" s="345"/>
      <c r="E239" s="347"/>
      <c r="F239" s="346"/>
      <c r="G239" s="137"/>
      <c r="H239" s="137"/>
      <c r="I239" s="345"/>
      <c r="J239" s="347"/>
      <c r="K239" s="346"/>
    </row>
    <row r="240" spans="1:40">
      <c r="B240" s="345"/>
      <c r="C240" s="346"/>
      <c r="D240" s="345"/>
      <c r="E240" s="347"/>
      <c r="F240" s="346"/>
      <c r="G240" s="137"/>
      <c r="H240" s="137"/>
      <c r="I240" s="345"/>
      <c r="J240" s="347"/>
      <c r="K240" s="346"/>
    </row>
    <row r="241" spans="2:11">
      <c r="B241" s="345"/>
      <c r="C241" s="346"/>
      <c r="D241" s="345"/>
      <c r="E241" s="347"/>
      <c r="F241" s="346"/>
      <c r="G241" s="137"/>
      <c r="H241" s="137"/>
      <c r="I241" s="345"/>
      <c r="J241" s="347"/>
      <c r="K241" s="346"/>
    </row>
    <row r="242" spans="2:11">
      <c r="B242" s="345"/>
      <c r="C242" s="346"/>
      <c r="D242" s="345"/>
      <c r="E242" s="347"/>
      <c r="F242" s="346"/>
      <c r="G242" s="137"/>
      <c r="H242" s="137"/>
      <c r="I242" s="345"/>
      <c r="J242" s="347"/>
      <c r="K242" s="346"/>
    </row>
    <row r="243" spans="2:11" ht="14.25" customHeight="1">
      <c r="B243" s="345"/>
      <c r="C243" s="346"/>
      <c r="D243" s="345"/>
      <c r="E243" s="347"/>
      <c r="F243" s="346"/>
      <c r="G243" s="137"/>
      <c r="H243" s="137"/>
      <c r="I243" s="345"/>
      <c r="J243" s="347"/>
      <c r="K243" s="346"/>
    </row>
    <row r="244" spans="2:11">
      <c r="B244" s="345"/>
      <c r="C244" s="346"/>
      <c r="D244" s="345"/>
      <c r="E244" s="347"/>
      <c r="F244" s="346"/>
      <c r="G244" s="137"/>
      <c r="H244" s="137"/>
      <c r="I244" s="345"/>
      <c r="J244" s="347"/>
      <c r="K244" s="346"/>
    </row>
    <row r="245" spans="2:11">
      <c r="B245" s="345"/>
      <c r="C245" s="346"/>
      <c r="D245" s="345"/>
      <c r="E245" s="347"/>
      <c r="F245" s="346"/>
      <c r="G245" s="137"/>
      <c r="H245" s="137"/>
      <c r="I245" s="345"/>
      <c r="J245" s="347"/>
      <c r="K245" s="346"/>
    </row>
    <row r="246" spans="2:11">
      <c r="B246" s="345"/>
      <c r="C246" s="346"/>
      <c r="D246" s="345"/>
      <c r="E246" s="347"/>
      <c r="F246" s="346"/>
      <c r="G246" s="137"/>
      <c r="H246" s="137"/>
      <c r="I246" s="345"/>
      <c r="J246" s="347"/>
      <c r="K246" s="346"/>
    </row>
    <row r="247" spans="2:11">
      <c r="B247" s="345"/>
      <c r="C247" s="346"/>
      <c r="D247" s="345"/>
      <c r="E247" s="347"/>
      <c r="F247" s="346"/>
      <c r="G247" s="137"/>
      <c r="H247" s="137"/>
      <c r="I247" s="345"/>
      <c r="J247" s="347"/>
      <c r="K247" s="346"/>
    </row>
    <row r="248" spans="2:11">
      <c r="B248" s="345"/>
      <c r="C248" s="346"/>
      <c r="D248" s="345"/>
      <c r="E248" s="347"/>
      <c r="F248" s="346"/>
      <c r="G248" s="137"/>
      <c r="H248" s="137"/>
      <c r="I248" s="345"/>
      <c r="J248" s="347"/>
      <c r="K248" s="346"/>
    </row>
    <row r="249" spans="2:11">
      <c r="B249" s="345"/>
      <c r="C249" s="346"/>
      <c r="D249" s="345"/>
      <c r="E249" s="347"/>
      <c r="F249" s="346"/>
      <c r="G249" s="137"/>
      <c r="H249" s="137"/>
      <c r="I249" s="345"/>
      <c r="J249" s="347"/>
      <c r="K249" s="346"/>
    </row>
    <row r="250" spans="2:11">
      <c r="B250" s="345"/>
      <c r="C250" s="346"/>
      <c r="D250" s="345"/>
      <c r="E250" s="347"/>
      <c r="F250" s="346"/>
      <c r="G250" s="137"/>
      <c r="H250" s="137"/>
      <c r="I250" s="345"/>
      <c r="J250" s="347"/>
      <c r="K250" s="346"/>
    </row>
    <row r="251" spans="2:11">
      <c r="B251" s="345"/>
      <c r="C251" s="346"/>
      <c r="D251" s="345"/>
      <c r="E251" s="347"/>
      <c r="F251" s="346"/>
      <c r="G251" s="137"/>
      <c r="H251" s="137"/>
      <c r="I251" s="345"/>
      <c r="J251" s="347"/>
      <c r="K251" s="346"/>
    </row>
    <row r="252" spans="2:11">
      <c r="B252" s="345"/>
      <c r="C252" s="346"/>
      <c r="D252" s="345"/>
      <c r="E252" s="347"/>
      <c r="F252" s="346"/>
      <c r="G252" s="137"/>
      <c r="H252" s="137"/>
      <c r="I252" s="345"/>
      <c r="J252" s="347"/>
      <c r="K252" s="346"/>
    </row>
    <row r="253" spans="2:11">
      <c r="B253" s="345"/>
      <c r="C253" s="346"/>
      <c r="D253" s="345"/>
      <c r="E253" s="347"/>
      <c r="F253" s="346"/>
      <c r="G253" s="137"/>
      <c r="H253" s="137"/>
      <c r="I253" s="345"/>
      <c r="J253" s="347"/>
      <c r="K253" s="346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74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73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72" priority="10" stopIfTrue="1">
      <formula>OR(WEEKDAY(D54)=1,WEEKDAY(D54)=7,D55="FER")</formula>
    </cfRule>
  </conditionalFormatting>
  <conditionalFormatting sqref="D56:Q56">
    <cfRule type="expression" dxfId="71" priority="9" stopIfTrue="1">
      <formula>OR(WEEKDAY(D54)=1,WEEKDAY(D54)=7,D55="FER")</formula>
    </cfRule>
  </conditionalFormatting>
  <conditionalFormatting sqref="D55:Q55">
    <cfRule type="expression" dxfId="70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35"/>
  <sheetViews>
    <sheetView tabSelected="1" workbookViewId="0">
      <pane xSplit="9" ySplit="10" topLeftCell="J41" activePane="bottomRight" state="frozen"/>
      <selection pane="topRight" activeCell="J1" sqref="J1"/>
      <selection pane="bottomLeft" activeCell="A10" sqref="A10"/>
      <selection pane="bottomRight" activeCell="D53" sqref="D53"/>
    </sheetView>
  </sheetViews>
  <sheetFormatPr defaultRowHeight="15"/>
  <cols>
    <col min="1" max="1" width="4.140625" style="23" customWidth="1"/>
    <col min="2" max="2" width="29.140625" style="26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4" t="str">
        <f>'1. Backlog'!$H$1</f>
        <v>15C - 15 CASTAWAY</v>
      </c>
      <c r="H2" s="374"/>
      <c r="I2" s="374"/>
      <c r="J2" s="374"/>
      <c r="K2" s="374"/>
      <c r="L2" s="37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76" t="s">
        <v>50</v>
      </c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79" t="s">
        <v>49</v>
      </c>
      <c r="C7" s="371" t="s">
        <v>106</v>
      </c>
      <c r="D7" s="371" t="s">
        <v>107</v>
      </c>
      <c r="E7" s="371" t="s">
        <v>108</v>
      </c>
      <c r="F7" s="381" t="s">
        <v>46</v>
      </c>
      <c r="G7" s="382"/>
      <c r="H7" s="379" t="s">
        <v>94</v>
      </c>
      <c r="I7" s="371" t="s">
        <v>109</v>
      </c>
      <c r="J7" s="375" t="s">
        <v>92</v>
      </c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87" t="s">
        <v>105</v>
      </c>
      <c r="Y7" s="371" t="s">
        <v>54</v>
      </c>
      <c r="Z7" s="371" t="s">
        <v>104</v>
      </c>
      <c r="AA7" s="371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0"/>
      <c r="C8" s="377"/>
      <c r="D8" s="377"/>
      <c r="E8" s="377"/>
      <c r="F8" s="383"/>
      <c r="G8" s="384"/>
      <c r="H8" s="380"/>
      <c r="I8" s="377"/>
      <c r="J8" s="190">
        <f>'3. Resources'!D54</f>
        <v>40432</v>
      </c>
      <c r="K8" s="190">
        <f>'3. Resources'!E54</f>
        <v>40433</v>
      </c>
      <c r="L8" s="190">
        <f>'3. Resources'!F54</f>
        <v>40434</v>
      </c>
      <c r="M8" s="190">
        <f>'3. Resources'!G54</f>
        <v>40435</v>
      </c>
      <c r="N8" s="190">
        <f>'3. Resources'!H54</f>
        <v>40436</v>
      </c>
      <c r="O8" s="190">
        <f>'3. Resources'!I54</f>
        <v>40437</v>
      </c>
      <c r="P8" s="190">
        <f>'3. Resources'!J54</f>
        <v>40438</v>
      </c>
      <c r="Q8" s="190">
        <f>'3. Resources'!K54</f>
        <v>40439</v>
      </c>
      <c r="R8" s="190">
        <f>'3. Resources'!L54</f>
        <v>40440</v>
      </c>
      <c r="S8" s="190">
        <f>'3. Resources'!M54</f>
        <v>40441</v>
      </c>
      <c r="T8" s="190">
        <f>'3. Resources'!N54</f>
        <v>40442</v>
      </c>
      <c r="U8" s="190">
        <f>'3. Resources'!O54</f>
        <v>40443</v>
      </c>
      <c r="V8" s="190">
        <f>'3. Resources'!P54</f>
        <v>40444</v>
      </c>
      <c r="W8" s="190">
        <f>'3. Resources'!Q54</f>
        <v>40445</v>
      </c>
      <c r="X8" s="387"/>
      <c r="Y8" s="378"/>
      <c r="Z8" s="372"/>
      <c r="AA8" s="372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72"/>
      <c r="C9" s="378"/>
      <c r="D9" s="378"/>
      <c r="E9" s="378"/>
      <c r="F9" s="385"/>
      <c r="G9" s="386"/>
      <c r="H9" s="372"/>
      <c r="I9" s="378"/>
      <c r="J9" s="189">
        <f>'3. Resources'!D55</f>
        <v>7</v>
      </c>
      <c r="K9" s="189">
        <f>'3. Resources'!E55</f>
        <v>1</v>
      </c>
      <c r="L9" s="189">
        <f>'3. Resources'!F55</f>
        <v>2</v>
      </c>
      <c r="M9" s="189">
        <f>'3. Resources'!G55</f>
        <v>3</v>
      </c>
      <c r="N9" s="189">
        <f>'3. Resources'!H55</f>
        <v>4</v>
      </c>
      <c r="O9" s="189">
        <f>'3. Resources'!I55</f>
        <v>5</v>
      </c>
      <c r="P9" s="189">
        <f>'3. Resources'!J55</f>
        <v>6</v>
      </c>
      <c r="Q9" s="189">
        <f>'3. Resources'!K55</f>
        <v>7</v>
      </c>
      <c r="R9" s="189">
        <f>'3. Resources'!L55</f>
        <v>1</v>
      </c>
      <c r="S9" s="189">
        <f>'3. Resources'!M55</f>
        <v>2</v>
      </c>
      <c r="T9" s="189">
        <f>'3. Resources'!N55</f>
        <v>3</v>
      </c>
      <c r="U9" s="189">
        <f>'3. Resources'!O55</f>
        <v>4</v>
      </c>
      <c r="V9" s="189">
        <f>'3. Resources'!P55</f>
        <v>5</v>
      </c>
      <c r="W9" s="189">
        <f>'3. Resources'!Q55</f>
        <v>6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SUM(C11:C116)</f>
        <v>33.5</v>
      </c>
      <c r="D10" s="40">
        <f>SUM(D11:D116)</f>
        <v>38.5</v>
      </c>
      <c r="E10" s="40">
        <f>SUM(E11:E116)</f>
        <v>12.5</v>
      </c>
      <c r="F10" s="390"/>
      <c r="G10" s="390"/>
      <c r="H10" s="41"/>
      <c r="I10" s="42">
        <f>IF(D10&lt;&gt;0,E10/D10,0)</f>
        <v>0.32467532467532467</v>
      </c>
      <c r="J10" s="41">
        <f>SUM(J11:J116)</f>
        <v>12.5</v>
      </c>
      <c r="K10" s="41">
        <f t="shared" ref="K10:U10" si="0">SUM(K11:K116)</f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SUM(V11:V116)</f>
        <v>0</v>
      </c>
      <c r="W10" s="41">
        <f>SUM(W11:W116)</f>
        <v>0</v>
      </c>
      <c r="X10" s="43">
        <f>D10-E10</f>
        <v>26</v>
      </c>
      <c r="Y10" s="44"/>
      <c r="Z10" s="45">
        <f>IF(AND(C10&lt;&gt;"",C10&lt;&gt;0),D10/C10-1,0)</f>
        <v>0.14925373134328357</v>
      </c>
      <c r="AA10" s="40">
        <f>D10-C10</f>
        <v>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155</v>
      </c>
      <c r="C12" s="310">
        <v>6</v>
      </c>
      <c r="D12" s="310">
        <v>6</v>
      </c>
      <c r="E12" s="311">
        <f>SUM(J12:W12)</f>
        <v>0</v>
      </c>
      <c r="F12" s="369" t="s">
        <v>151</v>
      </c>
      <c r="G12" s="370"/>
      <c r="H12" s="41" t="str">
        <f>IF($F12&lt;&gt;"Resource name",VLOOKUP($F12,'3. Resources'!$B$86:$C$95,2,FALSE),"")</f>
        <v>PRG</v>
      </c>
      <c r="I12" s="42">
        <f t="shared" ref="I12:I21" si="1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21" si="2">D12-E12</f>
        <v>6</v>
      </c>
      <c r="Y12" s="44"/>
      <c r="Z12" s="45">
        <f t="shared" ref="Z12:Z21" si="3">IF(AND(C12&lt;&gt;"",C12&lt;&gt;0),D12/C12-1,0)</f>
        <v>0</v>
      </c>
      <c r="AA12" s="40">
        <f t="shared" ref="AA12:AA21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156</v>
      </c>
      <c r="C13" s="310">
        <v>6</v>
      </c>
      <c r="D13" s="310">
        <v>6</v>
      </c>
      <c r="E13" s="311">
        <f t="shared" ref="E13:E26" si="5">SUM(J13:W13)</f>
        <v>0</v>
      </c>
      <c r="F13" s="369" t="s">
        <v>151</v>
      </c>
      <c r="G13" s="370"/>
      <c r="H13" s="41" t="str">
        <f>IF($F13&lt;&gt;"Resource name",VLOOKUP($F13,'3. Resources'!$B$86:$C$95,2,FALSE),"")</f>
        <v>PRG</v>
      </c>
      <c r="I13" s="42">
        <f t="shared" si="1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2"/>
        <v>6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157</v>
      </c>
      <c r="C14" s="310">
        <v>6</v>
      </c>
      <c r="D14" s="310">
        <v>6</v>
      </c>
      <c r="E14" s="311">
        <f t="shared" si="5"/>
        <v>0</v>
      </c>
      <c r="F14" s="369" t="s">
        <v>151</v>
      </c>
      <c r="G14" s="370"/>
      <c r="H14" s="41" t="str">
        <f>IF($F14&lt;&gt;"Resource name",VLOOKUP($F14,'3. Resources'!$B$86:$C$95,2,FALSE),"")</f>
        <v>PRG</v>
      </c>
      <c r="I14" s="42">
        <f t="shared" si="1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6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/>
      <c r="C15" s="310"/>
      <c r="D15" s="310"/>
      <c r="E15" s="311">
        <f t="shared" si="5"/>
        <v>0</v>
      </c>
      <c r="F15" s="369" t="s">
        <v>46</v>
      </c>
      <c r="G15" s="370"/>
      <c r="H15" s="41" t="str">
        <f>IF($F15&lt;&gt;"Resource name",VLOOKUP($F15,'3. Resources'!$B$86:$C$95,2,FALSE),"")</f>
        <v/>
      </c>
      <c r="I15" s="42">
        <f t="shared" si="1"/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2"/>
        <v>0</v>
      </c>
      <c r="Y15" s="44"/>
      <c r="Z15" s="45">
        <f t="shared" si="3"/>
        <v>0</v>
      </c>
      <c r="AA15" s="40">
        <f t="shared" si="4"/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/>
      <c r="C16" s="310"/>
      <c r="D16" s="310"/>
      <c r="E16" s="311">
        <f t="shared" si="5"/>
        <v>0</v>
      </c>
      <c r="F16" s="369" t="s">
        <v>46</v>
      </c>
      <c r="G16" s="370"/>
      <c r="H16" s="41" t="str">
        <f>IF($F16&lt;&gt;"Resource name",VLOOKUP($F16,'3. Resources'!$B$86:$C$95,2,FALSE),"")</f>
        <v/>
      </c>
      <c r="I16" s="42">
        <f t="shared" si="1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/>
      <c r="C17" s="310"/>
      <c r="D17" s="310"/>
      <c r="E17" s="311">
        <f t="shared" si="5"/>
        <v>0</v>
      </c>
      <c r="F17" s="369" t="s">
        <v>46</v>
      </c>
      <c r="G17" s="370"/>
      <c r="H17" s="41" t="str">
        <f>IF($F17&lt;&gt;"Resource name",VLOOKUP($F17,'3. Resources'!$B$86:$C$95,2,FALSE),"")</f>
        <v/>
      </c>
      <c r="I17" s="42">
        <f t="shared" si="1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0</v>
      </c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/>
      <c r="C18" s="310"/>
      <c r="D18" s="310"/>
      <c r="E18" s="311">
        <f t="shared" si="5"/>
        <v>0</v>
      </c>
      <c r="F18" s="369" t="s">
        <v>46</v>
      </c>
      <c r="G18" s="370"/>
      <c r="H18" s="41" t="str">
        <f>IF($F18&lt;&gt;"Resource name",VLOOKUP($F18,'3. Resources'!$B$86:$C$95,2,FALSE),"")</f>
        <v/>
      </c>
      <c r="I18" s="42">
        <f t="shared" si="1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2"/>
        <v>0</v>
      </c>
      <c r="Y18" s="44"/>
      <c r="Z18" s="45">
        <f t="shared" si="3"/>
        <v>0</v>
      </c>
      <c r="AA18" s="40">
        <f t="shared" si="4"/>
        <v>0</v>
      </c>
      <c r="AD18" s="36"/>
      <c r="AE18" s="36"/>
      <c r="AJ18" s="47"/>
      <c r="AK18" s="47"/>
      <c r="AL18" s="24"/>
      <c r="AM18" s="24"/>
      <c r="AN18" s="24"/>
    </row>
    <row r="19" spans="2:40">
      <c r="B19" s="309"/>
      <c r="C19" s="310"/>
      <c r="D19" s="310"/>
      <c r="E19" s="311">
        <f t="shared" si="5"/>
        <v>0</v>
      </c>
      <c r="F19" s="369" t="s">
        <v>46</v>
      </c>
      <c r="G19" s="370"/>
      <c r="H19" s="41" t="str">
        <f>IF($F19&lt;&gt;"Resource name",VLOOKUP($F19,'3. Resources'!$B$86:$C$95,2,FALSE),"")</f>
        <v/>
      </c>
      <c r="I19" s="42">
        <f t="shared" si="1"/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2"/>
        <v>0</v>
      </c>
      <c r="Y19" s="44"/>
      <c r="Z19" s="45">
        <f t="shared" si="3"/>
        <v>0</v>
      </c>
      <c r="AA19" s="40">
        <f t="shared" si="4"/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/>
      <c r="C20" s="310"/>
      <c r="D20" s="310"/>
      <c r="E20" s="311">
        <f t="shared" si="5"/>
        <v>0</v>
      </c>
      <c r="F20" s="369" t="s">
        <v>46</v>
      </c>
      <c r="G20" s="370"/>
      <c r="H20" s="41" t="str">
        <f>IF($F20&lt;&gt;"Resource name",VLOOKUP($F20,'3. Resources'!$B$86:$C$95,2,FALSE),"")</f>
        <v/>
      </c>
      <c r="I20" s="42">
        <f t="shared" si="1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2"/>
        <v>0</v>
      </c>
      <c r="Y20" s="44"/>
      <c r="Z20" s="45">
        <f t="shared" si="3"/>
        <v>0</v>
      </c>
      <c r="AA20" s="40">
        <f t="shared" si="4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5"/>
        <v>0</v>
      </c>
      <c r="F21" s="369" t="s">
        <v>46</v>
      </c>
      <c r="G21" s="370"/>
      <c r="H21" s="41" t="str">
        <f>IF($F21&lt;&gt;"Resource name",VLOOKUP($F21,'3. Resources'!$B$86:$C$95,2,FALSE),"")</f>
        <v/>
      </c>
      <c r="I21" s="42">
        <f t="shared" si="1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2"/>
        <v>0</v>
      </c>
      <c r="Y21" s="44"/>
      <c r="Z21" s="45">
        <f t="shared" si="3"/>
        <v>0</v>
      </c>
      <c r="AA21" s="40">
        <f t="shared" si="4"/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5"/>
        <v>0</v>
      </c>
      <c r="F22" s="369" t="s">
        <v>46</v>
      </c>
      <c r="G22" s="370"/>
      <c r="H22" s="41" t="str">
        <f>IF($F22&lt;&gt;"Resource name",VLOOKUP($F22,'3. Resources'!$B$86:$C$95,2,FALSE),"")</f>
        <v/>
      </c>
      <c r="I22" s="42">
        <f>IF(D22&lt;&gt;0,E22/D22,0)</f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>D22-E22</f>
        <v>0</v>
      </c>
      <c r="Y22" s="44"/>
      <c r="Z22" s="45">
        <f>IF(AND(C22&lt;&gt;"",C22&lt;&gt;0),D22/C22-1,0)</f>
        <v>0</v>
      </c>
      <c r="AA22" s="40">
        <f>C22-D22</f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/>
      <c r="C23" s="310"/>
      <c r="D23" s="310"/>
      <c r="E23" s="311">
        <f t="shared" si="5"/>
        <v>0</v>
      </c>
      <c r="F23" s="369" t="s">
        <v>46</v>
      </c>
      <c r="G23" s="370"/>
      <c r="H23" s="41" t="str">
        <f>IF($F23&lt;&gt;"Resource name",VLOOKUP($F23,'3. Resources'!$B$86:$C$95,2,FALSE),"")</f>
        <v/>
      </c>
      <c r="I23" s="42">
        <f>IF(D23&lt;&gt;0,E23/D23,0)</f>
        <v>0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>D23-E23</f>
        <v>0</v>
      </c>
      <c r="Y23" s="44"/>
      <c r="Z23" s="45">
        <f>IF(AND(C23&lt;&gt;"",C23&lt;&gt;0),D23/C23-1,0)</f>
        <v>0</v>
      </c>
      <c r="AA23" s="40">
        <f>C23-D23</f>
        <v>0</v>
      </c>
      <c r="AC23" s="46"/>
      <c r="AD23" s="36"/>
      <c r="AE23" s="36"/>
      <c r="AJ23" s="47"/>
      <c r="AK23" s="47"/>
      <c r="AL23" s="24"/>
      <c r="AM23" s="24"/>
      <c r="AN23" s="24"/>
    </row>
    <row r="24" spans="2:40">
      <c r="B24" s="309"/>
      <c r="C24" s="310"/>
      <c r="D24" s="310"/>
      <c r="E24" s="311">
        <f t="shared" si="5"/>
        <v>0</v>
      </c>
      <c r="F24" s="369" t="s">
        <v>46</v>
      </c>
      <c r="G24" s="370"/>
      <c r="H24" s="41" t="str">
        <f>IF($F24&lt;&gt;"Resource name",VLOOKUP($F24,'3. Resources'!$B$86:$C$95,2,FALSE),"")</f>
        <v/>
      </c>
      <c r="I24" s="42">
        <f>IF(D24&lt;&gt;0,E24/D24,0)</f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>D24-E24</f>
        <v>0</v>
      </c>
      <c r="Y24" s="44"/>
      <c r="Z24" s="45">
        <f>IF(AND(C24&lt;&gt;"",C24&lt;&gt;0),D24/C24-1,0)</f>
        <v>0</v>
      </c>
      <c r="AA24" s="40">
        <f>C24-D24</f>
        <v>0</v>
      </c>
      <c r="AC24" s="46"/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5"/>
        <v>0</v>
      </c>
      <c r="F25" s="369" t="s">
        <v>46</v>
      </c>
      <c r="G25" s="370"/>
      <c r="H25" s="41" t="str">
        <f>IF($F25&lt;&gt;"Resource name",VLOOKUP($F25,'3. Resources'!$B$86:$C$95,2,FALSE),"")</f>
        <v/>
      </c>
      <c r="I25" s="42">
        <f>IF(D25&lt;&gt;0,E25/D25,0)</f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>D25-E25</f>
        <v>0</v>
      </c>
      <c r="Y25" s="44"/>
      <c r="Z25" s="45">
        <f>IF(AND(C25&lt;&gt;"",C25&lt;&gt;0),D25/C25-1,0)</f>
        <v>0</v>
      </c>
      <c r="AA25" s="40">
        <f>C25-D25</f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5"/>
        <v>0</v>
      </c>
      <c r="F26" s="369" t="s">
        <v>46</v>
      </c>
      <c r="G26" s="370"/>
      <c r="H26" s="41" t="str">
        <f>IF($F26&lt;&gt;"Resource name",VLOOKUP($F26,'3. Resources'!$B$86:$C$95,2,FALSE),"")</f>
        <v/>
      </c>
      <c r="I26" s="42">
        <f>IF(D26&lt;&gt;0,E26/D26,0)</f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>D26-E26</f>
        <v>0</v>
      </c>
      <c r="Y26" s="44"/>
      <c r="Z26" s="45">
        <f>IF(AND(C26&lt;&gt;"",C26&lt;&gt;0),D26/C26-1,0)</f>
        <v>0</v>
      </c>
      <c r="AA26" s="40">
        <f>C26-D26</f>
        <v>0</v>
      </c>
      <c r="AC26" s="46"/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48" t="s">
        <v>96</v>
      </c>
      <c r="C27" s="49"/>
      <c r="D27" s="49"/>
      <c r="E27" s="49"/>
      <c r="F27" s="373"/>
      <c r="G27" s="373"/>
      <c r="H27" s="50"/>
      <c r="I27" s="50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2"/>
      <c r="Y27" s="53"/>
      <c r="Z27" s="54"/>
      <c r="AA27" s="55"/>
      <c r="AC27" s="46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158</v>
      </c>
      <c r="C28" s="310">
        <v>1</v>
      </c>
      <c r="D28" s="310">
        <v>1</v>
      </c>
      <c r="E28" s="311">
        <f t="shared" ref="E28:E42" si="6">SUM(J28:W28)</f>
        <v>1</v>
      </c>
      <c r="F28" s="369" t="s">
        <v>153</v>
      </c>
      <c r="G28" s="370"/>
      <c r="H28" s="41" t="str">
        <f>IF($F28&lt;&gt;"Resource name",VLOOKUP($F28,'3. Resources'!$B$86:$C$95,2,FALSE),"")</f>
        <v>ART</v>
      </c>
      <c r="I28" s="42">
        <f t="shared" ref="I28:I42" si="7">IF(D28&lt;&gt;0,E28/D28,0)</f>
        <v>1</v>
      </c>
      <c r="J28" s="139">
        <v>1</v>
      </c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ref="X28:X42" si="8">D28-E28</f>
        <v>0</v>
      </c>
      <c r="Y28" s="44"/>
      <c r="Z28" s="45">
        <f t="shared" ref="Z28:Z42" si="9">IF(AND(C28&lt;&gt;"",C28&lt;&gt;0),D28/C28-1,0)</f>
        <v>0</v>
      </c>
      <c r="AA28" s="40">
        <f t="shared" ref="AA28:AA42" si="10">C28-D28</f>
        <v>0</v>
      </c>
      <c r="AC28" s="46"/>
      <c r="AD28" s="36"/>
      <c r="AE28" s="36"/>
      <c r="AJ28" s="47"/>
      <c r="AK28" s="47"/>
      <c r="AL28" s="24"/>
      <c r="AM28" s="24"/>
      <c r="AN28" s="24"/>
    </row>
    <row r="29" spans="2:40">
      <c r="B29" s="309" t="s">
        <v>159</v>
      </c>
      <c r="C29" s="310">
        <v>1</v>
      </c>
      <c r="D29" s="310">
        <v>1</v>
      </c>
      <c r="E29" s="311">
        <f t="shared" si="6"/>
        <v>1</v>
      </c>
      <c r="F29" s="369" t="s">
        <v>153</v>
      </c>
      <c r="G29" s="370"/>
      <c r="H29" s="41" t="str">
        <f>IF($F29&lt;&gt;"Resource name",VLOOKUP($F29,'3. Resources'!$B$86:$C$95,2,FALSE),"")</f>
        <v>ART</v>
      </c>
      <c r="I29" s="42">
        <f t="shared" si="7"/>
        <v>1</v>
      </c>
      <c r="J29" s="139">
        <v>1</v>
      </c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C29" s="46"/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 t="s">
        <v>160</v>
      </c>
      <c r="C30" s="310">
        <v>1</v>
      </c>
      <c r="D30" s="310">
        <v>1</v>
      </c>
      <c r="E30" s="311">
        <f t="shared" si="6"/>
        <v>1</v>
      </c>
      <c r="F30" s="369" t="s">
        <v>153</v>
      </c>
      <c r="G30" s="370"/>
      <c r="H30" s="41" t="str">
        <f>IF($F30&lt;&gt;"Resource name",VLOOKUP($F30,'3. Resources'!$B$86:$C$95,2,FALSE),"")</f>
        <v>ART</v>
      </c>
      <c r="I30" s="42">
        <f t="shared" si="7"/>
        <v>1</v>
      </c>
      <c r="J30" s="139">
        <v>1</v>
      </c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 t="s">
        <v>161</v>
      </c>
      <c r="C31" s="310">
        <v>1</v>
      </c>
      <c r="D31" s="310">
        <v>2</v>
      </c>
      <c r="E31" s="311">
        <f t="shared" si="6"/>
        <v>2</v>
      </c>
      <c r="F31" s="369" t="s">
        <v>153</v>
      </c>
      <c r="G31" s="370"/>
      <c r="H31" s="41" t="str">
        <f>IF($F31&lt;&gt;"Resource name",VLOOKUP($F31,'3. Resources'!$B$86:$C$95,2,FALSE),"")</f>
        <v>ART</v>
      </c>
      <c r="I31" s="42">
        <f t="shared" si="7"/>
        <v>1</v>
      </c>
      <c r="J31" s="139">
        <v>2</v>
      </c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1</v>
      </c>
      <c r="AA31" s="40">
        <f t="shared" si="10"/>
        <v>-1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 t="s">
        <v>162</v>
      </c>
      <c r="C32" s="310">
        <v>0.5</v>
      </c>
      <c r="D32" s="310">
        <v>0.5</v>
      </c>
      <c r="E32" s="311">
        <f t="shared" si="6"/>
        <v>0.5</v>
      </c>
      <c r="F32" s="369" t="s">
        <v>153</v>
      </c>
      <c r="G32" s="370"/>
      <c r="H32" s="41" t="str">
        <f>IF($F32&lt;&gt;"Resource name",VLOOKUP($F32,'3. Resources'!$B$86:$C$95,2,FALSE),"")</f>
        <v>ART</v>
      </c>
      <c r="I32" s="42">
        <f t="shared" si="7"/>
        <v>1</v>
      </c>
      <c r="J32" s="139">
        <v>0.5</v>
      </c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 t="s">
        <v>172</v>
      </c>
      <c r="C33" s="310">
        <v>1</v>
      </c>
      <c r="D33" s="310">
        <v>3</v>
      </c>
      <c r="E33" s="311">
        <f t="shared" si="6"/>
        <v>3</v>
      </c>
      <c r="F33" s="369" t="s">
        <v>153</v>
      </c>
      <c r="G33" s="370"/>
      <c r="H33" s="41" t="str">
        <f>IF($F33&lt;&gt;"Resource name",VLOOKUP($F33,'3. Resources'!$B$86:$C$95,2,FALSE),"")</f>
        <v>ART</v>
      </c>
      <c r="I33" s="42">
        <f t="shared" si="7"/>
        <v>1</v>
      </c>
      <c r="J33" s="139">
        <v>3</v>
      </c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2</v>
      </c>
      <c r="AA33" s="40">
        <f t="shared" si="10"/>
        <v>-2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69" t="s">
        <v>46</v>
      </c>
      <c r="G34" s="370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69" t="s">
        <v>46</v>
      </c>
      <c r="G35" s="370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6"/>
        <v>0</v>
      </c>
      <c r="F36" s="369" t="s">
        <v>46</v>
      </c>
      <c r="G36" s="370"/>
      <c r="H36" s="41" t="str">
        <f>IF($F36&lt;&gt;"Resource name",VLOOKUP($F36,'3. Resources'!$B$86:$C$95,2,FALSE),"")</f>
        <v/>
      </c>
      <c r="I36" s="42">
        <f t="shared" si="7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0</v>
      </c>
      <c r="AA36" s="40">
        <f t="shared" si="10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6"/>
        <v>0</v>
      </c>
      <c r="F37" s="369" t="s">
        <v>46</v>
      </c>
      <c r="G37" s="370"/>
      <c r="H37" s="41" t="str">
        <f>IF($F37&lt;&gt;"Resource name",VLOOKUP($F37,'3. Resources'!$B$86:$C$95,2,FALSE),"")</f>
        <v/>
      </c>
      <c r="I37" s="42">
        <f t="shared" si="7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8"/>
        <v>0</v>
      </c>
      <c r="Y37" s="44"/>
      <c r="Z37" s="45">
        <f t="shared" si="9"/>
        <v>0</v>
      </c>
      <c r="AA37" s="40">
        <f t="shared" si="10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6"/>
        <v>0</v>
      </c>
      <c r="F38" s="369" t="s">
        <v>46</v>
      </c>
      <c r="G38" s="370"/>
      <c r="H38" s="41" t="str">
        <f>IF($F38&lt;&gt;"Resource name",VLOOKUP($F38,'3. Resources'!$B$86:$C$95,2,FALSE),"")</f>
        <v/>
      </c>
      <c r="I38" s="42">
        <f t="shared" si="7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8"/>
        <v>0</v>
      </c>
      <c r="Y38" s="44"/>
      <c r="Z38" s="45">
        <f t="shared" si="9"/>
        <v>0</v>
      </c>
      <c r="AA38" s="40">
        <f t="shared" si="10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6"/>
        <v>0</v>
      </c>
      <c r="F39" s="369" t="s">
        <v>46</v>
      </c>
      <c r="G39" s="370"/>
      <c r="H39" s="41" t="str">
        <f>IF($F39&lt;&gt;"Resource name",VLOOKUP($F39,'3. Resources'!$B$86:$C$95,2,FALSE),"")</f>
        <v/>
      </c>
      <c r="I39" s="42">
        <f t="shared" si="7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8"/>
        <v>0</v>
      </c>
      <c r="Y39" s="44"/>
      <c r="Z39" s="45">
        <f t="shared" si="9"/>
        <v>0</v>
      </c>
      <c r="AA39" s="40">
        <f t="shared" si="10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6"/>
        <v>0</v>
      </c>
      <c r="F40" s="369" t="s">
        <v>46</v>
      </c>
      <c r="G40" s="370"/>
      <c r="H40" s="41" t="str">
        <f>IF($F40&lt;&gt;"Resource name",VLOOKUP($F40,'3. Resources'!$B$86:$C$95,2,FALSE),"")</f>
        <v/>
      </c>
      <c r="I40" s="42">
        <f t="shared" si="7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8"/>
        <v>0</v>
      </c>
      <c r="Y40" s="44"/>
      <c r="Z40" s="45">
        <f t="shared" si="9"/>
        <v>0</v>
      </c>
      <c r="AA40" s="40">
        <f t="shared" si="10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6"/>
        <v>0</v>
      </c>
      <c r="F41" s="369" t="s">
        <v>46</v>
      </c>
      <c r="G41" s="370"/>
      <c r="H41" s="41" t="str">
        <f>IF($F41&lt;&gt;"Resource name",VLOOKUP($F41,'3. Resources'!$B$86:$C$95,2,FALSE),"")</f>
        <v/>
      </c>
      <c r="I41" s="42">
        <f t="shared" si="7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8"/>
        <v>0</v>
      </c>
      <c r="Y41" s="44"/>
      <c r="Z41" s="45">
        <f t="shared" si="9"/>
        <v>0</v>
      </c>
      <c r="AA41" s="40">
        <f t="shared" si="10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6"/>
        <v>0</v>
      </c>
      <c r="F42" s="369" t="s">
        <v>46</v>
      </c>
      <c r="G42" s="370"/>
      <c r="H42" s="41" t="str">
        <f>IF($F42&lt;&gt;"Resource name",VLOOKUP($F42,'3. Resources'!$B$86:$C$95,2,FALSE),"")</f>
        <v/>
      </c>
      <c r="I42" s="42">
        <f t="shared" si="7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8"/>
        <v>0</v>
      </c>
      <c r="Y42" s="44"/>
      <c r="Z42" s="45">
        <f t="shared" si="9"/>
        <v>0</v>
      </c>
      <c r="AA42" s="40">
        <f t="shared" si="10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48" t="s">
        <v>97</v>
      </c>
      <c r="C43" s="49"/>
      <c r="D43" s="49"/>
      <c r="E43" s="49"/>
      <c r="F43" s="373"/>
      <c r="G43" s="373"/>
      <c r="H43" s="50"/>
      <c r="I43" s="50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2"/>
      <c r="Y43" s="53"/>
      <c r="Z43" s="54"/>
      <c r="AA43" s="55"/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 t="s">
        <v>163</v>
      </c>
      <c r="C44" s="310">
        <v>1</v>
      </c>
      <c r="D44" s="310">
        <v>1</v>
      </c>
      <c r="E44" s="311">
        <f t="shared" ref="E44:E58" si="11">SUM(J44:W44)</f>
        <v>0</v>
      </c>
      <c r="F44" s="369" t="s">
        <v>154</v>
      </c>
      <c r="G44" s="370"/>
      <c r="H44" s="41" t="str">
        <f>IF($F44&lt;&gt;"Resource name",VLOOKUP($F44,'3. Resources'!$B$86:$C$95,2,FALSE),"")</f>
        <v>GD</v>
      </c>
      <c r="I44" s="42">
        <f t="shared" ref="I44:I58" si="12">IF(D44&lt;&gt;0,E44/D44,0)</f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ref="X44:X58" si="13">D44-E44</f>
        <v>1</v>
      </c>
      <c r="Y44" s="44"/>
      <c r="Z44" s="45">
        <f t="shared" ref="Z44:Z58" si="14">IF(AND(C44&lt;&gt;"",C44&lt;&gt;0),D44/C44-1,0)</f>
        <v>0</v>
      </c>
      <c r="AA44" s="40">
        <f t="shared" ref="AA44:AA58" si="15">C44-D44</f>
        <v>0</v>
      </c>
      <c r="AD44" s="36"/>
      <c r="AE44" s="36"/>
      <c r="AJ44" s="47"/>
      <c r="AK44" s="47"/>
      <c r="AL44" s="24"/>
      <c r="AM44" s="24"/>
      <c r="AN44" s="24"/>
    </row>
    <row r="45" spans="2:40">
      <c r="B45" s="309" t="s">
        <v>164</v>
      </c>
      <c r="C45" s="310">
        <v>1</v>
      </c>
      <c r="D45" s="310">
        <v>1</v>
      </c>
      <c r="E45" s="311">
        <f t="shared" si="11"/>
        <v>0</v>
      </c>
      <c r="F45" s="369" t="s">
        <v>154</v>
      </c>
      <c r="G45" s="370"/>
      <c r="H45" s="41" t="str">
        <f>IF($F45&lt;&gt;"Resource name",VLOOKUP($F45,'3. Resources'!$B$86:$C$95,2,FALSE),"")</f>
        <v>GD</v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1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 t="s">
        <v>165</v>
      </c>
      <c r="C46" s="310">
        <v>1</v>
      </c>
      <c r="D46" s="310">
        <v>1</v>
      </c>
      <c r="E46" s="311">
        <f t="shared" si="11"/>
        <v>0</v>
      </c>
      <c r="F46" s="369" t="s">
        <v>154</v>
      </c>
      <c r="G46" s="370"/>
      <c r="H46" s="41" t="str">
        <f>IF($F46&lt;&gt;"Resource name",VLOOKUP($F46,'3. Resources'!$B$86:$C$95,2,FALSE),"")</f>
        <v>GD</v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1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25.5">
      <c r="B47" s="309" t="s">
        <v>166</v>
      </c>
      <c r="C47" s="310">
        <v>1</v>
      </c>
      <c r="D47" s="310">
        <v>1</v>
      </c>
      <c r="E47" s="311">
        <f t="shared" si="11"/>
        <v>0</v>
      </c>
      <c r="F47" s="369" t="s">
        <v>154</v>
      </c>
      <c r="G47" s="370"/>
      <c r="H47" s="41" t="str">
        <f>IF($F47&lt;&gt;"Resource name",VLOOKUP($F47,'3. Resources'!$B$86:$C$95,2,FALSE),"")</f>
        <v>GD</v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1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25.5">
      <c r="B48" s="309" t="s">
        <v>167</v>
      </c>
      <c r="C48" s="310">
        <v>1</v>
      </c>
      <c r="D48" s="310">
        <v>1</v>
      </c>
      <c r="E48" s="311">
        <f t="shared" si="11"/>
        <v>0</v>
      </c>
      <c r="F48" s="369" t="s">
        <v>154</v>
      </c>
      <c r="G48" s="370"/>
      <c r="H48" s="41" t="str">
        <f>IF($F48&lt;&gt;"Resource name",VLOOKUP($F48,'3. Resources'!$B$86:$C$95,2,FALSE),"")</f>
        <v>GD</v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1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25.5">
      <c r="B49" s="309" t="s">
        <v>168</v>
      </c>
      <c r="C49" s="310">
        <v>1</v>
      </c>
      <c r="D49" s="310">
        <v>1</v>
      </c>
      <c r="E49" s="311">
        <f t="shared" si="11"/>
        <v>0</v>
      </c>
      <c r="F49" s="369" t="s">
        <v>154</v>
      </c>
      <c r="G49" s="370"/>
      <c r="H49" s="41" t="str">
        <f>IF($F49&lt;&gt;"Resource name",VLOOKUP($F49,'3. Resources'!$B$86:$C$95,2,FALSE),"")</f>
        <v>GD</v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1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 ht="25.5">
      <c r="B50" s="309" t="s">
        <v>169</v>
      </c>
      <c r="C50" s="310">
        <v>1</v>
      </c>
      <c r="D50" s="310">
        <v>1</v>
      </c>
      <c r="E50" s="311">
        <f t="shared" si="11"/>
        <v>0</v>
      </c>
      <c r="F50" s="369" t="s">
        <v>154</v>
      </c>
      <c r="G50" s="370"/>
      <c r="H50" s="41" t="str">
        <f>IF($F50&lt;&gt;"Resource name",VLOOKUP($F50,'3. Resources'!$B$86:$C$95,2,FALSE),"")</f>
        <v>GD</v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1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 ht="25.5">
      <c r="B51" s="309" t="s">
        <v>170</v>
      </c>
      <c r="C51" s="310">
        <v>1</v>
      </c>
      <c r="D51" s="310">
        <v>1</v>
      </c>
      <c r="E51" s="311">
        <f t="shared" si="11"/>
        <v>0</v>
      </c>
      <c r="F51" s="369" t="s">
        <v>154</v>
      </c>
      <c r="G51" s="370"/>
      <c r="H51" s="41" t="str">
        <f>IF($F51&lt;&gt;"Resource name",VLOOKUP($F51,'3. Resources'!$B$86:$C$95,2,FALSE),"")</f>
        <v>GD</v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1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 t="s">
        <v>171</v>
      </c>
      <c r="C52" s="310">
        <v>2</v>
      </c>
      <c r="D52" s="310">
        <v>2.5</v>
      </c>
      <c r="E52" s="311">
        <f t="shared" si="11"/>
        <v>2.5</v>
      </c>
      <c r="F52" s="369" t="s">
        <v>154</v>
      </c>
      <c r="G52" s="370"/>
      <c r="H52" s="41" t="str">
        <f>IF($F52&lt;&gt;"Resource name",VLOOKUP($F52,'3. Resources'!$B$86:$C$95,2,FALSE),"")</f>
        <v>GD</v>
      </c>
      <c r="I52" s="42">
        <f t="shared" si="12"/>
        <v>1</v>
      </c>
      <c r="J52" s="139">
        <v>2.5</v>
      </c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0.25</v>
      </c>
      <c r="AA52" s="40">
        <f t="shared" si="15"/>
        <v>-0.5</v>
      </c>
      <c r="AD52" s="36"/>
      <c r="AE52" s="36"/>
      <c r="AJ52" s="47"/>
      <c r="AK52" s="47"/>
      <c r="AL52" s="24"/>
      <c r="AM52" s="24"/>
      <c r="AN52" s="24"/>
    </row>
    <row r="53" spans="2:40" ht="15.75" customHeight="1">
      <c r="B53" s="309"/>
      <c r="C53" s="310"/>
      <c r="D53" s="310"/>
      <c r="E53" s="311">
        <f t="shared" si="11"/>
        <v>0</v>
      </c>
      <c r="F53" s="369" t="s">
        <v>46</v>
      </c>
      <c r="G53" s="370"/>
      <c r="H53" s="41" t="str">
        <f>IF($F53&lt;&gt;"Resource name",VLOOKUP($F53,'3. Resources'!$B$86:$C$95,2,FALSE),"")</f>
        <v/>
      </c>
      <c r="I53" s="42">
        <f t="shared" si="1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3"/>
        <v>0</v>
      </c>
      <c r="Y53" s="44"/>
      <c r="Z53" s="45">
        <f t="shared" si="14"/>
        <v>0</v>
      </c>
      <c r="AA53" s="40">
        <f t="shared" si="15"/>
        <v>0</v>
      </c>
      <c r="AD53" s="36"/>
      <c r="AE53" s="36"/>
      <c r="AJ53" s="47"/>
      <c r="AK53" s="47"/>
      <c r="AL53" s="24"/>
      <c r="AM53" s="24"/>
      <c r="AN53" s="24"/>
    </row>
    <row r="54" spans="2:40" ht="15.75" customHeight="1">
      <c r="B54" s="309"/>
      <c r="C54" s="310"/>
      <c r="D54" s="310"/>
      <c r="E54" s="311">
        <f t="shared" si="11"/>
        <v>0</v>
      </c>
      <c r="F54" s="369" t="s">
        <v>46</v>
      </c>
      <c r="G54" s="370"/>
      <c r="H54" s="41" t="str">
        <f>IF($F54&lt;&gt;"Resource name",VLOOKUP($F54,'3. Resources'!$B$86:$C$95,2,FALSE),"")</f>
        <v/>
      </c>
      <c r="I54" s="42">
        <f t="shared" si="12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3"/>
        <v>0</v>
      </c>
      <c r="Y54" s="44"/>
      <c r="Z54" s="45">
        <f t="shared" si="14"/>
        <v>0</v>
      </c>
      <c r="AA54" s="40">
        <f t="shared" si="15"/>
        <v>0</v>
      </c>
      <c r="AD54" s="36"/>
      <c r="AE54" s="36"/>
      <c r="AJ54" s="47"/>
      <c r="AK54" s="47"/>
      <c r="AL54" s="24"/>
      <c r="AM54" s="24"/>
      <c r="AN54" s="24"/>
    </row>
    <row r="55" spans="2:40" ht="15.75" customHeight="1">
      <c r="B55" s="309"/>
      <c r="C55" s="310"/>
      <c r="D55" s="310"/>
      <c r="E55" s="311">
        <f t="shared" si="11"/>
        <v>0</v>
      </c>
      <c r="F55" s="369" t="s">
        <v>46</v>
      </c>
      <c r="G55" s="370"/>
      <c r="H55" s="41" t="str">
        <f>IF($F55&lt;&gt;"Resource name",VLOOKUP($F55,'3. Resources'!$B$86:$C$95,2,FALSE),"")</f>
        <v/>
      </c>
      <c r="I55" s="42">
        <f t="shared" si="12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3"/>
        <v>0</v>
      </c>
      <c r="Y55" s="44"/>
      <c r="Z55" s="45">
        <f t="shared" si="14"/>
        <v>0</v>
      </c>
      <c r="AA55" s="40">
        <f t="shared" si="15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1"/>
        <v>0</v>
      </c>
      <c r="F56" s="369" t="s">
        <v>46</v>
      </c>
      <c r="G56" s="370"/>
      <c r="H56" s="41" t="str">
        <f>IF($F56&lt;&gt;"Resource name",VLOOKUP($F56,'3. Resources'!$B$86:$C$95,2,FALSE),"")</f>
        <v/>
      </c>
      <c r="I56" s="42">
        <f t="shared" si="12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3"/>
        <v>0</v>
      </c>
      <c r="Y56" s="44"/>
      <c r="Z56" s="45">
        <f t="shared" si="14"/>
        <v>0</v>
      </c>
      <c r="AA56" s="40">
        <f t="shared" si="15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1"/>
        <v>0</v>
      </c>
      <c r="F57" s="369" t="s">
        <v>46</v>
      </c>
      <c r="G57" s="370"/>
      <c r="H57" s="41" t="str">
        <f>IF($F57&lt;&gt;"Resource name",VLOOKUP($F57,'3. Resources'!$B$86:$C$95,2,FALSE),"")</f>
        <v/>
      </c>
      <c r="I57" s="42">
        <f t="shared" si="12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3"/>
        <v>0</v>
      </c>
      <c r="Y57" s="44"/>
      <c r="Z57" s="45">
        <f t="shared" si="14"/>
        <v>0</v>
      </c>
      <c r="AA57" s="40">
        <f t="shared" si="15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1"/>
        <v>0</v>
      </c>
      <c r="F58" s="369" t="s">
        <v>46</v>
      </c>
      <c r="G58" s="370"/>
      <c r="H58" s="41" t="str">
        <f>IF($F58&lt;&gt;"Resource name",VLOOKUP($F58,'3. Resources'!$B$86:$C$95,2,FALSE),"")</f>
        <v/>
      </c>
      <c r="I58" s="42">
        <f t="shared" si="12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3"/>
        <v>0</v>
      </c>
      <c r="Y58" s="44"/>
      <c r="Z58" s="45">
        <f t="shared" si="14"/>
        <v>0</v>
      </c>
      <c r="AA58" s="40">
        <f t="shared" si="15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48" t="s">
        <v>98</v>
      </c>
      <c r="C59" s="49"/>
      <c r="D59" s="49"/>
      <c r="E59" s="49"/>
      <c r="F59" s="373"/>
      <c r="G59" s="373"/>
      <c r="H59" s="50"/>
      <c r="I59" s="50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2"/>
      <c r="Y59" s="53"/>
      <c r="Z59" s="54"/>
      <c r="AA59" s="55"/>
      <c r="AD59" s="36"/>
      <c r="AE59" s="36"/>
      <c r="AJ59" s="47"/>
      <c r="AK59" s="47"/>
      <c r="AL59" s="24"/>
      <c r="AM59" s="24"/>
      <c r="AN59" s="24"/>
    </row>
    <row r="60" spans="2:40">
      <c r="B60" s="309" t="s">
        <v>173</v>
      </c>
      <c r="C60" s="310">
        <v>0</v>
      </c>
      <c r="D60" s="310">
        <v>1.5</v>
      </c>
      <c r="E60" s="311">
        <f t="shared" ref="E60:E74" si="16">SUM(J60:W60)</f>
        <v>1.5</v>
      </c>
      <c r="F60" s="369" t="s">
        <v>152</v>
      </c>
      <c r="G60" s="370"/>
      <c r="H60" s="41" t="str">
        <f>IF($F60&lt;&gt;"Resource name",VLOOKUP($F60,'3. Resources'!$B$86:$C$95,2,FALSE),"")</f>
        <v>AUD</v>
      </c>
      <c r="I60" s="42">
        <f t="shared" ref="I60:I74" si="17">IF(D60&lt;&gt;0,E60/D60,0)</f>
        <v>1</v>
      </c>
      <c r="J60" s="139">
        <v>1.5</v>
      </c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ref="X60:X74" si="18">D60-E60</f>
        <v>0</v>
      </c>
      <c r="Y60" s="44"/>
      <c r="Z60" s="45">
        <f t="shared" ref="Z60:Z74" si="19">IF(AND(C60&lt;&gt;"",C60&lt;&gt;0),D60/C60-1,0)</f>
        <v>0</v>
      </c>
      <c r="AA60" s="40">
        <f t="shared" ref="AA60:AA74" si="20">C60-D60</f>
        <v>-1.5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69" t="s">
        <v>46</v>
      </c>
      <c r="G61" s="370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69" t="s">
        <v>46</v>
      </c>
      <c r="G62" s="370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69" t="s">
        <v>46</v>
      </c>
      <c r="G63" s="370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69" t="s">
        <v>46</v>
      </c>
      <c r="G64" s="370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69" t="s">
        <v>46</v>
      </c>
      <c r="G65" s="370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69" t="s">
        <v>46</v>
      </c>
      <c r="G66" s="370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69" t="s">
        <v>46</v>
      </c>
      <c r="G67" s="370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69" t="s">
        <v>46</v>
      </c>
      <c r="G68" s="370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16"/>
        <v>0</v>
      </c>
      <c r="F69" s="369" t="s">
        <v>46</v>
      </c>
      <c r="G69" s="370"/>
      <c r="H69" s="41" t="str">
        <f>IF($F69&lt;&gt;"Resource name",VLOOKUP($F69,'3. Resources'!$B$86:$C$95,2,FALSE),"")</f>
        <v/>
      </c>
      <c r="I69" s="42">
        <f t="shared" si="1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18"/>
        <v>0</v>
      </c>
      <c r="Y69" s="44"/>
      <c r="Z69" s="45">
        <f t="shared" si="19"/>
        <v>0</v>
      </c>
      <c r="AA69" s="40">
        <f t="shared" si="2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16"/>
        <v>0</v>
      </c>
      <c r="F70" s="369" t="s">
        <v>46</v>
      </c>
      <c r="G70" s="370"/>
      <c r="H70" s="41" t="str">
        <f>IF($F70&lt;&gt;"Resource name",VLOOKUP($F70,'3. Resources'!$B$86:$C$95,2,FALSE),"")</f>
        <v/>
      </c>
      <c r="I70" s="42">
        <f t="shared" si="17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18"/>
        <v>0</v>
      </c>
      <c r="Y70" s="44"/>
      <c r="Z70" s="45">
        <f t="shared" si="19"/>
        <v>0</v>
      </c>
      <c r="AA70" s="40">
        <f t="shared" si="20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16"/>
        <v>0</v>
      </c>
      <c r="F71" s="369" t="s">
        <v>46</v>
      </c>
      <c r="G71" s="370"/>
      <c r="H71" s="41" t="str">
        <f>IF($F71&lt;&gt;"Resource name",VLOOKUP($F71,'3. Resources'!$B$86:$C$95,2,FALSE),"")</f>
        <v/>
      </c>
      <c r="I71" s="42">
        <f t="shared" si="17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18"/>
        <v>0</v>
      </c>
      <c r="Y71" s="44"/>
      <c r="Z71" s="45">
        <f t="shared" si="19"/>
        <v>0</v>
      </c>
      <c r="AA71" s="40">
        <f t="shared" si="20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16"/>
        <v>0</v>
      </c>
      <c r="F72" s="369" t="s">
        <v>46</v>
      </c>
      <c r="G72" s="370"/>
      <c r="H72" s="41" t="str">
        <f>IF($F72&lt;&gt;"Resource name",VLOOKUP($F72,'3. Resources'!$B$86:$C$95,2,FALSE),"")</f>
        <v/>
      </c>
      <c r="I72" s="42">
        <f t="shared" si="17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18"/>
        <v>0</v>
      </c>
      <c r="Y72" s="44"/>
      <c r="Z72" s="45">
        <f t="shared" si="19"/>
        <v>0</v>
      </c>
      <c r="AA72" s="40">
        <f t="shared" si="20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16"/>
        <v>0</v>
      </c>
      <c r="F73" s="369" t="s">
        <v>46</v>
      </c>
      <c r="G73" s="370"/>
      <c r="H73" s="41" t="str">
        <f>IF($F73&lt;&gt;"Resource name",VLOOKUP($F73,'3. Resources'!$B$86:$C$95,2,FALSE),"")</f>
        <v/>
      </c>
      <c r="I73" s="42">
        <f t="shared" si="17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18"/>
        <v>0</v>
      </c>
      <c r="Y73" s="44"/>
      <c r="Z73" s="45">
        <f t="shared" si="19"/>
        <v>0</v>
      </c>
      <c r="AA73" s="40">
        <f t="shared" si="20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16"/>
        <v>0</v>
      </c>
      <c r="F74" s="369" t="s">
        <v>46</v>
      </c>
      <c r="G74" s="370"/>
      <c r="H74" s="41" t="str">
        <f>IF($F74&lt;&gt;"Resource name",VLOOKUP($F74,'3. Resources'!$B$86:$C$95,2,FALSE),"")</f>
        <v/>
      </c>
      <c r="I74" s="42">
        <f t="shared" si="17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18"/>
        <v>0</v>
      </c>
      <c r="Y74" s="44"/>
      <c r="Z74" s="45">
        <f t="shared" si="19"/>
        <v>0</v>
      </c>
      <c r="AA74" s="40">
        <f t="shared" si="20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48" t="s">
        <v>99</v>
      </c>
      <c r="C75" s="49"/>
      <c r="D75" s="49"/>
      <c r="E75" s="49"/>
      <c r="F75" s="373"/>
      <c r="G75" s="373"/>
      <c r="H75" s="50"/>
      <c r="I75" s="50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2"/>
      <c r="Y75" s="53"/>
      <c r="Z75" s="54"/>
      <c r="AA75" s="55"/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ref="E76:E90" si="21">SUM(J76:W76)</f>
        <v>0</v>
      </c>
      <c r="F76" s="369" t="s">
        <v>46</v>
      </c>
      <c r="G76" s="370"/>
      <c r="H76" s="41" t="str">
        <f>IF($F76&lt;&gt;"Resource name",VLOOKUP($F76,'3. Resources'!$B$86:$C$95,2,FALSE),"")</f>
        <v/>
      </c>
      <c r="I76" s="42">
        <f t="shared" ref="I76:I90" si="22">IF(D76&lt;&gt;0,E76/D76,0)</f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ref="X76:X90" si="23">D76-E76</f>
        <v>0</v>
      </c>
      <c r="Y76" s="44"/>
      <c r="Z76" s="45">
        <f t="shared" ref="Z76:Z90" si="24">IF(AND(C76&lt;&gt;"",C76&lt;&gt;0),D76/C76-1,0)</f>
        <v>0</v>
      </c>
      <c r="AA76" s="40">
        <f t="shared" ref="AA76:AA90" si="25">C76-D76</f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69" t="s">
        <v>46</v>
      </c>
      <c r="G77" s="370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69" t="s">
        <v>46</v>
      </c>
      <c r="G78" s="370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69" t="s">
        <v>46</v>
      </c>
      <c r="G79" s="370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69" t="s">
        <v>46</v>
      </c>
      <c r="G80" s="370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69" t="s">
        <v>46</v>
      </c>
      <c r="G81" s="370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69" t="s">
        <v>46</v>
      </c>
      <c r="G82" s="370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69" t="s">
        <v>46</v>
      </c>
      <c r="G83" s="370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69" t="s">
        <v>46</v>
      </c>
      <c r="G84" s="370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1"/>
        <v>0</v>
      </c>
      <c r="F85" s="369" t="s">
        <v>46</v>
      </c>
      <c r="G85" s="370"/>
      <c r="H85" s="41" t="str">
        <f>IF($F85&lt;&gt;"Resource name",VLOOKUP($F85,'3. Resources'!$B$86:$C$95,2,FALSE),"")</f>
        <v/>
      </c>
      <c r="I85" s="42">
        <f t="shared" si="2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3"/>
        <v>0</v>
      </c>
      <c r="Y85" s="44"/>
      <c r="Z85" s="45">
        <f t="shared" si="24"/>
        <v>0</v>
      </c>
      <c r="AA85" s="40">
        <f t="shared" si="2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1"/>
        <v>0</v>
      </c>
      <c r="F86" s="369" t="s">
        <v>46</v>
      </c>
      <c r="G86" s="370"/>
      <c r="H86" s="41" t="str">
        <f>IF($F86&lt;&gt;"Resource name",VLOOKUP($F86,'3. Resources'!$B$86:$C$95,2,FALSE),"")</f>
        <v/>
      </c>
      <c r="I86" s="42">
        <f t="shared" si="22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3"/>
        <v>0</v>
      </c>
      <c r="Y86" s="44"/>
      <c r="Z86" s="45">
        <f t="shared" si="24"/>
        <v>0</v>
      </c>
      <c r="AA86" s="40">
        <f t="shared" si="25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1"/>
        <v>0</v>
      </c>
      <c r="F87" s="369" t="s">
        <v>46</v>
      </c>
      <c r="G87" s="370"/>
      <c r="H87" s="41" t="str">
        <f>IF($F87&lt;&gt;"Resource name",VLOOKUP($F87,'3. Resources'!$B$86:$C$95,2,FALSE),"")</f>
        <v/>
      </c>
      <c r="I87" s="42">
        <f t="shared" si="22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3"/>
        <v>0</v>
      </c>
      <c r="Y87" s="44"/>
      <c r="Z87" s="45">
        <f t="shared" si="24"/>
        <v>0</v>
      </c>
      <c r="AA87" s="40">
        <f t="shared" si="25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1"/>
        <v>0</v>
      </c>
      <c r="F88" s="369" t="s">
        <v>46</v>
      </c>
      <c r="G88" s="370"/>
      <c r="H88" s="41" t="str">
        <f>IF($F88&lt;&gt;"Resource name",VLOOKUP($F88,'3. Resources'!$B$86:$C$95,2,FALSE),"")</f>
        <v/>
      </c>
      <c r="I88" s="42">
        <f t="shared" si="22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3"/>
        <v>0</v>
      </c>
      <c r="Y88" s="44"/>
      <c r="Z88" s="45">
        <f t="shared" si="24"/>
        <v>0</v>
      </c>
      <c r="AA88" s="40">
        <f t="shared" si="25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1"/>
        <v>0</v>
      </c>
      <c r="F89" s="369" t="s">
        <v>46</v>
      </c>
      <c r="G89" s="370"/>
      <c r="H89" s="41" t="str">
        <f>IF($F89&lt;&gt;"Resource name",VLOOKUP($F89,'3. Resources'!$B$86:$C$95,2,FALSE),"")</f>
        <v/>
      </c>
      <c r="I89" s="42">
        <f t="shared" si="22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3"/>
        <v>0</v>
      </c>
      <c r="Y89" s="44"/>
      <c r="Z89" s="45">
        <f t="shared" si="24"/>
        <v>0</v>
      </c>
      <c r="AA89" s="40">
        <f t="shared" si="25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1"/>
        <v>0</v>
      </c>
      <c r="F90" s="369" t="s">
        <v>46</v>
      </c>
      <c r="G90" s="370"/>
      <c r="H90" s="41" t="str">
        <f>IF($F90&lt;&gt;"Resource name",VLOOKUP($F90,'3. Resources'!$B$86:$C$95,2,FALSE),"")</f>
        <v/>
      </c>
      <c r="I90" s="42">
        <f t="shared" si="22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3"/>
        <v>0</v>
      </c>
      <c r="Y90" s="44"/>
      <c r="Z90" s="45">
        <f t="shared" si="24"/>
        <v>0</v>
      </c>
      <c r="AA90" s="40">
        <f t="shared" si="25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48" t="s">
        <v>100</v>
      </c>
      <c r="C91" s="49"/>
      <c r="D91" s="49"/>
      <c r="E91" s="49"/>
      <c r="F91" s="373"/>
      <c r="G91" s="373"/>
      <c r="H91" s="50"/>
      <c r="I91" s="50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2"/>
      <c r="Y91" s="53"/>
      <c r="Z91" s="54"/>
      <c r="AA91" s="55"/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ref="E92:E116" si="26">SUM(J92:W92)</f>
        <v>0</v>
      </c>
      <c r="F92" s="369" t="s">
        <v>46</v>
      </c>
      <c r="G92" s="370"/>
      <c r="H92" s="41" t="str">
        <f>IF($F92&lt;&gt;"Resource name",VLOOKUP($F92,'3. Resources'!$B$86:$C$95,2,FALSE),"")</f>
        <v/>
      </c>
      <c r="I92" s="42">
        <f t="shared" ref="I92:I106" si="27">IF(D92&lt;&gt;0,E92/D92,0)</f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ref="X92:X115" si="28">D92-E92</f>
        <v>0</v>
      </c>
      <c r="Y92" s="44"/>
      <c r="Z92" s="45">
        <f t="shared" ref="Z92:Z106" si="29">IF(AND(C92&lt;&gt;"",C92&lt;&gt;0),D92/C92-1,0)</f>
        <v>0</v>
      </c>
      <c r="AA92" s="40">
        <f t="shared" ref="AA92:AA106" si="30">C92-D92</f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69" t="s">
        <v>46</v>
      </c>
      <c r="G93" s="370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69" t="s">
        <v>46</v>
      </c>
      <c r="G94" s="370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69" t="s">
        <v>46</v>
      </c>
      <c r="G95" s="370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69" t="s">
        <v>46</v>
      </c>
      <c r="G96" s="370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69" t="s">
        <v>46</v>
      </c>
      <c r="G97" s="370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69" t="s">
        <v>46</v>
      </c>
      <c r="G98" s="370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69" t="s">
        <v>46</v>
      </c>
      <c r="G99" s="370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69" t="s">
        <v>46</v>
      </c>
      <c r="G100" s="370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69" t="s">
        <v>46</v>
      </c>
      <c r="G101" s="370"/>
      <c r="H101" s="41" t="str">
        <f>IF($F101&lt;&gt;"Resource name",VLOOKUP($F101,'3. Resources'!$B$86:$C$95,2,FALSE),"")</f>
        <v/>
      </c>
      <c r="I101" s="42">
        <f t="shared" si="2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29"/>
        <v>0</v>
      </c>
      <c r="AA101" s="40">
        <f t="shared" si="3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69" t="s">
        <v>46</v>
      </c>
      <c r="G102" s="370"/>
      <c r="H102" s="41" t="str">
        <f>IF($F102&lt;&gt;"Resource name",VLOOKUP($F102,'3. Resources'!$B$86:$C$95,2,FALSE),"")</f>
        <v/>
      </c>
      <c r="I102" s="42">
        <f t="shared" si="27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29"/>
        <v>0</v>
      </c>
      <c r="AA102" s="40">
        <f t="shared" si="30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69" t="s">
        <v>46</v>
      </c>
      <c r="G103" s="370"/>
      <c r="H103" s="41" t="str">
        <f>IF($F103&lt;&gt;"Resource name",VLOOKUP($F103,'3. Resources'!$B$86:$C$95,2,FALSE),"")</f>
        <v/>
      </c>
      <c r="I103" s="42">
        <f t="shared" si="27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29"/>
        <v>0</v>
      </c>
      <c r="AA103" s="40">
        <f t="shared" si="30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69" t="s">
        <v>46</v>
      </c>
      <c r="G104" s="370"/>
      <c r="H104" s="41" t="str">
        <f>IF($F104&lt;&gt;"Resource name",VLOOKUP($F104,'3. Resources'!$B$86:$C$95,2,FALSE),"")</f>
        <v/>
      </c>
      <c r="I104" s="42">
        <f t="shared" si="27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29"/>
        <v>0</v>
      </c>
      <c r="AA104" s="40">
        <f t="shared" si="30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69" t="s">
        <v>46</v>
      </c>
      <c r="G105" s="370"/>
      <c r="H105" s="41" t="str">
        <f>IF($F105&lt;&gt;"Resource name",VLOOKUP($F105,'3. Resources'!$B$86:$C$95,2,FALSE),"")</f>
        <v/>
      </c>
      <c r="I105" s="42">
        <f t="shared" si="27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29"/>
        <v>0</v>
      </c>
      <c r="AA105" s="40">
        <f t="shared" si="30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69" t="s">
        <v>46</v>
      </c>
      <c r="G106" s="370"/>
      <c r="H106" s="41" t="str">
        <f>IF($F106&lt;&gt;"Resource name",VLOOKUP($F106,'3. Resources'!$B$86:$C$95,2,FALSE),"")</f>
        <v/>
      </c>
      <c r="I106" s="42">
        <f t="shared" si="27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29"/>
        <v>0</v>
      </c>
      <c r="AA106" s="40">
        <f t="shared" si="30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69" t="s">
        <v>46</v>
      </c>
      <c r="G107" s="370"/>
      <c r="H107" s="41" t="str">
        <f>IF($F107&lt;&gt;"Resource name",VLOOKUP($F107,'3. Resources'!$B$86:$C$95,2,FALSE),"")</f>
        <v/>
      </c>
      <c r="I107" s="42">
        <f t="shared" ref="I107:I116" si="31">IF(D107&lt;&gt;0,E107/D107,0)</f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ref="Z107:Z116" si="32">IF(AND(C107&lt;&gt;"",C107&lt;&gt;0),D107/C107-1,0)</f>
        <v>0</v>
      </c>
      <c r="AA107" s="40">
        <f t="shared" ref="AA107:AA116" si="33">C107-D107</f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69" t="s">
        <v>46</v>
      </c>
      <c r="G108" s="370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69" t="s">
        <v>46</v>
      </c>
      <c r="G109" s="370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69" t="s">
        <v>46</v>
      </c>
      <c r="G110" s="370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28"/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26"/>
        <v>0</v>
      </c>
      <c r="F111" s="369" t="s">
        <v>46</v>
      </c>
      <c r="G111" s="370"/>
      <c r="H111" s="41" t="str">
        <f>IF($F111&lt;&gt;"Resource name",VLOOKUP($F111,'3. Resources'!$B$86:$C$95,2,FALSE),"")</f>
        <v/>
      </c>
      <c r="I111" s="42">
        <f t="shared" si="31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28"/>
        <v>0</v>
      </c>
      <c r="Y111" s="44"/>
      <c r="Z111" s="45">
        <f t="shared" si="32"/>
        <v>0</v>
      </c>
      <c r="AA111" s="40">
        <f t="shared" si="33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26"/>
        <v>0</v>
      </c>
      <c r="F112" s="369" t="s">
        <v>46</v>
      </c>
      <c r="G112" s="370"/>
      <c r="H112" s="41" t="str">
        <f>IF($F112&lt;&gt;"Resource name",VLOOKUP($F112,'3. Resources'!$B$86:$C$95,2,FALSE),"")</f>
        <v/>
      </c>
      <c r="I112" s="42">
        <f t="shared" si="31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28"/>
        <v>0</v>
      </c>
      <c r="Y112" s="44"/>
      <c r="Z112" s="45">
        <f t="shared" si="32"/>
        <v>0</v>
      </c>
      <c r="AA112" s="40">
        <f t="shared" si="33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26"/>
        <v>0</v>
      </c>
      <c r="F113" s="369" t="s">
        <v>46</v>
      </c>
      <c r="G113" s="370"/>
      <c r="H113" s="41" t="str">
        <f>IF($F113&lt;&gt;"Resource name",VLOOKUP($F113,'3. Resources'!$B$86:$C$95,2,FALSE),"")</f>
        <v/>
      </c>
      <c r="I113" s="42">
        <f t="shared" si="31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 t="shared" si="28"/>
        <v>0</v>
      </c>
      <c r="Y113" s="44"/>
      <c r="Z113" s="45">
        <f t="shared" si="32"/>
        <v>0</v>
      </c>
      <c r="AA113" s="40">
        <f t="shared" si="33"/>
        <v>0</v>
      </c>
      <c r="AD113" s="36"/>
      <c r="AE113" s="36"/>
      <c r="AJ113" s="47"/>
      <c r="AK113" s="47"/>
      <c r="AL113" s="24"/>
      <c r="AM113" s="24"/>
      <c r="AN113" s="24"/>
    </row>
    <row r="114" spans="2:40">
      <c r="B114" s="309"/>
      <c r="C114" s="310"/>
      <c r="D114" s="310"/>
      <c r="E114" s="311">
        <f t="shared" si="26"/>
        <v>0</v>
      </c>
      <c r="F114" s="369" t="s">
        <v>46</v>
      </c>
      <c r="G114" s="370"/>
      <c r="H114" s="41" t="str">
        <f>IF($F114&lt;&gt;"Resource name",VLOOKUP($F114,'3. Resources'!$B$86:$C$95,2,FALSE),"")</f>
        <v/>
      </c>
      <c r="I114" s="42">
        <f t="shared" si="31"/>
        <v>0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40">
        <f t="shared" si="28"/>
        <v>0</v>
      </c>
      <c r="Y114" s="44"/>
      <c r="Z114" s="45">
        <f t="shared" si="32"/>
        <v>0</v>
      </c>
      <c r="AA114" s="40">
        <f t="shared" si="33"/>
        <v>0</v>
      </c>
      <c r="AD114" s="36"/>
      <c r="AE114" s="36"/>
      <c r="AJ114" s="47"/>
      <c r="AK114" s="47"/>
      <c r="AL114" s="24"/>
      <c r="AM114" s="24"/>
      <c r="AN114" s="24"/>
    </row>
    <row r="115" spans="2:40">
      <c r="B115" s="309"/>
      <c r="C115" s="310"/>
      <c r="D115" s="310"/>
      <c r="E115" s="311">
        <f t="shared" si="26"/>
        <v>0</v>
      </c>
      <c r="F115" s="369" t="s">
        <v>46</v>
      </c>
      <c r="G115" s="370"/>
      <c r="H115" s="41" t="str">
        <f>IF($F115&lt;&gt;"Resource name",VLOOKUP($F115,'3. Resources'!$B$86:$C$95,2,FALSE),"")</f>
        <v/>
      </c>
      <c r="I115" s="42">
        <f t="shared" si="31"/>
        <v>0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40">
        <f t="shared" si="28"/>
        <v>0</v>
      </c>
      <c r="Y115" s="44"/>
      <c r="Z115" s="45">
        <f t="shared" si="32"/>
        <v>0</v>
      </c>
      <c r="AA115" s="40">
        <f t="shared" si="33"/>
        <v>0</v>
      </c>
      <c r="AD115" s="36"/>
      <c r="AE115" s="36"/>
      <c r="AJ115" s="47"/>
      <c r="AK115" s="47"/>
      <c r="AL115" s="24"/>
      <c r="AM115" s="24"/>
      <c r="AN115" s="24"/>
    </row>
    <row r="116" spans="2:40">
      <c r="B116" s="309"/>
      <c r="C116" s="310"/>
      <c r="D116" s="310"/>
      <c r="E116" s="311">
        <f t="shared" si="26"/>
        <v>0</v>
      </c>
      <c r="F116" s="369" t="s">
        <v>46</v>
      </c>
      <c r="G116" s="370"/>
      <c r="H116" s="41" t="str">
        <f>IF($F116&lt;&gt;"Resource name",VLOOKUP($F116,'3. Resources'!$B$86:$C$95,2,FALSE),"")</f>
        <v/>
      </c>
      <c r="I116" s="42">
        <f t="shared" si="31"/>
        <v>0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40">
        <f>D116-E116</f>
        <v>0</v>
      </c>
      <c r="Y116" s="44"/>
      <c r="Z116" s="45">
        <f t="shared" si="32"/>
        <v>0</v>
      </c>
      <c r="AA116" s="40">
        <f t="shared" si="33"/>
        <v>0</v>
      </c>
      <c r="AD116" s="36"/>
      <c r="AE116" s="36"/>
      <c r="AJ116" s="47"/>
      <c r="AK116" s="47"/>
      <c r="AL116" s="24"/>
      <c r="AM116" s="24"/>
      <c r="AN116" s="24"/>
    </row>
    <row r="118" spans="2:40">
      <c r="J118" s="391" t="s">
        <v>35</v>
      </c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  <c r="X118" s="391"/>
      <c r="Y118" s="391"/>
    </row>
    <row r="119" spans="2:40" customFormat="1">
      <c r="B119" s="26"/>
      <c r="C119" s="26"/>
      <c r="D119" s="26"/>
      <c r="E119" s="26"/>
      <c r="F119" s="26"/>
      <c r="G119" s="26"/>
      <c r="H119" s="26"/>
      <c r="I119" s="26"/>
      <c r="J119" s="388" t="s">
        <v>16</v>
      </c>
      <c r="K119" s="388"/>
      <c r="L119" s="388"/>
      <c r="M119" s="388"/>
      <c r="N119" s="388" t="s">
        <v>68</v>
      </c>
      <c r="O119" s="388"/>
      <c r="P119" s="388"/>
      <c r="Q119" s="388"/>
      <c r="R119" s="391" t="s">
        <v>65</v>
      </c>
      <c r="S119" s="391"/>
      <c r="T119" s="391" t="s">
        <v>66</v>
      </c>
      <c r="U119" s="391"/>
      <c r="V119" s="388" t="s">
        <v>67</v>
      </c>
      <c r="W119" s="388"/>
      <c r="X119" s="388"/>
      <c r="Y119" s="388"/>
    </row>
    <row r="120" spans="2:40" customFormat="1">
      <c r="B120" s="26"/>
      <c r="C120" s="26"/>
      <c r="D120" s="26"/>
      <c r="E120" s="26"/>
      <c r="F120" s="26"/>
      <c r="G120" s="26"/>
      <c r="H120" s="26"/>
      <c r="I120" s="26"/>
      <c r="J120" s="389"/>
      <c r="K120" s="389"/>
      <c r="L120" s="389"/>
      <c r="M120" s="389"/>
      <c r="N120" s="389"/>
      <c r="O120" s="389"/>
      <c r="P120" s="389"/>
      <c r="Q120" s="389"/>
      <c r="R120" s="392"/>
      <c r="S120" s="392"/>
      <c r="T120" s="392"/>
      <c r="U120" s="392"/>
      <c r="V120" s="389"/>
      <c r="W120" s="389"/>
      <c r="X120" s="389"/>
      <c r="Y120" s="389"/>
    </row>
    <row r="121" spans="2:40" customFormat="1">
      <c r="B121" s="26"/>
      <c r="C121" s="26"/>
      <c r="D121" s="26"/>
      <c r="E121" s="26"/>
      <c r="F121" s="26"/>
      <c r="G121" s="26"/>
      <c r="H121" s="26"/>
      <c r="I121" s="26"/>
      <c r="J121" s="389"/>
      <c r="K121" s="389"/>
      <c r="L121" s="389"/>
      <c r="M121" s="389"/>
      <c r="N121" s="389"/>
      <c r="O121" s="389"/>
      <c r="P121" s="389"/>
      <c r="Q121" s="389"/>
      <c r="R121" s="392"/>
      <c r="S121" s="392"/>
      <c r="T121" s="392"/>
      <c r="U121" s="392"/>
      <c r="V121" s="389"/>
      <c r="W121" s="389"/>
      <c r="X121" s="389"/>
      <c r="Y121" s="389"/>
    </row>
    <row r="122" spans="2:40" customFormat="1">
      <c r="B122" s="26"/>
      <c r="C122" s="26"/>
      <c r="D122" s="26"/>
      <c r="E122" s="26"/>
      <c r="F122" s="26"/>
      <c r="G122" s="26"/>
      <c r="H122" s="26"/>
      <c r="I122" s="26"/>
      <c r="J122" s="389"/>
      <c r="K122" s="389"/>
      <c r="L122" s="389"/>
      <c r="M122" s="389"/>
      <c r="N122" s="389"/>
      <c r="O122" s="389"/>
      <c r="P122" s="389"/>
      <c r="Q122" s="389"/>
      <c r="R122" s="392"/>
      <c r="S122" s="392"/>
      <c r="T122" s="392"/>
      <c r="U122" s="392"/>
      <c r="V122" s="389"/>
      <c r="W122" s="389"/>
      <c r="X122" s="389"/>
      <c r="Y122" s="389"/>
    </row>
    <row r="123" spans="2:40" customFormat="1">
      <c r="B123" s="26"/>
      <c r="C123" s="26"/>
      <c r="D123" s="26"/>
      <c r="E123" s="26"/>
      <c r="F123" s="26"/>
      <c r="G123" s="26"/>
      <c r="H123" s="26"/>
      <c r="I123" s="26"/>
      <c r="J123" s="389"/>
      <c r="K123" s="389"/>
      <c r="L123" s="389"/>
      <c r="M123" s="389"/>
      <c r="N123" s="389"/>
      <c r="O123" s="389"/>
      <c r="P123" s="389"/>
      <c r="Q123" s="389"/>
      <c r="R123" s="392"/>
      <c r="S123" s="392"/>
      <c r="T123" s="392"/>
      <c r="U123" s="392"/>
      <c r="V123" s="389"/>
      <c r="W123" s="389"/>
      <c r="X123" s="389"/>
      <c r="Y123" s="389"/>
    </row>
    <row r="124" spans="2:40" customFormat="1">
      <c r="B124" s="26"/>
      <c r="C124" s="26"/>
      <c r="D124" s="26"/>
      <c r="E124" s="26"/>
      <c r="F124" s="26"/>
      <c r="G124" s="26"/>
      <c r="H124" s="26"/>
      <c r="I124" s="26"/>
      <c r="J124" s="389"/>
      <c r="K124" s="389"/>
      <c r="L124" s="389"/>
      <c r="M124" s="389"/>
      <c r="N124" s="389"/>
      <c r="O124" s="389"/>
      <c r="P124" s="389"/>
      <c r="Q124" s="389"/>
      <c r="R124" s="392"/>
      <c r="S124" s="392"/>
      <c r="T124" s="392"/>
      <c r="U124" s="392"/>
      <c r="V124" s="389"/>
      <c r="W124" s="389"/>
      <c r="X124" s="389"/>
      <c r="Y124" s="389"/>
    </row>
    <row r="125" spans="2:40" customFormat="1">
      <c r="B125" s="26"/>
      <c r="C125" s="26"/>
      <c r="D125" s="26"/>
      <c r="E125" s="26"/>
      <c r="F125" s="26"/>
      <c r="G125" s="26"/>
      <c r="H125" s="26"/>
      <c r="I125" s="26"/>
      <c r="J125" s="389"/>
      <c r="K125" s="389"/>
      <c r="L125" s="389"/>
      <c r="M125" s="389"/>
      <c r="N125" s="389"/>
      <c r="O125" s="389"/>
      <c r="P125" s="389"/>
      <c r="Q125" s="389"/>
      <c r="R125" s="392"/>
      <c r="S125" s="392"/>
      <c r="T125" s="392"/>
      <c r="U125" s="392"/>
      <c r="V125" s="389"/>
      <c r="W125" s="389"/>
      <c r="X125" s="389"/>
      <c r="Y125" s="389"/>
    </row>
    <row r="126" spans="2:40" customFormat="1">
      <c r="B126" s="26"/>
      <c r="C126" s="26"/>
      <c r="D126" s="26"/>
      <c r="E126" s="26"/>
      <c r="F126" s="26"/>
      <c r="G126" s="26"/>
      <c r="H126" s="26"/>
      <c r="I126" s="26"/>
      <c r="J126" s="389"/>
      <c r="K126" s="389"/>
      <c r="L126" s="389"/>
      <c r="M126" s="389"/>
      <c r="N126" s="389"/>
      <c r="O126" s="389"/>
      <c r="P126" s="389"/>
      <c r="Q126" s="389"/>
      <c r="R126" s="392"/>
      <c r="S126" s="392"/>
      <c r="T126" s="392"/>
      <c r="U126" s="392"/>
      <c r="V126" s="389"/>
      <c r="W126" s="389"/>
      <c r="X126" s="389"/>
      <c r="Y126" s="389"/>
    </row>
    <row r="127" spans="2:40" customFormat="1">
      <c r="B127" s="26"/>
      <c r="C127" s="26"/>
      <c r="D127" s="26"/>
      <c r="E127" s="26"/>
      <c r="F127" s="26"/>
      <c r="G127" s="26"/>
      <c r="H127" s="26"/>
      <c r="I127" s="26"/>
      <c r="J127" s="389"/>
      <c r="K127" s="389"/>
      <c r="L127" s="389"/>
      <c r="M127" s="389"/>
      <c r="N127" s="389"/>
      <c r="O127" s="389"/>
      <c r="P127" s="389"/>
      <c r="Q127" s="389"/>
      <c r="R127" s="392"/>
      <c r="S127" s="392"/>
      <c r="T127" s="392"/>
      <c r="U127" s="392"/>
      <c r="V127" s="389"/>
      <c r="W127" s="389"/>
      <c r="X127" s="389"/>
      <c r="Y127" s="389"/>
    </row>
    <row r="128" spans="2:40" customFormat="1">
      <c r="B128" s="26"/>
      <c r="C128" s="26"/>
      <c r="D128" s="26"/>
      <c r="E128" s="26"/>
      <c r="F128" s="26"/>
      <c r="G128" s="26"/>
      <c r="H128" s="26"/>
      <c r="I128" s="26"/>
      <c r="J128" s="389"/>
      <c r="K128" s="389"/>
      <c r="L128" s="389"/>
      <c r="M128" s="389"/>
      <c r="N128" s="389"/>
      <c r="O128" s="389"/>
      <c r="P128" s="389"/>
      <c r="Q128" s="389"/>
      <c r="R128" s="392"/>
      <c r="S128" s="392"/>
      <c r="T128" s="392"/>
      <c r="U128" s="392"/>
      <c r="V128" s="389"/>
      <c r="W128" s="389"/>
      <c r="X128" s="389"/>
      <c r="Y128" s="389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89"/>
      <c r="K129" s="389"/>
      <c r="L129" s="389"/>
      <c r="M129" s="389"/>
      <c r="N129" s="389"/>
      <c r="O129" s="389"/>
      <c r="P129" s="389"/>
      <c r="Q129" s="389"/>
      <c r="R129" s="392"/>
      <c r="S129" s="392"/>
      <c r="T129" s="392"/>
      <c r="U129" s="392"/>
      <c r="V129" s="389"/>
      <c r="W129" s="389"/>
      <c r="X129" s="389"/>
      <c r="Y129" s="389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389"/>
      <c r="K130" s="389"/>
      <c r="L130" s="389"/>
      <c r="M130" s="389"/>
      <c r="N130" s="389"/>
      <c r="O130" s="389"/>
      <c r="P130" s="389"/>
      <c r="Q130" s="389"/>
      <c r="R130" s="392"/>
      <c r="S130" s="392"/>
      <c r="T130" s="392"/>
      <c r="U130" s="392"/>
      <c r="V130" s="389"/>
      <c r="W130" s="389"/>
      <c r="X130" s="389"/>
      <c r="Y130" s="389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389"/>
      <c r="K131" s="389"/>
      <c r="L131" s="389"/>
      <c r="M131" s="389"/>
      <c r="N131" s="389"/>
      <c r="O131" s="389"/>
      <c r="P131" s="389"/>
      <c r="Q131" s="389"/>
      <c r="R131" s="392"/>
      <c r="S131" s="392"/>
      <c r="T131" s="392"/>
      <c r="U131" s="392"/>
      <c r="V131" s="389"/>
      <c r="W131" s="389"/>
      <c r="X131" s="389"/>
      <c r="Y131" s="389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389"/>
      <c r="K132" s="389"/>
      <c r="L132" s="389"/>
      <c r="M132" s="389"/>
      <c r="N132" s="389"/>
      <c r="O132" s="389"/>
      <c r="P132" s="389"/>
      <c r="Q132" s="389"/>
      <c r="R132" s="392"/>
      <c r="S132" s="392"/>
      <c r="T132" s="392"/>
      <c r="U132" s="392"/>
      <c r="V132" s="389"/>
      <c r="W132" s="389"/>
      <c r="X132" s="389"/>
      <c r="Y132" s="389"/>
    </row>
    <row r="133" spans="2:25" customFormat="1">
      <c r="B133" s="26"/>
      <c r="C133" s="26"/>
      <c r="D133" s="26"/>
      <c r="E133" s="26"/>
      <c r="F133" s="26"/>
      <c r="G133" s="26"/>
      <c r="H133" s="26"/>
      <c r="I133" s="26"/>
      <c r="J133" s="389"/>
      <c r="K133" s="389"/>
      <c r="L133" s="389"/>
      <c r="M133" s="389"/>
      <c r="N133" s="389"/>
      <c r="O133" s="389"/>
      <c r="P133" s="389"/>
      <c r="Q133" s="389"/>
      <c r="R133" s="392"/>
      <c r="S133" s="392"/>
      <c r="T133" s="392"/>
      <c r="U133" s="392"/>
      <c r="V133" s="389"/>
      <c r="W133" s="389"/>
      <c r="X133" s="389"/>
      <c r="Y133" s="389"/>
    </row>
    <row r="134" spans="2:25" customFormat="1">
      <c r="B134" s="26"/>
      <c r="C134" s="26"/>
      <c r="D134" s="26"/>
      <c r="E134" s="26"/>
      <c r="F134" s="26"/>
      <c r="G134" s="26"/>
      <c r="H134" s="26"/>
      <c r="I134" s="26"/>
      <c r="J134" s="389"/>
      <c r="K134" s="389"/>
      <c r="L134" s="389"/>
      <c r="M134" s="389"/>
      <c r="N134" s="389"/>
      <c r="O134" s="389"/>
      <c r="P134" s="389"/>
      <c r="Q134" s="389"/>
      <c r="R134" s="392"/>
      <c r="S134" s="392"/>
      <c r="T134" s="392"/>
      <c r="U134" s="392"/>
      <c r="V134" s="389"/>
      <c r="W134" s="389"/>
      <c r="X134" s="389"/>
      <c r="Y134" s="389"/>
    </row>
    <row r="135" spans="2:25" customForma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</sheetData>
  <mergeCells count="201">
    <mergeCell ref="J118:Y118"/>
    <mergeCell ref="T128:U128"/>
    <mergeCell ref="T129:U129"/>
    <mergeCell ref="T130:U130"/>
    <mergeCell ref="T131:U131"/>
    <mergeCell ref="T132:U132"/>
    <mergeCell ref="T133:U133"/>
    <mergeCell ref="T134:U134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V131:Y131"/>
    <mergeCell ref="V132:Y132"/>
    <mergeCell ref="V133:Y133"/>
    <mergeCell ref="V134:Y134"/>
    <mergeCell ref="T119:U119"/>
    <mergeCell ref="T120:U120"/>
    <mergeCell ref="T121:U121"/>
    <mergeCell ref="T122:U122"/>
    <mergeCell ref="T123:U123"/>
    <mergeCell ref="T124:U124"/>
    <mergeCell ref="T125:U125"/>
    <mergeCell ref="T126:U126"/>
    <mergeCell ref="T127:U127"/>
    <mergeCell ref="N134:Q134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N119:Q119"/>
    <mergeCell ref="N120:Q120"/>
    <mergeCell ref="N121:Q121"/>
    <mergeCell ref="N122:Q122"/>
    <mergeCell ref="N123:Q123"/>
    <mergeCell ref="N124:Q124"/>
    <mergeCell ref="N125:Q125"/>
    <mergeCell ref="N126:Q126"/>
    <mergeCell ref="N127:Q127"/>
    <mergeCell ref="J133:M133"/>
    <mergeCell ref="N128:Q128"/>
    <mergeCell ref="N129:Q129"/>
    <mergeCell ref="N130:Q130"/>
    <mergeCell ref="N131:Q131"/>
    <mergeCell ref="N132:Q132"/>
    <mergeCell ref="N133:Q133"/>
    <mergeCell ref="J134:M134"/>
    <mergeCell ref="J130:M130"/>
    <mergeCell ref="J131:M131"/>
    <mergeCell ref="J132:M132"/>
    <mergeCell ref="J127:M127"/>
    <mergeCell ref="J128:M128"/>
    <mergeCell ref="J129:M129"/>
    <mergeCell ref="J124:M124"/>
    <mergeCell ref="J125:M125"/>
    <mergeCell ref="J126:M126"/>
    <mergeCell ref="J119:M119"/>
    <mergeCell ref="J120:M120"/>
    <mergeCell ref="J121:M121"/>
    <mergeCell ref="J122:M122"/>
    <mergeCell ref="J123:M123"/>
    <mergeCell ref="F14:G14"/>
    <mergeCell ref="F10:G10"/>
    <mergeCell ref="Y7:Y8"/>
    <mergeCell ref="F52:G52"/>
    <mergeCell ref="F53:G53"/>
    <mergeCell ref="F115:G115"/>
    <mergeCell ref="F70:G70"/>
    <mergeCell ref="F71:G71"/>
    <mergeCell ref="F72:G72"/>
    <mergeCell ref="F73:G73"/>
    <mergeCell ref="F97:G97"/>
    <mergeCell ref="F98:G98"/>
    <mergeCell ref="F90:G90"/>
    <mergeCell ref="F82:G82"/>
    <mergeCell ref="F78:G78"/>
    <mergeCell ref="F102:G102"/>
    <mergeCell ref="F83:G83"/>
    <mergeCell ref="F84:G84"/>
    <mergeCell ref="F95:G95"/>
    <mergeCell ref="F76:G76"/>
    <mergeCell ref="F69:G69"/>
    <mergeCell ref="F62:G62"/>
    <mergeCell ref="F63:G63"/>
    <mergeCell ref="F96:G96"/>
    <mergeCell ref="F99:G99"/>
    <mergeCell ref="F100:G100"/>
    <mergeCell ref="F93:G93"/>
    <mergeCell ref="F88:G88"/>
    <mergeCell ref="F87:G87"/>
    <mergeCell ref="F89:G89"/>
    <mergeCell ref="F86:G86"/>
    <mergeCell ref="F75:G75"/>
    <mergeCell ref="F92:G92"/>
    <mergeCell ref="F34:G34"/>
    <mergeCell ref="F35:G35"/>
    <mergeCell ref="F25:G25"/>
    <mergeCell ref="F26:G26"/>
    <mergeCell ref="F103:G103"/>
    <mergeCell ref="F61:G61"/>
    <mergeCell ref="F49:G49"/>
    <mergeCell ref="F51:G51"/>
    <mergeCell ref="F57:G57"/>
    <mergeCell ref="F55:G55"/>
    <mergeCell ref="F54:G54"/>
    <mergeCell ref="F65:G65"/>
    <mergeCell ref="F66:G66"/>
    <mergeCell ref="F74:G74"/>
    <mergeCell ref="F64:G64"/>
    <mergeCell ref="F59:G59"/>
    <mergeCell ref="F91:G91"/>
    <mergeCell ref="F85:G85"/>
    <mergeCell ref="F77:G77"/>
    <mergeCell ref="F67:G67"/>
    <mergeCell ref="F68:G68"/>
    <mergeCell ref="F79:G79"/>
    <mergeCell ref="F80:G80"/>
    <mergeCell ref="F81:G81"/>
    <mergeCell ref="F38:G38"/>
    <mergeCell ref="F45:G45"/>
    <mergeCell ref="F41:G41"/>
    <mergeCell ref="F56:G56"/>
    <mergeCell ref="F44:G44"/>
    <mergeCell ref="F43:G43"/>
    <mergeCell ref="F46:G46"/>
    <mergeCell ref="F48:G48"/>
    <mergeCell ref="F36:G36"/>
    <mergeCell ref="F37:G37"/>
    <mergeCell ref="F50:G50"/>
    <mergeCell ref="F40:G40"/>
    <mergeCell ref="F39:G39"/>
    <mergeCell ref="F104:G104"/>
    <mergeCell ref="F105:G105"/>
    <mergeCell ref="F106:G106"/>
    <mergeCell ref="F107:G107"/>
    <mergeCell ref="F108:G108"/>
    <mergeCell ref="F109:G109"/>
    <mergeCell ref="F116:G116"/>
    <mergeCell ref="F110:G110"/>
    <mergeCell ref="F111:G111"/>
    <mergeCell ref="F112:G112"/>
    <mergeCell ref="F113:G113"/>
    <mergeCell ref="F114:G114"/>
    <mergeCell ref="F101:G101"/>
    <mergeCell ref="F94:G94"/>
    <mergeCell ref="G2:L2"/>
    <mergeCell ref="F28:G28"/>
    <mergeCell ref="F33:G33"/>
    <mergeCell ref="F42:G42"/>
    <mergeCell ref="F47:G47"/>
    <mergeCell ref="F31:G31"/>
    <mergeCell ref="F32:G32"/>
    <mergeCell ref="J7:W7"/>
    <mergeCell ref="B6:AA6"/>
    <mergeCell ref="F24:G24"/>
    <mergeCell ref="I7:I9"/>
    <mergeCell ref="B7:B9"/>
    <mergeCell ref="C7:C9"/>
    <mergeCell ref="D7:D9"/>
    <mergeCell ref="E7:E9"/>
    <mergeCell ref="F7:G9"/>
    <mergeCell ref="H7:H9"/>
    <mergeCell ref="X7:X8"/>
    <mergeCell ref="F60:G60"/>
    <mergeCell ref="F58:G58"/>
    <mergeCell ref="F17:G17"/>
    <mergeCell ref="F15:G15"/>
    <mergeCell ref="F16:G16"/>
    <mergeCell ref="Z7:Z8"/>
    <mergeCell ref="AA7:AA8"/>
    <mergeCell ref="F12:G12"/>
    <mergeCell ref="F13:G13"/>
    <mergeCell ref="F27:G27"/>
    <mergeCell ref="F29:G29"/>
    <mergeCell ref="F30:G30"/>
    <mergeCell ref="F18:G18"/>
    <mergeCell ref="F19:G19"/>
    <mergeCell ref="F20:G20"/>
    <mergeCell ref="F21:G21"/>
    <mergeCell ref="F22:G22"/>
    <mergeCell ref="F23:G23"/>
  </mergeCells>
  <conditionalFormatting sqref="J11:W116">
    <cfRule type="expression" dxfId="69" priority="40" stopIfTrue="1">
      <formula>IF(J$9="FER",TRUE,FALSE)</formula>
    </cfRule>
    <cfRule type="expression" dxfId="68" priority="43" stopIfTrue="1">
      <formula>OR(WEEKDAY(J$9)=1,WEEKDAY(J$9)=7)</formula>
    </cfRule>
  </conditionalFormatting>
  <conditionalFormatting sqref="F13:G14 B52:B58 B12:G12">
    <cfRule type="expression" dxfId="67" priority="37">
      <formula>IF(AND($I12&lt;&gt;0,$I12&lt;&gt;1),TRUE,FALSE)</formula>
    </cfRule>
    <cfRule type="expression" dxfId="66" priority="38">
      <formula>IF($I12=1,TRUE,FALSE)</formula>
    </cfRule>
    <cfRule type="expression" dxfId="65" priority="39">
      <formula>IF(AND($D12=0,$D12&lt;&gt;""),TRUE,FALSE)</formula>
    </cfRule>
  </conditionalFormatting>
  <conditionalFormatting sqref="G14:G26 B13:F26">
    <cfRule type="expression" dxfId="64" priority="34">
      <formula>IF(AND($I13&lt;&gt;0,$I13&lt;&gt;1),TRUE,FALSE)</formula>
    </cfRule>
    <cfRule type="expression" dxfId="63" priority="35">
      <formula>IF($I13=1,TRUE,FALSE)</formula>
    </cfRule>
    <cfRule type="expression" dxfId="62" priority="36">
      <formula>IF(AND($D13=0,$D13&lt;&gt;""),TRUE,FALSE)</formula>
    </cfRule>
  </conditionalFormatting>
  <conditionalFormatting sqref="B28:G42">
    <cfRule type="expression" dxfId="61" priority="31">
      <formula>IF(AND($I28&lt;&gt;0,$I28&lt;&gt;1),TRUE,FALSE)</formula>
    </cfRule>
    <cfRule type="expression" dxfId="60" priority="32">
      <formula>IF($I28=1,TRUE,FALSE)</formula>
    </cfRule>
    <cfRule type="expression" dxfId="59" priority="33">
      <formula>IF(AND($D28=0,$D28&lt;&gt;""),TRUE,FALSE)</formula>
    </cfRule>
  </conditionalFormatting>
  <conditionalFormatting sqref="B44:B46 C44:G58">
    <cfRule type="expression" dxfId="58" priority="28">
      <formula>IF(AND($I44&lt;&gt;0,$I44&lt;&gt;1),TRUE,FALSE)</formula>
    </cfRule>
    <cfRule type="expression" dxfId="57" priority="29">
      <formula>IF($I44=1,TRUE,FALSE)</formula>
    </cfRule>
    <cfRule type="expression" dxfId="56" priority="30">
      <formula>IF(AND($D44=0,$D44&lt;&gt;""),TRUE,FALSE)</formula>
    </cfRule>
  </conditionalFormatting>
  <conditionalFormatting sqref="B60:G74">
    <cfRule type="expression" dxfId="55" priority="25">
      <formula>IF(AND($I60&lt;&gt;0,$I60&lt;&gt;1),TRUE,FALSE)</formula>
    </cfRule>
    <cfRule type="expression" dxfId="54" priority="26">
      <formula>IF($I60=1,TRUE,FALSE)</formula>
    </cfRule>
    <cfRule type="expression" dxfId="53" priority="27">
      <formula>IF(AND($D60=0,$D60&lt;&gt;""),TRUE,FALSE)</formula>
    </cfRule>
  </conditionalFormatting>
  <conditionalFormatting sqref="B76:G90">
    <cfRule type="expression" dxfId="52" priority="22">
      <formula>IF(AND($I76&lt;&gt;0,$I76&lt;&gt;1),TRUE,FALSE)</formula>
    </cfRule>
    <cfRule type="expression" dxfId="51" priority="23">
      <formula>IF($I76=1,TRUE,FALSE)</formula>
    </cfRule>
    <cfRule type="expression" dxfId="50" priority="24">
      <formula>IF(AND($D76=0,$D76&lt;&gt;""),TRUE,FALSE)</formula>
    </cfRule>
  </conditionalFormatting>
  <conditionalFormatting sqref="B92:G116">
    <cfRule type="expression" dxfId="49" priority="19">
      <formula>IF(AND($I92&lt;&gt;0,$I92&lt;&gt;1),TRUE,FALSE)</formula>
    </cfRule>
    <cfRule type="expression" dxfId="48" priority="20">
      <formula>IF($I92=1,TRUE,FALSE)</formula>
    </cfRule>
    <cfRule type="expression" dxfId="47" priority="21">
      <formula>IF(AND($D92=0,$D92&lt;&gt;""),TRUE,FALSE)</formula>
    </cfRule>
  </conditionalFormatting>
  <conditionalFormatting sqref="E13:E26">
    <cfRule type="expression" dxfId="46" priority="16">
      <formula>IF(AND($I13&lt;&gt;0,$I13&lt;&gt;1),TRUE,FALSE)</formula>
    </cfRule>
    <cfRule type="expression" dxfId="45" priority="17">
      <formula>IF($I13=1,TRUE,FALSE)</formula>
    </cfRule>
    <cfRule type="expression" dxfId="44" priority="18">
      <formula>IF(AND($D13=0,$D13&lt;&gt;""),TRUE,FALSE)</formula>
    </cfRule>
  </conditionalFormatting>
  <conditionalFormatting sqref="E28:E42">
    <cfRule type="expression" dxfId="43" priority="13">
      <formula>IF(AND($I28&lt;&gt;0,$I28&lt;&gt;1),TRUE,FALSE)</formula>
    </cfRule>
    <cfRule type="expression" dxfId="42" priority="14">
      <formula>IF($I28=1,TRUE,FALSE)</formula>
    </cfRule>
    <cfRule type="expression" dxfId="41" priority="15">
      <formula>IF(AND($D28=0,$D28&lt;&gt;""),TRUE,FALSE)</formula>
    </cfRule>
  </conditionalFormatting>
  <conditionalFormatting sqref="E44:E58">
    <cfRule type="expression" dxfId="40" priority="10">
      <formula>IF(AND($I44&lt;&gt;0,$I44&lt;&gt;1),TRUE,FALSE)</formula>
    </cfRule>
    <cfRule type="expression" dxfId="39" priority="11">
      <formula>IF($I44=1,TRUE,FALSE)</formula>
    </cfRule>
    <cfRule type="expression" dxfId="38" priority="12">
      <formula>IF(AND($D44=0,$D44&lt;&gt;""),TRUE,FALSE)</formula>
    </cfRule>
  </conditionalFormatting>
  <conditionalFormatting sqref="E60:E74">
    <cfRule type="expression" dxfId="37" priority="7">
      <formula>IF(AND($I60&lt;&gt;0,$I60&lt;&gt;1),TRUE,FALSE)</formula>
    </cfRule>
    <cfRule type="expression" dxfId="36" priority="8">
      <formula>IF($I60=1,TRUE,FALSE)</formula>
    </cfRule>
    <cfRule type="expression" dxfId="35" priority="9">
      <formula>IF(AND($D60=0,$D60&lt;&gt;""),TRUE,FALSE)</formula>
    </cfRule>
  </conditionalFormatting>
  <conditionalFormatting sqref="E76:E90">
    <cfRule type="expression" dxfId="34" priority="4">
      <formula>IF(AND($I76&lt;&gt;0,$I76&lt;&gt;1),TRUE,FALSE)</formula>
    </cfRule>
    <cfRule type="expression" dxfId="33" priority="5">
      <formula>IF($I76=1,TRUE,FALSE)</formula>
    </cfRule>
    <cfRule type="expression" dxfId="32" priority="6">
      <formula>IF(AND($D76=0,$D76&lt;&gt;""),TRUE,FALSE)</formula>
    </cfRule>
  </conditionalFormatting>
  <conditionalFormatting sqref="E92:E116">
    <cfRule type="expression" dxfId="31" priority="1">
      <formula>IF(AND($I92&lt;&gt;0,$I92&lt;&gt;1),TRUE,FALSE)</formula>
    </cfRule>
    <cfRule type="expression" dxfId="30" priority="2">
      <formula>IF($I92=1,TRUE,FALSE)</formula>
    </cfRule>
    <cfRule type="expression" dxfId="29" priority="3">
      <formula>IF(AND($D92=0,$D92&lt;&gt;""),TRUE,FALSE)</formula>
    </cfRule>
  </conditionalFormatting>
  <conditionalFormatting sqref="B50:B51">
    <cfRule type="expression" dxfId="28" priority="47">
      <formula>IF(AND($I53&lt;&gt;0,$I53&lt;&gt;1),TRUE,FALSE)</formula>
    </cfRule>
    <cfRule type="expression" dxfId="27" priority="48">
      <formula>IF($I53=1,TRUE,FALSE)</formula>
    </cfRule>
    <cfRule type="expression" dxfId="26" priority="49">
      <formula>IF(AND($D53=0,$D53&lt;&gt;""),TRUE,FALSE)</formula>
    </cfRule>
  </conditionalFormatting>
  <conditionalFormatting sqref="B49">
    <cfRule type="expression" dxfId="25" priority="50">
      <formula>IF(AND($I51&lt;&gt;0,$I51&lt;&gt;1),TRUE,FALSE)</formula>
    </cfRule>
    <cfRule type="expression" dxfId="24" priority="51">
      <formula>IF($I51=1,TRUE,FALSE)</formula>
    </cfRule>
    <cfRule type="expression" dxfId="23" priority="52">
      <formula>IF(AND($D51=0,$D51&lt;&gt;""),TRUE,FALSE)</formula>
    </cfRule>
  </conditionalFormatting>
  <conditionalFormatting sqref="B47:B48">
    <cfRule type="expression" dxfId="22" priority="53">
      <formula>IF(AND($I48&lt;&gt;0,$I48&lt;&gt;1),TRUE,FALSE)</formula>
    </cfRule>
    <cfRule type="expression" dxfId="21" priority="54">
      <formula>IF($I48=1,TRUE,FALSE)</formula>
    </cfRule>
    <cfRule type="expression" dxfId="20" priority="55">
      <formula>IF(AND($D48=0,$D48&lt;&gt;""),TRUE,FALSE)</formula>
    </cfRule>
  </conditionalFormatting>
  <dataValidations count="2">
    <dataValidation type="list" allowBlank="1" showInputMessage="1" showErrorMessage="1" sqref="F10:G11 F91:G91 F43:G43 F75:G75 F27:G27 F59:G59">
      <formula1>$B$107:$B$116</formula1>
    </dataValidation>
    <dataValidation type="list" allowBlank="1" showInputMessage="1" showErrorMessage="1" sqref="F92:G116 F28:G42 F12:G26 F60:G74 F76:G90 F44:G58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3" t="str">
        <f>'1. Backlog'!$H$1</f>
        <v>15C - 15 CASTAWAY</v>
      </c>
      <c r="H2" s="393"/>
      <c r="I2" s="393"/>
      <c r="J2" s="393"/>
      <c r="K2" s="393"/>
      <c r="L2" s="393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9" t="s">
        <v>110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1"/>
    </row>
    <row r="7" spans="2:36" ht="23.25" customHeight="1">
      <c r="B7" s="402">
        <v>10</v>
      </c>
      <c r="C7" s="403"/>
      <c r="D7" s="185" t="s">
        <v>56</v>
      </c>
      <c r="E7" s="185">
        <f>'3. Resources'!D54</f>
        <v>40432</v>
      </c>
      <c r="F7" s="185">
        <f>'3. Resources'!E54</f>
        <v>40433</v>
      </c>
      <c r="G7" s="185">
        <f>'3. Resources'!F54</f>
        <v>40434</v>
      </c>
      <c r="H7" s="185">
        <f>'3. Resources'!G54</f>
        <v>40435</v>
      </c>
      <c r="I7" s="185">
        <f>'3. Resources'!H54</f>
        <v>40436</v>
      </c>
      <c r="J7" s="185">
        <f>'3. Resources'!I54</f>
        <v>40437</v>
      </c>
      <c r="K7" s="185">
        <f>'3. Resources'!J54</f>
        <v>40438</v>
      </c>
      <c r="L7" s="185">
        <f>'3. Resources'!K54</f>
        <v>40439</v>
      </c>
      <c r="M7" s="185">
        <f>'3. Resources'!L54</f>
        <v>40440</v>
      </c>
      <c r="N7" s="185">
        <f>'3. Resources'!M54</f>
        <v>40441</v>
      </c>
      <c r="O7" s="185">
        <f>'3. Resources'!N54</f>
        <v>40442</v>
      </c>
      <c r="P7" s="185">
        <f>'3. Resources'!O54</f>
        <v>40443</v>
      </c>
      <c r="Q7" s="185">
        <f>'3. Resources'!P54</f>
        <v>40444</v>
      </c>
      <c r="R7" s="185">
        <f>'3. Resources'!Q54</f>
        <v>40445</v>
      </c>
    </row>
    <row r="8" spans="2:36" ht="15" customHeight="1">
      <c r="B8" s="404"/>
      <c r="C8" s="405"/>
      <c r="D8" s="184"/>
      <c r="E8" s="184">
        <f>'3. Resources'!D55</f>
        <v>7</v>
      </c>
      <c r="F8" s="184">
        <f>'3. Resources'!E55</f>
        <v>1</v>
      </c>
      <c r="G8" s="184">
        <f>'3. Resources'!F55</f>
        <v>2</v>
      </c>
      <c r="H8" s="184">
        <f>'3. Resources'!G55</f>
        <v>3</v>
      </c>
      <c r="I8" s="184">
        <f>'3. Resources'!H55</f>
        <v>4</v>
      </c>
      <c r="J8" s="184">
        <f>'3. Resources'!I55</f>
        <v>5</v>
      </c>
      <c r="K8" s="184">
        <f>'3. Resources'!J55</f>
        <v>6</v>
      </c>
      <c r="L8" s="184">
        <f>'3. Resources'!K55</f>
        <v>7</v>
      </c>
      <c r="M8" s="184">
        <f>'3. Resources'!L55</f>
        <v>1</v>
      </c>
      <c r="N8" s="184">
        <f>'3. Resources'!M55</f>
        <v>2</v>
      </c>
      <c r="O8" s="184">
        <f>'3. Resources'!N55</f>
        <v>3</v>
      </c>
      <c r="P8" s="184">
        <f>'3. Resources'!O55</f>
        <v>4</v>
      </c>
      <c r="Q8" s="184">
        <f>'3. Resources'!P55</f>
        <v>5</v>
      </c>
      <c r="R8" s="184">
        <f>'3. Resources'!Q55</f>
        <v>6</v>
      </c>
    </row>
    <row r="9" spans="2:36" ht="15.75" thickBot="1">
      <c r="B9" s="397" t="s">
        <v>34</v>
      </c>
      <c r="C9" s="398"/>
      <c r="D9" s="216">
        <f>'3. Resources'!C56</f>
        <v>10</v>
      </c>
      <c r="E9" s="216">
        <f>'3. Resources'!D56</f>
        <v>10</v>
      </c>
      <c r="F9" s="216">
        <f>'3. Resources'!E56</f>
        <v>10</v>
      </c>
      <c r="G9" s="216">
        <f>'3. Resources'!F56</f>
        <v>10</v>
      </c>
      <c r="H9" s="216">
        <f>'3. Resources'!G56</f>
        <v>9</v>
      </c>
      <c r="I9" s="216">
        <f>'3. Resources'!H56</f>
        <v>8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5</v>
      </c>
      <c r="N9" s="216">
        <f>'3. Resources'!M56</f>
        <v>5</v>
      </c>
      <c r="O9" s="216">
        <f>'3. Resources'!N56</f>
        <v>4</v>
      </c>
      <c r="P9" s="216">
        <f>'3. Resources'!O56</f>
        <v>3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33.5</v>
      </c>
      <c r="E10" s="300">
        <f>SUM(E11:E15)</f>
        <v>38.5</v>
      </c>
      <c r="F10" s="301">
        <f>SUM(F11:F15)</f>
        <v>38.5</v>
      </c>
      <c r="G10" s="301">
        <f t="shared" ref="G10:R10" si="0">SUM(G11:G15)</f>
        <v>38.5</v>
      </c>
      <c r="H10" s="301">
        <f t="shared" si="0"/>
        <v>38.5</v>
      </c>
      <c r="I10" s="301">
        <f t="shared" si="0"/>
        <v>38.5</v>
      </c>
      <c r="J10" s="301">
        <f t="shared" si="0"/>
        <v>38.5</v>
      </c>
      <c r="K10" s="301">
        <f t="shared" si="0"/>
        <v>38.5</v>
      </c>
      <c r="L10" s="301">
        <f t="shared" si="0"/>
        <v>38.5</v>
      </c>
      <c r="M10" s="301">
        <f t="shared" si="0"/>
        <v>38.5</v>
      </c>
      <c r="N10" s="301">
        <f t="shared" si="0"/>
        <v>38.5</v>
      </c>
      <c r="O10" s="301">
        <f t="shared" si="0"/>
        <v>38.5</v>
      </c>
      <c r="P10" s="301">
        <f t="shared" si="0"/>
        <v>38.5</v>
      </c>
      <c r="Q10" s="301">
        <f t="shared" si="0"/>
        <v>38.5</v>
      </c>
      <c r="R10" s="302">
        <f t="shared" si="0"/>
        <v>38.5</v>
      </c>
    </row>
    <row r="11" spans="2:36">
      <c r="B11" s="282" t="s">
        <v>84</v>
      </c>
      <c r="C11" s="283" t="str">
        <f>CONFIG!$A$2</f>
        <v>GD</v>
      </c>
      <c r="D11" s="284">
        <f>SUMIF('4. Timesheet'!$H$11:$H$116,$C11,'4. Timesheet'!$C$11:$C$116)</f>
        <v>10</v>
      </c>
      <c r="E11" s="285">
        <f>SUMIF('4. Timesheet'!$H$11:$H$116,$C11,'4. Timesheet'!$D$11:$D$116)</f>
        <v>10.5</v>
      </c>
      <c r="F11" s="286">
        <f>SUMIF('4. Timesheet'!$H$11:$H$116,$C11,'4. Timesheet'!$D$11:$D$116)</f>
        <v>10.5</v>
      </c>
      <c r="G11" s="286">
        <f>SUMIF('4. Timesheet'!$H$11:$H$116,$C11,'4. Timesheet'!$D$11:$D$116)</f>
        <v>10.5</v>
      </c>
      <c r="H11" s="286">
        <f>SUMIF('4. Timesheet'!$H$11:$H$116,$C11,'4. Timesheet'!$D$11:$D$116)</f>
        <v>10.5</v>
      </c>
      <c r="I11" s="286">
        <f>SUMIF('4. Timesheet'!$H$11:$H$116,$C11,'4. Timesheet'!$D$11:$D$116)</f>
        <v>10.5</v>
      </c>
      <c r="J11" s="286">
        <f>SUMIF('4. Timesheet'!$H$11:$H$116,$C11,'4. Timesheet'!$D$11:$D$116)</f>
        <v>10.5</v>
      </c>
      <c r="K11" s="286">
        <f>SUMIF('4. Timesheet'!$H$11:$H$116,$C11,'4. Timesheet'!$D$11:$D$116)</f>
        <v>10.5</v>
      </c>
      <c r="L11" s="286">
        <f>SUMIF('4. Timesheet'!$H$11:$H$116,$C11,'4. Timesheet'!$D$11:$D$116)</f>
        <v>10.5</v>
      </c>
      <c r="M11" s="286">
        <f>SUMIF('4. Timesheet'!$H$11:$H$116,$C11,'4. Timesheet'!$D$11:$D$116)</f>
        <v>10.5</v>
      </c>
      <c r="N11" s="286">
        <f>SUMIF('4. Timesheet'!$H$11:$H$116,$C11,'4. Timesheet'!$D$11:$D$116)</f>
        <v>10.5</v>
      </c>
      <c r="O11" s="286">
        <f>SUMIF('4. Timesheet'!$H$11:$H$116,$C11,'4. Timesheet'!$D$11:$D$116)</f>
        <v>10.5</v>
      </c>
      <c r="P11" s="286">
        <f>SUMIF('4. Timesheet'!$H$11:$H$116,$C11,'4. Timesheet'!$D$11:$D$116)</f>
        <v>10.5</v>
      </c>
      <c r="Q11" s="286">
        <f>SUMIF('4. Timesheet'!$H$11:$H$116,$C11,'4. Timesheet'!$D$11:$D$116)</f>
        <v>10.5</v>
      </c>
      <c r="R11" s="286">
        <f>SUMIF('4. Timesheet'!$H$11:$H$116,$C11,'4. Timesheet'!$D$11:$D$116)</f>
        <v>10.5</v>
      </c>
    </row>
    <row r="12" spans="2:36">
      <c r="B12" s="287" t="s">
        <v>84</v>
      </c>
      <c r="C12" s="288" t="str">
        <f>CONFIG!$A$3</f>
        <v>ART</v>
      </c>
      <c r="D12" s="289">
        <f>SUMIF('4. Timesheet'!$H$11:$H$116,$C12,'4. Timesheet'!$C$11:$C$116)</f>
        <v>5.5</v>
      </c>
      <c r="E12" s="290">
        <f>SUMIF('4. Timesheet'!$H$11:$H$116,$C12,'4. Timesheet'!$D$11:$D$116)</f>
        <v>8.5</v>
      </c>
      <c r="F12" s="291">
        <f>SUMIF('4. Timesheet'!$H$11:$H$116,$C12,'4. Timesheet'!$D$11:$D$116)</f>
        <v>8.5</v>
      </c>
      <c r="G12" s="291">
        <f>SUMIF('4. Timesheet'!$H$11:$H$116,$C12,'4. Timesheet'!$D$11:$D$116)</f>
        <v>8.5</v>
      </c>
      <c r="H12" s="291">
        <f>SUMIF('4. Timesheet'!$H$11:$H$116,$C12,'4. Timesheet'!$D$11:$D$116)</f>
        <v>8.5</v>
      </c>
      <c r="I12" s="291">
        <f>SUMIF('4. Timesheet'!$H$11:$H$116,$C12,'4. Timesheet'!$D$11:$D$116)</f>
        <v>8.5</v>
      </c>
      <c r="J12" s="291">
        <f>SUMIF('4. Timesheet'!$H$11:$H$116,$C12,'4. Timesheet'!$D$11:$D$116)</f>
        <v>8.5</v>
      </c>
      <c r="K12" s="291">
        <f>SUMIF('4. Timesheet'!$H$11:$H$116,$C12,'4. Timesheet'!$D$11:$D$116)</f>
        <v>8.5</v>
      </c>
      <c r="L12" s="291">
        <f>SUMIF('4. Timesheet'!$H$11:$H$116,$C12,'4. Timesheet'!$D$11:$D$116)</f>
        <v>8.5</v>
      </c>
      <c r="M12" s="291">
        <f>SUMIF('4. Timesheet'!$H$11:$H$116,$C12,'4. Timesheet'!$D$11:$D$116)</f>
        <v>8.5</v>
      </c>
      <c r="N12" s="291">
        <f>SUMIF('4. Timesheet'!$H$11:$H$116,$C12,'4. Timesheet'!$D$11:$D$116)</f>
        <v>8.5</v>
      </c>
      <c r="O12" s="291">
        <f>SUMIF('4. Timesheet'!$H$11:$H$116,$C12,'4. Timesheet'!$D$11:$D$116)</f>
        <v>8.5</v>
      </c>
      <c r="P12" s="291">
        <f>SUMIF('4. Timesheet'!$H$11:$H$116,$C12,'4. Timesheet'!$D$11:$D$116)</f>
        <v>8.5</v>
      </c>
      <c r="Q12" s="291">
        <f>SUMIF('4. Timesheet'!$H$11:$H$116,$C12,'4. Timesheet'!$D$11:$D$116)</f>
        <v>8.5</v>
      </c>
      <c r="R12" s="291">
        <f>SUMIF('4. Timesheet'!$H$11:$H$116,$C12,'4. Timesheet'!$D$11:$D$116)</f>
        <v>8.5</v>
      </c>
    </row>
    <row r="13" spans="2:36">
      <c r="B13" s="287" t="s">
        <v>84</v>
      </c>
      <c r="C13" s="288" t="str">
        <f>CONFIG!$A$4</f>
        <v>PRG</v>
      </c>
      <c r="D13" s="289">
        <f>SUMIF('4. Timesheet'!$H$11:$H$116,$C13,'4. Timesheet'!$C$11:$C$116)</f>
        <v>18</v>
      </c>
      <c r="E13" s="290">
        <f>SUMIF('4. Timesheet'!$H$11:$H$116,$C13,'4. Timesheet'!$D$11:$D$116)</f>
        <v>18</v>
      </c>
      <c r="F13" s="291">
        <f>SUMIF('4. Timesheet'!$H$11:$H$116,$C13,'4. Timesheet'!$D$11:$D$116)</f>
        <v>18</v>
      </c>
      <c r="G13" s="291">
        <f>SUMIF('4. Timesheet'!$H$11:$H$116,$C13,'4. Timesheet'!$D$11:$D$116)</f>
        <v>18</v>
      </c>
      <c r="H13" s="291">
        <f>SUMIF('4. Timesheet'!$H$11:$H$116,$C13,'4. Timesheet'!$D$11:$D$116)</f>
        <v>18</v>
      </c>
      <c r="I13" s="291">
        <f>SUMIF('4. Timesheet'!$H$11:$H$116,$C13,'4. Timesheet'!$D$11:$D$116)</f>
        <v>18</v>
      </c>
      <c r="J13" s="291">
        <f>SUMIF('4. Timesheet'!$H$11:$H$116,$C13,'4. Timesheet'!$D$11:$D$116)</f>
        <v>18</v>
      </c>
      <c r="K13" s="291">
        <f>SUMIF('4. Timesheet'!$H$11:$H$116,$C13,'4. Timesheet'!$D$11:$D$116)</f>
        <v>18</v>
      </c>
      <c r="L13" s="291">
        <f>SUMIF('4. Timesheet'!$H$11:$H$116,$C13,'4. Timesheet'!$D$11:$D$116)</f>
        <v>18</v>
      </c>
      <c r="M13" s="291">
        <f>SUMIF('4. Timesheet'!$H$11:$H$116,$C13,'4. Timesheet'!$D$11:$D$116)</f>
        <v>18</v>
      </c>
      <c r="N13" s="291">
        <f>SUMIF('4. Timesheet'!$H$11:$H$116,$C13,'4. Timesheet'!$D$11:$D$116)</f>
        <v>18</v>
      </c>
      <c r="O13" s="291">
        <f>SUMIF('4. Timesheet'!$H$11:$H$116,$C13,'4. Timesheet'!$D$11:$D$116)</f>
        <v>18</v>
      </c>
      <c r="P13" s="291">
        <f>SUMIF('4. Timesheet'!$H$11:$H$116,$C13,'4. Timesheet'!$D$11:$D$116)</f>
        <v>18</v>
      </c>
      <c r="Q13" s="291">
        <f>SUMIF('4. Timesheet'!$H$11:$H$116,$C13,'4. Timesheet'!$D$11:$D$116)</f>
        <v>18</v>
      </c>
      <c r="R13" s="291">
        <f>SUMIF('4. Timesheet'!$H$11:$H$116,$C13,'4. Timesheet'!$D$11:$D$116)</f>
        <v>18</v>
      </c>
    </row>
    <row r="14" spans="2:36">
      <c r="B14" s="287" t="s">
        <v>84</v>
      </c>
      <c r="C14" s="288" t="str">
        <f>CONFIG!$A$5</f>
        <v>AUD</v>
      </c>
      <c r="D14" s="289">
        <f>SUMIF('4. Timesheet'!$H$11:$H$116,$C14,'4. Timesheet'!$C$11:$C$116)</f>
        <v>0</v>
      </c>
      <c r="E14" s="290">
        <f>SUMIF('4. Timesheet'!$H$11:$H$116,$C14,'4. Timesheet'!$D$11:$D$116)</f>
        <v>1.5</v>
      </c>
      <c r="F14" s="291">
        <f>SUMIF('4. Timesheet'!$H$11:$H$116,$C14,'4. Timesheet'!$D$11:$D$116)</f>
        <v>1.5</v>
      </c>
      <c r="G14" s="291">
        <f>SUMIF('4. Timesheet'!$H$11:$H$116,$C14,'4. Timesheet'!$D$11:$D$116)</f>
        <v>1.5</v>
      </c>
      <c r="H14" s="291">
        <f>SUMIF('4. Timesheet'!$H$11:$H$116,$C14,'4. Timesheet'!$D$11:$D$116)</f>
        <v>1.5</v>
      </c>
      <c r="I14" s="291">
        <f>SUMIF('4. Timesheet'!$H$11:$H$116,$C14,'4. Timesheet'!$D$11:$D$116)</f>
        <v>1.5</v>
      </c>
      <c r="J14" s="291">
        <f>SUMIF('4. Timesheet'!$H$11:$H$116,$C14,'4. Timesheet'!$D$11:$D$116)</f>
        <v>1.5</v>
      </c>
      <c r="K14" s="291">
        <f>SUMIF('4. Timesheet'!$H$11:$H$116,$C14,'4. Timesheet'!$D$11:$D$116)</f>
        <v>1.5</v>
      </c>
      <c r="L14" s="291">
        <f>SUMIF('4. Timesheet'!$H$11:$H$116,$C14,'4. Timesheet'!$D$11:$D$116)</f>
        <v>1.5</v>
      </c>
      <c r="M14" s="291">
        <f>SUMIF('4. Timesheet'!$H$11:$H$116,$C14,'4. Timesheet'!$D$11:$D$116)</f>
        <v>1.5</v>
      </c>
      <c r="N14" s="291">
        <f>SUMIF('4. Timesheet'!$H$11:$H$116,$C14,'4. Timesheet'!$D$11:$D$116)</f>
        <v>1.5</v>
      </c>
      <c r="O14" s="291">
        <f>SUMIF('4. Timesheet'!$H$11:$H$116,$C14,'4. Timesheet'!$D$11:$D$116)</f>
        <v>1.5</v>
      </c>
      <c r="P14" s="291">
        <f>SUMIF('4. Timesheet'!$H$11:$H$116,$C14,'4. Timesheet'!$D$11:$D$116)</f>
        <v>1.5</v>
      </c>
      <c r="Q14" s="291">
        <f>SUMIF('4. Timesheet'!$H$11:$H$116,$C14,'4. Timesheet'!$D$11:$D$116)</f>
        <v>1.5</v>
      </c>
      <c r="R14" s="291">
        <f>SUMIF('4. Timesheet'!$H$11:$H$116,$C14,'4. Timesheet'!$D$11:$D$116)</f>
        <v>1.5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Timesheet'!$H$11:$H$116,$C15,'4. Timesheet'!$C$11:$C$116)</f>
        <v>0</v>
      </c>
      <c r="E15" s="295">
        <f>SUMIF('4. Timesheet'!$H$11:$H$116,$C15,'4. Timesheet'!$D$11:$D$116)</f>
        <v>0</v>
      </c>
      <c r="F15" s="296">
        <f>SUMIF('4. Timesheet'!$H$11:$H$116,$C15,'4. Timesheet'!$D$11:$D$116)</f>
        <v>0</v>
      </c>
      <c r="G15" s="296">
        <f>SUMIF('4. Timesheet'!$H$11:$H$116,$C15,'4. Timesheet'!$D$11:$D$116)</f>
        <v>0</v>
      </c>
      <c r="H15" s="296">
        <f>SUMIF('4. Timesheet'!$H$11:$H$116,$C15,'4. Timesheet'!$D$11:$D$116)</f>
        <v>0</v>
      </c>
      <c r="I15" s="296">
        <f>SUMIF('4. Timesheet'!$H$11:$H$116,$C15,'4. Timesheet'!$D$11:$D$116)</f>
        <v>0</v>
      </c>
      <c r="J15" s="296">
        <f>SUMIF('4. Timesheet'!$H$11:$H$116,$C15,'4. Timesheet'!$D$11:$D$116)</f>
        <v>0</v>
      </c>
      <c r="K15" s="296">
        <f>SUMIF('4. Timesheet'!$H$11:$H$116,$C15,'4. Timesheet'!$D$11:$D$116)</f>
        <v>0</v>
      </c>
      <c r="L15" s="296">
        <f>SUMIF('4. Timesheet'!$H$11:$H$116,$C15,'4. Timesheet'!$D$11:$D$116)</f>
        <v>0</v>
      </c>
      <c r="M15" s="296">
        <f>SUMIF('4. Timesheet'!$H$11:$H$116,$C15,'4. Timesheet'!$D$11:$D$116)</f>
        <v>0</v>
      </c>
      <c r="N15" s="296">
        <f>SUMIF('4. Timesheet'!$H$11:$H$116,$C15,'4. Timesheet'!$D$11:$D$116)</f>
        <v>0</v>
      </c>
      <c r="O15" s="296">
        <f>SUMIF('4. Timesheet'!$H$11:$H$116,$C15,'4. Timesheet'!$D$11:$D$116)</f>
        <v>0</v>
      </c>
      <c r="P15" s="296">
        <f>SUMIF('4. Timesheet'!$H$11:$H$116,$C15,'4. Timesheet'!$D$11:$D$116)</f>
        <v>0</v>
      </c>
      <c r="Q15" s="296">
        <f>SUMIF('4. Timesheet'!$H$11:$H$116,$C15,'4. Timesheet'!$D$11:$D$116)</f>
        <v>0</v>
      </c>
      <c r="R15" s="296">
        <f>SUMIF('4. Timesheet'!$H$11:$H$116,$C15,'4. Timesheet'!$D$11:$D$116)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12.5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Timesheet'!$H$11:$H$116,$C17,'4. Timesheet'!J$11:J$116)</f>
        <v>2.5</v>
      </c>
      <c r="F17" s="215">
        <f>SUMIF('4. Timesheet'!$H$11:$H$116,$C17,'4. Timesheet'!K$11:K$116)</f>
        <v>0</v>
      </c>
      <c r="G17" s="215">
        <f>SUMIF('4. Timesheet'!$H$11:$H$116,$C17,'4. Timesheet'!L$11:L$116)</f>
        <v>0</v>
      </c>
      <c r="H17" s="215">
        <f>SUMIF('4. Timesheet'!$H$11:$H$116,$C17,'4. Timesheet'!M$11:M$116)</f>
        <v>0</v>
      </c>
      <c r="I17" s="215">
        <f>SUMIF('4. Timesheet'!$H$11:$H$116,$C17,'4. Timesheet'!N$11:N$116)</f>
        <v>0</v>
      </c>
      <c r="J17" s="215">
        <f>SUMIF('4. Timesheet'!$H$11:$H$116,$C17,'4. Timesheet'!O$11:O$116)</f>
        <v>0</v>
      </c>
      <c r="K17" s="215">
        <f>SUMIF('4. Timesheet'!$H$11:$H$116,$C17,'4. Timesheet'!P$11:P$116)</f>
        <v>0</v>
      </c>
      <c r="L17" s="215">
        <f>SUMIF('4. Timesheet'!$H$11:$H$116,$C17,'4. Timesheet'!Q$11:Q$116)</f>
        <v>0</v>
      </c>
      <c r="M17" s="215">
        <f>SUMIF('4. Timesheet'!$H$11:$H$116,$C17,'4. Timesheet'!R$11:R$116)</f>
        <v>0</v>
      </c>
      <c r="N17" s="215">
        <f>SUMIF('4. Timesheet'!$H$11:$H$116,$C17,'4. Timesheet'!S$11:S$116)</f>
        <v>0</v>
      </c>
      <c r="O17" s="215">
        <f>SUMIF('4. Timesheet'!$H$11:$H$116,$C17,'4. Timesheet'!T$11:T$116)</f>
        <v>0</v>
      </c>
      <c r="P17" s="215">
        <f>SUMIF('4. Timesheet'!$H$11:$H$116,$C17,'4. Timesheet'!U$11:U$116)</f>
        <v>0</v>
      </c>
      <c r="Q17" s="215">
        <f>SUMIF('4. Timesheet'!$H$11:$H$116,$C17,'4. Timesheet'!V$11:V$116)</f>
        <v>0</v>
      </c>
      <c r="R17" s="215">
        <f>SUMIF('4. Timesheet'!$H$11:$H$116,$C17,'4. Timesheet'!W$11:W$116)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Timesheet'!$H$11:$H$116,$C18,'4. Timesheet'!J$11:J$116)</f>
        <v>8.5</v>
      </c>
      <c r="F18" s="207">
        <f>SUMIF('4. Timesheet'!$H$11:$H$116,$C18,'4. Timesheet'!K$11:K$116)</f>
        <v>0</v>
      </c>
      <c r="G18" s="207">
        <f>SUMIF('4. Timesheet'!$H$11:$H$116,$C18,'4. Timesheet'!L$11:L$116)</f>
        <v>0</v>
      </c>
      <c r="H18" s="207">
        <f>SUMIF('4. Timesheet'!$H$11:$H$116,$C18,'4. Timesheet'!M$11:M$116)</f>
        <v>0</v>
      </c>
      <c r="I18" s="207">
        <f>SUMIF('4. Timesheet'!$H$11:$H$116,$C18,'4. Timesheet'!N$11:N$116)</f>
        <v>0</v>
      </c>
      <c r="J18" s="207">
        <f>SUMIF('4. Timesheet'!$H$11:$H$116,$C18,'4. Timesheet'!O$11:O$116)</f>
        <v>0</v>
      </c>
      <c r="K18" s="207">
        <f>SUMIF('4. Timesheet'!$H$11:$H$116,$C18,'4. Timesheet'!P$11:P$116)</f>
        <v>0</v>
      </c>
      <c r="L18" s="207">
        <f>SUMIF('4. Timesheet'!$H$11:$H$116,$C18,'4. Timesheet'!Q$11:Q$116)</f>
        <v>0</v>
      </c>
      <c r="M18" s="207">
        <f>SUMIF('4. Timesheet'!$H$11:$H$116,$C18,'4. Timesheet'!R$11:R$116)</f>
        <v>0</v>
      </c>
      <c r="N18" s="207">
        <f>SUMIF('4. Timesheet'!$H$11:$H$116,$C18,'4. Timesheet'!S$11:S$116)</f>
        <v>0</v>
      </c>
      <c r="O18" s="207">
        <f>SUMIF('4. Timesheet'!$H$11:$H$116,$C18,'4. Timesheet'!T$11:T$116)</f>
        <v>0</v>
      </c>
      <c r="P18" s="207">
        <f>SUMIF('4. Timesheet'!$H$11:$H$116,$C18,'4. Timesheet'!U$11:U$116)</f>
        <v>0</v>
      </c>
      <c r="Q18" s="207">
        <f>SUMIF('4. Timesheet'!$H$11:$H$116,$C18,'4. Timesheet'!V$11:V$116)</f>
        <v>0</v>
      </c>
      <c r="R18" s="207">
        <f>SUMIF('4. Timesheet'!$H$11:$H$116,$C18,'4. Timesheet'!W$11:W$116)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Timesheet'!$H$11:$H$116,$C19,'4. Timesheet'!J$11:J$116)</f>
        <v>0</v>
      </c>
      <c r="F19" s="207">
        <f>SUMIF('4. Timesheet'!$H$11:$H$116,$C19,'4. Timesheet'!K$11:K$116)</f>
        <v>0</v>
      </c>
      <c r="G19" s="207">
        <f>SUMIF('4. Timesheet'!$H$11:$H$116,$C19,'4. Timesheet'!L$11:L$116)</f>
        <v>0</v>
      </c>
      <c r="H19" s="207">
        <f>SUMIF('4. Timesheet'!$H$11:$H$116,$C19,'4. Timesheet'!M$11:M$116)</f>
        <v>0</v>
      </c>
      <c r="I19" s="207">
        <f>SUMIF('4. Timesheet'!$H$11:$H$116,$C19,'4. Timesheet'!N$11:N$116)</f>
        <v>0</v>
      </c>
      <c r="J19" s="207">
        <f>SUMIF('4. Timesheet'!$H$11:$H$116,$C19,'4. Timesheet'!O$11:O$116)</f>
        <v>0</v>
      </c>
      <c r="K19" s="207">
        <f>SUMIF('4. Timesheet'!$H$11:$H$116,$C19,'4. Timesheet'!P$11:P$116)</f>
        <v>0</v>
      </c>
      <c r="L19" s="207">
        <f>SUMIF('4. Timesheet'!$H$11:$H$116,$C19,'4. Timesheet'!Q$11:Q$116)</f>
        <v>0</v>
      </c>
      <c r="M19" s="207">
        <f>SUMIF('4. Timesheet'!$H$11:$H$116,$C19,'4. Timesheet'!R$11:R$116)</f>
        <v>0</v>
      </c>
      <c r="N19" s="207">
        <f>SUMIF('4. Timesheet'!$H$11:$H$116,$C19,'4. Timesheet'!S$11:S$116)</f>
        <v>0</v>
      </c>
      <c r="O19" s="207">
        <f>SUMIF('4. Timesheet'!$H$11:$H$116,$C19,'4. Timesheet'!T$11:T$116)</f>
        <v>0</v>
      </c>
      <c r="P19" s="207">
        <f>SUMIF('4. Timesheet'!$H$11:$H$116,$C19,'4. Timesheet'!U$11:U$116)</f>
        <v>0</v>
      </c>
      <c r="Q19" s="207">
        <f>SUMIF('4. Timesheet'!$H$11:$H$116,$C19,'4. Timesheet'!V$11:V$116)</f>
        <v>0</v>
      </c>
      <c r="R19" s="207">
        <f>SUMIF('4. Timesheet'!$H$11:$H$116,$C19,'4. Timesheet'!W$11:W$116)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Timesheet'!$H$11:$H$116,$C20,'4. Timesheet'!J$11:J$116)</f>
        <v>1.5</v>
      </c>
      <c r="F20" s="207">
        <f>SUMIF('4. Timesheet'!$H$11:$H$116,$C20,'4. Timesheet'!K$11:K$116)</f>
        <v>0</v>
      </c>
      <c r="G20" s="207">
        <f>SUMIF('4. Timesheet'!$H$11:$H$116,$C20,'4. Timesheet'!L$11:L$116)</f>
        <v>0</v>
      </c>
      <c r="H20" s="207">
        <f>SUMIF('4. Timesheet'!$H$11:$H$116,$C20,'4. Timesheet'!M$11:M$116)</f>
        <v>0</v>
      </c>
      <c r="I20" s="207">
        <f>SUMIF('4. Timesheet'!$H$11:$H$116,$C20,'4. Timesheet'!N$11:N$116)</f>
        <v>0</v>
      </c>
      <c r="J20" s="207">
        <f>SUMIF('4. Timesheet'!$H$11:$H$116,$C20,'4. Timesheet'!O$11:O$116)</f>
        <v>0</v>
      </c>
      <c r="K20" s="207">
        <f>SUMIF('4. Timesheet'!$H$11:$H$116,$C20,'4. Timesheet'!P$11:P$116)</f>
        <v>0</v>
      </c>
      <c r="L20" s="207">
        <f>SUMIF('4. Timesheet'!$H$11:$H$116,$C20,'4. Timesheet'!Q$11:Q$116)</f>
        <v>0</v>
      </c>
      <c r="M20" s="207">
        <f>SUMIF('4. Timesheet'!$H$11:$H$116,$C20,'4. Timesheet'!R$11:R$116)</f>
        <v>0</v>
      </c>
      <c r="N20" s="207">
        <f>SUMIF('4. Timesheet'!$H$11:$H$116,$C20,'4. Timesheet'!S$11:S$116)</f>
        <v>0</v>
      </c>
      <c r="O20" s="207">
        <f>SUMIF('4. Timesheet'!$H$11:$H$116,$C20,'4. Timesheet'!T$11:T$116)</f>
        <v>0</v>
      </c>
      <c r="P20" s="207">
        <f>SUMIF('4. Timesheet'!$H$11:$H$116,$C20,'4. Timesheet'!U$11:U$116)</f>
        <v>0</v>
      </c>
      <c r="Q20" s="207">
        <f>SUMIF('4. Timesheet'!$H$11:$H$116,$C20,'4. Timesheet'!V$11:V$116)</f>
        <v>0</v>
      </c>
      <c r="R20" s="207">
        <f>SUMIF('4. Timesheet'!$H$11:$H$116,$C20,'4. Timesheet'!W$11:W$116)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Timesheet'!$H$11:$H$116,$C21,'4. Timesheet'!J$11:J$116)</f>
        <v>0</v>
      </c>
      <c r="F21" s="210">
        <f>SUMIF('4. Timesheet'!$H$11:$H$116,$C21,'4. Timesheet'!K$11:K$116)</f>
        <v>0</v>
      </c>
      <c r="G21" s="210">
        <f>SUMIF('4. Timesheet'!$H$11:$H$116,$C21,'4. Timesheet'!L$11:L$116)</f>
        <v>0</v>
      </c>
      <c r="H21" s="210">
        <f>SUMIF('4. Timesheet'!$H$11:$H$116,$C21,'4. Timesheet'!M$11:M$116)</f>
        <v>0</v>
      </c>
      <c r="I21" s="210">
        <f>SUMIF('4. Timesheet'!$H$11:$H$116,$C21,'4. Timesheet'!N$11:N$116)</f>
        <v>0</v>
      </c>
      <c r="J21" s="210">
        <f>SUMIF('4. Timesheet'!$H$11:$H$116,$C21,'4. Timesheet'!O$11:O$116)</f>
        <v>0</v>
      </c>
      <c r="K21" s="210">
        <f>SUMIF('4. Timesheet'!$H$11:$H$116,$C21,'4. Timesheet'!P$11:P$116)</f>
        <v>0</v>
      </c>
      <c r="L21" s="210">
        <f>SUMIF('4. Timesheet'!$H$11:$H$116,$C21,'4. Timesheet'!Q$11:Q$116)</f>
        <v>0</v>
      </c>
      <c r="M21" s="210">
        <f>SUMIF('4. Timesheet'!$H$11:$H$116,$C21,'4. Timesheet'!R$11:R$116)</f>
        <v>0</v>
      </c>
      <c r="N21" s="210">
        <f>SUMIF('4. Timesheet'!$H$11:$H$116,$C21,'4. Timesheet'!S$11:S$116)</f>
        <v>0</v>
      </c>
      <c r="O21" s="210">
        <f>SUMIF('4. Timesheet'!$H$11:$H$116,$C21,'4. Timesheet'!T$11:T$116)</f>
        <v>0</v>
      </c>
      <c r="P21" s="210">
        <f>SUMIF('4. Timesheet'!$H$11:$H$116,$C21,'4. Timesheet'!U$11:U$116)</f>
        <v>0</v>
      </c>
      <c r="Q21" s="210">
        <f>SUMIF('4. Timesheet'!$H$11:$H$116,$C21,'4. Timesheet'!V$11:V$116)</f>
        <v>0</v>
      </c>
      <c r="R21" s="210">
        <f>SUMIF('4. Timesheet'!$H$11:$H$116,$C21,'4. Timesheet'!W$11:W$116)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12.5</v>
      </c>
      <c r="F22" s="212">
        <f t="shared" ref="F22:R22" si="2">SUM(F23:F27)</f>
        <v>12.5</v>
      </c>
      <c r="G22" s="212">
        <f t="shared" si="2"/>
        <v>12.5</v>
      </c>
      <c r="H22" s="212">
        <f t="shared" si="2"/>
        <v>12.5</v>
      </c>
      <c r="I22" s="212">
        <f t="shared" si="2"/>
        <v>12.5</v>
      </c>
      <c r="J22" s="212">
        <f t="shared" si="2"/>
        <v>12.5</v>
      </c>
      <c r="K22" s="212">
        <f t="shared" si="2"/>
        <v>12.5</v>
      </c>
      <c r="L22" s="212">
        <f t="shared" si="2"/>
        <v>12.5</v>
      </c>
      <c r="M22" s="212">
        <f t="shared" si="2"/>
        <v>12.5</v>
      </c>
      <c r="N22" s="212">
        <f t="shared" si="2"/>
        <v>12.5</v>
      </c>
      <c r="O22" s="212">
        <f t="shared" si="2"/>
        <v>12.5</v>
      </c>
      <c r="P22" s="212">
        <f t="shared" si="2"/>
        <v>12.5</v>
      </c>
      <c r="Q22" s="212">
        <f t="shared" si="2"/>
        <v>12.5</v>
      </c>
      <c r="R22" s="213">
        <f t="shared" si="2"/>
        <v>12.5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2.5</v>
      </c>
      <c r="F23" s="233">
        <f t="shared" si="3"/>
        <v>2.5</v>
      </c>
      <c r="G23" s="233">
        <f t="shared" ref="G23:R23" si="4">F23+G17</f>
        <v>2.5</v>
      </c>
      <c r="H23" s="233">
        <f t="shared" si="4"/>
        <v>2.5</v>
      </c>
      <c r="I23" s="233">
        <f t="shared" si="4"/>
        <v>2.5</v>
      </c>
      <c r="J23" s="233">
        <f t="shared" si="4"/>
        <v>2.5</v>
      </c>
      <c r="K23" s="233">
        <f t="shared" si="4"/>
        <v>2.5</v>
      </c>
      <c r="L23" s="233">
        <f t="shared" si="4"/>
        <v>2.5</v>
      </c>
      <c r="M23" s="233">
        <f t="shared" si="4"/>
        <v>2.5</v>
      </c>
      <c r="N23" s="233">
        <f t="shared" si="4"/>
        <v>2.5</v>
      </c>
      <c r="O23" s="233">
        <f t="shared" si="4"/>
        <v>2.5</v>
      </c>
      <c r="P23" s="233">
        <f t="shared" si="4"/>
        <v>2.5</v>
      </c>
      <c r="Q23" s="233">
        <f t="shared" si="4"/>
        <v>2.5</v>
      </c>
      <c r="R23" s="233">
        <f t="shared" si="4"/>
        <v>2.5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8.5</v>
      </c>
      <c r="F24" s="193">
        <f t="shared" si="3"/>
        <v>8.5</v>
      </c>
      <c r="G24" s="193">
        <f t="shared" ref="G24:R24" si="5">F24+G18</f>
        <v>8.5</v>
      </c>
      <c r="H24" s="193">
        <f t="shared" si="5"/>
        <v>8.5</v>
      </c>
      <c r="I24" s="193">
        <f t="shared" si="5"/>
        <v>8.5</v>
      </c>
      <c r="J24" s="193">
        <f t="shared" si="5"/>
        <v>8.5</v>
      </c>
      <c r="K24" s="193">
        <f t="shared" si="5"/>
        <v>8.5</v>
      </c>
      <c r="L24" s="193">
        <f t="shared" si="5"/>
        <v>8.5</v>
      </c>
      <c r="M24" s="193">
        <f t="shared" si="5"/>
        <v>8.5</v>
      </c>
      <c r="N24" s="193">
        <f t="shared" si="5"/>
        <v>8.5</v>
      </c>
      <c r="O24" s="193">
        <f t="shared" si="5"/>
        <v>8.5</v>
      </c>
      <c r="P24" s="193">
        <f t="shared" si="5"/>
        <v>8.5</v>
      </c>
      <c r="Q24" s="193">
        <f t="shared" si="5"/>
        <v>8.5</v>
      </c>
      <c r="R24" s="193">
        <f t="shared" si="5"/>
        <v>8.5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0</v>
      </c>
      <c r="I25" s="193">
        <f t="shared" si="6"/>
        <v>0</v>
      </c>
      <c r="J25" s="193">
        <f t="shared" si="6"/>
        <v>0</v>
      </c>
      <c r="K25" s="193">
        <f t="shared" si="6"/>
        <v>0</v>
      </c>
      <c r="L25" s="193">
        <f t="shared" si="6"/>
        <v>0</v>
      </c>
      <c r="M25" s="193">
        <f t="shared" si="6"/>
        <v>0</v>
      </c>
      <c r="N25" s="193">
        <f t="shared" si="6"/>
        <v>0</v>
      </c>
      <c r="O25" s="193">
        <f t="shared" si="6"/>
        <v>0</v>
      </c>
      <c r="P25" s="193">
        <f t="shared" si="6"/>
        <v>0</v>
      </c>
      <c r="Q25" s="193">
        <f t="shared" si="6"/>
        <v>0</v>
      </c>
      <c r="R25" s="193">
        <f t="shared" si="6"/>
        <v>0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1.5</v>
      </c>
      <c r="F26" s="193">
        <f t="shared" si="3"/>
        <v>1.5</v>
      </c>
      <c r="G26" s="193">
        <f t="shared" ref="G26:R26" si="7">F26+G20</f>
        <v>1.5</v>
      </c>
      <c r="H26" s="193">
        <f t="shared" si="7"/>
        <v>1.5</v>
      </c>
      <c r="I26" s="193">
        <f t="shared" si="7"/>
        <v>1.5</v>
      </c>
      <c r="J26" s="193">
        <f t="shared" si="7"/>
        <v>1.5</v>
      </c>
      <c r="K26" s="193">
        <f t="shared" si="7"/>
        <v>1.5</v>
      </c>
      <c r="L26" s="193">
        <f t="shared" si="7"/>
        <v>1.5</v>
      </c>
      <c r="M26" s="193">
        <f t="shared" si="7"/>
        <v>1.5</v>
      </c>
      <c r="N26" s="193">
        <f t="shared" si="7"/>
        <v>1.5</v>
      </c>
      <c r="O26" s="193">
        <f t="shared" si="7"/>
        <v>1.5</v>
      </c>
      <c r="P26" s="193">
        <f t="shared" si="7"/>
        <v>1.5</v>
      </c>
      <c r="Q26" s="193">
        <f t="shared" si="7"/>
        <v>1.5</v>
      </c>
      <c r="R26" s="193">
        <f t="shared" si="7"/>
        <v>1.5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5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0.5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3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1.5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33.5</v>
      </c>
      <c r="E34" s="254">
        <f>SUM(E35:E39)</f>
        <v>26</v>
      </c>
      <c r="F34" s="255">
        <f t="shared" ref="F34:R34" si="15">SUM(F35:F39)</f>
        <v>26</v>
      </c>
      <c r="G34" s="255">
        <f t="shared" si="15"/>
        <v>26</v>
      </c>
      <c r="H34" s="255">
        <f t="shared" si="15"/>
        <v>26</v>
      </c>
      <c r="I34" s="255">
        <f t="shared" si="15"/>
        <v>26</v>
      </c>
      <c r="J34" s="255">
        <f t="shared" si="15"/>
        <v>26</v>
      </c>
      <c r="K34" s="255">
        <f t="shared" si="15"/>
        <v>26</v>
      </c>
      <c r="L34" s="255">
        <f t="shared" si="15"/>
        <v>26</v>
      </c>
      <c r="M34" s="255">
        <f t="shared" si="15"/>
        <v>26</v>
      </c>
      <c r="N34" s="255">
        <f t="shared" si="15"/>
        <v>26</v>
      </c>
      <c r="O34" s="255">
        <f t="shared" si="15"/>
        <v>26</v>
      </c>
      <c r="P34" s="255">
        <f t="shared" si="15"/>
        <v>26</v>
      </c>
      <c r="Q34" s="255">
        <f t="shared" si="15"/>
        <v>26</v>
      </c>
      <c r="R34" s="256">
        <f t="shared" si="15"/>
        <v>26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10</v>
      </c>
      <c r="E35" s="245">
        <f t="shared" si="16"/>
        <v>8</v>
      </c>
      <c r="F35" s="246">
        <f t="shared" ref="F35:R35" si="17">F11-F23</f>
        <v>8</v>
      </c>
      <c r="G35" s="246">
        <f t="shared" si="17"/>
        <v>8</v>
      </c>
      <c r="H35" s="246">
        <f t="shared" si="17"/>
        <v>8</v>
      </c>
      <c r="I35" s="246">
        <f t="shared" si="17"/>
        <v>8</v>
      </c>
      <c r="J35" s="246">
        <f t="shared" si="17"/>
        <v>8</v>
      </c>
      <c r="K35" s="246">
        <f t="shared" si="17"/>
        <v>8</v>
      </c>
      <c r="L35" s="246">
        <f t="shared" si="17"/>
        <v>8</v>
      </c>
      <c r="M35" s="246">
        <f t="shared" si="17"/>
        <v>8</v>
      </c>
      <c r="N35" s="246">
        <f t="shared" si="17"/>
        <v>8</v>
      </c>
      <c r="O35" s="246">
        <f t="shared" si="17"/>
        <v>8</v>
      </c>
      <c r="P35" s="246">
        <f t="shared" si="17"/>
        <v>8</v>
      </c>
      <c r="Q35" s="246">
        <f t="shared" si="17"/>
        <v>8</v>
      </c>
      <c r="R35" s="246">
        <f t="shared" si="17"/>
        <v>8</v>
      </c>
    </row>
    <row r="36" spans="2:18">
      <c r="B36" s="192" t="s">
        <v>88</v>
      </c>
      <c r="C36" s="247" t="str">
        <f>CONFIG!$A$3</f>
        <v>ART</v>
      </c>
      <c r="D36" s="248">
        <f t="shared" si="16"/>
        <v>5.5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18</v>
      </c>
      <c r="E37" s="249">
        <f t="shared" si="16"/>
        <v>18</v>
      </c>
      <c r="F37" s="194">
        <f t="shared" ref="F37:R37" si="19">F13-F25</f>
        <v>18</v>
      </c>
      <c r="G37" s="194">
        <f t="shared" si="19"/>
        <v>18</v>
      </c>
      <c r="H37" s="194">
        <f t="shared" si="19"/>
        <v>18</v>
      </c>
      <c r="I37" s="194">
        <f t="shared" si="19"/>
        <v>18</v>
      </c>
      <c r="J37" s="194">
        <f t="shared" si="19"/>
        <v>18</v>
      </c>
      <c r="K37" s="194">
        <f t="shared" si="19"/>
        <v>18</v>
      </c>
      <c r="L37" s="194">
        <f t="shared" si="19"/>
        <v>18</v>
      </c>
      <c r="M37" s="194">
        <f t="shared" si="19"/>
        <v>18</v>
      </c>
      <c r="N37" s="194">
        <f t="shared" si="19"/>
        <v>18</v>
      </c>
      <c r="O37" s="194">
        <f t="shared" si="19"/>
        <v>18</v>
      </c>
      <c r="P37" s="194">
        <f t="shared" si="19"/>
        <v>18</v>
      </c>
      <c r="Q37" s="194">
        <f t="shared" si="19"/>
        <v>18</v>
      </c>
      <c r="R37" s="194">
        <f t="shared" si="19"/>
        <v>18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4" t="s">
        <v>42</v>
      </c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6"/>
    </row>
    <row r="42" spans="2:18" ht="15.75" thickBot="1">
      <c r="B42" s="268" t="s">
        <v>117</v>
      </c>
      <c r="C42" s="269" t="s">
        <v>111</v>
      </c>
      <c r="D42" s="270">
        <f>SUM(D43:D47)</f>
        <v>13.6</v>
      </c>
      <c r="E42" s="270">
        <f>IF(AND(WEEKDAY('3. Resources'!D$54)&lt;&gt;1,WEEKDAY('3. Resources'!D$54)&lt;&gt;7,'3. Resources'!D$55&lt;&gt;"FER"),$D42,0)</f>
        <v>0</v>
      </c>
      <c r="F42" s="270">
        <f>IF(AND(WEEKDAY('3. Resources'!E$54)&lt;&gt;1,WEEKDAY('3. Resources'!E$54)&lt;&gt;7,'3. Resources'!E$55&lt;&gt;"FER"),$D42,0)</f>
        <v>0</v>
      </c>
      <c r="G42" s="270">
        <f>IF(AND(WEEKDAY('3. Resources'!F$54)&lt;&gt;1,WEEKDAY('3. Resources'!F$54)&lt;&gt;7,'3. Resources'!F$55&lt;&gt;"FER"),$D42,0)</f>
        <v>13.6</v>
      </c>
      <c r="H42" s="270">
        <f>IF(AND(WEEKDAY('3. Resources'!G$54)&lt;&gt;1,WEEKDAY('3. Resources'!G$54)&lt;&gt;7,'3. Resources'!G$55&lt;&gt;"FER"),$D42,0)</f>
        <v>13.6</v>
      </c>
      <c r="I42" s="270">
        <f>IF(AND(WEEKDAY('3. Resources'!H$54)&lt;&gt;1,WEEKDAY('3. Resources'!H$54)&lt;&gt;7,'3. Resources'!H$55&lt;&gt;"FER"),$D42,0)</f>
        <v>13.6</v>
      </c>
      <c r="J42" s="270">
        <f>IF(AND(WEEKDAY('3. Resources'!I$54)&lt;&gt;1,WEEKDAY('3. Resources'!I$54)&lt;&gt;7,'3. Resources'!I$55&lt;&gt;"FER"),$D42,0)</f>
        <v>13.6</v>
      </c>
      <c r="K42" s="270">
        <f>IF(AND(WEEKDAY('3. Resources'!J$54)&lt;&gt;1,WEEKDAY('3. Resources'!J$54)&lt;&gt;7,'3. Resources'!J$55&lt;&gt;"FER"),$D42,0)</f>
        <v>13.6</v>
      </c>
      <c r="L42" s="270">
        <f>IF(AND(WEEKDAY('3. Resources'!K$54)&lt;&gt;1,WEEKDAY('3. Resources'!K$54)&lt;&gt;7,'3. Resources'!K$55&lt;&gt;"FER"),$D42,0)</f>
        <v>0</v>
      </c>
      <c r="M42" s="270">
        <f>IF(AND(WEEKDAY('3. Resources'!L$54)&lt;&gt;1,WEEKDAY('3. Resources'!L$54)&lt;&gt;7,'3. Resources'!L$55&lt;&gt;"FER"),$D42,0)</f>
        <v>0</v>
      </c>
      <c r="N42" s="270">
        <f>IF(AND(WEEKDAY('3. Resources'!M$54)&lt;&gt;1,WEEKDAY('3. Resources'!M$54)&lt;&gt;7,'3. Resources'!M$55&lt;&gt;"FER"),$D42,0)</f>
        <v>13.6</v>
      </c>
      <c r="O42" s="270">
        <f>IF(AND(WEEKDAY('3. Resources'!N$54)&lt;&gt;1,WEEKDAY('3. Resources'!N$54)&lt;&gt;7,'3. Resources'!N$55&lt;&gt;"FER"),$D42,0)</f>
        <v>13.6</v>
      </c>
      <c r="P42" s="270">
        <f>IF(AND(WEEKDAY('3. Resources'!O$54)&lt;&gt;1,WEEKDAY('3. Resources'!O$54)&lt;&gt;7,'3. Resources'!O$55&lt;&gt;"FER"),$D42,0)</f>
        <v>13.6</v>
      </c>
      <c r="Q42" s="270">
        <f>IF(AND(WEEKDAY('3. Resources'!P$54)&lt;&gt;1,WEEKDAY('3. Resources'!P$54)&lt;&gt;7,'3. Resources'!P$55&lt;&gt;"FER"),$D42,0)</f>
        <v>13.6</v>
      </c>
      <c r="R42" s="271">
        <f>IF(AND(WEEKDAY('3. Resources'!Q$54)&lt;&gt;1,WEEKDAY('3. Resources'!Q$54)&lt;&gt;7,'3. Resources'!Q$55&lt;&gt;"FER"),$D42,0)</f>
        <v>13.6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0</v>
      </c>
      <c r="F43" s="267">
        <f>IF(AND(WEEKDAY('3. Resources'!E$54)&lt;&gt;1,WEEKDAY('3. Resources'!E$54)&lt;&gt;7,'3. Resources'!E$55&lt;&gt;"FER"),$D43,0)</f>
        <v>0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3.4</v>
      </c>
      <c r="I43" s="267">
        <f>IF(AND(WEEKDAY('3. Resources'!H$54)&lt;&gt;1,WEEKDAY('3. Resources'!H$54)&lt;&gt;7,'3. Resources'!H$55&lt;&gt;"FER"),$D43,0)</f>
        <v>3.4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0</v>
      </c>
      <c r="M43" s="267">
        <f>IF(AND(WEEKDAY('3. Resources'!L$54)&lt;&gt;1,WEEKDAY('3. Resources'!L$54)&lt;&gt;7,'3. Resources'!L$55&lt;&gt;"FER"),$D43,0)</f>
        <v>0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3.4</v>
      </c>
      <c r="P43" s="267">
        <f>IF(AND(WEEKDAY('3. Resources'!O$54)&lt;&gt;1,WEEKDAY('3. Resources'!O$54)&lt;&gt;7,'3. Resources'!O$55&lt;&gt;"FER"),$D43,0)</f>
        <v>3.4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0</v>
      </c>
      <c r="F44" s="265">
        <f>IF(AND(WEEKDAY('3. Resources'!E$54)&lt;&gt;1,WEEKDAY('3. Resources'!E$54)&lt;&gt;7,'3. Resources'!E$55&lt;&gt;"FER"),$D44,0)</f>
        <v>0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3.4</v>
      </c>
      <c r="J44" s="265">
        <f>IF(AND(WEEKDAY('3. Resources'!I$54)&lt;&gt;1,WEEKDAY('3. Resources'!I$54)&lt;&gt;7,'3. Resources'!I$55&lt;&gt;"FER"),$D44,0)</f>
        <v>3.4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0</v>
      </c>
      <c r="M44" s="265">
        <f>IF(AND(WEEKDAY('3. Resources'!L$54)&lt;&gt;1,WEEKDAY('3. Resources'!L$54)&lt;&gt;7,'3. Resources'!L$55&lt;&gt;"FER"),$D44,0)</f>
        <v>0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3.4</v>
      </c>
      <c r="Q44" s="265">
        <f>IF(AND(WEEKDAY('3. Resources'!P$54)&lt;&gt;1,WEEKDAY('3. Resources'!P$54)&lt;&gt;7,'3. Resources'!P$55&lt;&gt;"FER"),$D44,0)</f>
        <v>3.4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0</v>
      </c>
      <c r="F45" s="265">
        <f>IF(AND(WEEKDAY('3. Resources'!E$54)&lt;&gt;1,WEEKDAY('3. Resources'!E$54)&lt;&gt;7,'3. Resources'!E$55&lt;&gt;"FER"),$D45,0)</f>
        <v>0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3.4</v>
      </c>
      <c r="I45" s="265">
        <f>IF(AND(WEEKDAY('3. Resources'!H$54)&lt;&gt;1,WEEKDAY('3. Resources'!H$54)&lt;&gt;7,'3. Resources'!H$55&lt;&gt;"FER"),$D45,0)</f>
        <v>3.4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0</v>
      </c>
      <c r="M45" s="265">
        <f>IF(AND(WEEKDAY('3. Resources'!L$54)&lt;&gt;1,WEEKDAY('3. Resources'!L$54)&lt;&gt;7,'3. Resources'!L$55&lt;&gt;"FER"),$D45,0)</f>
        <v>0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3.4</v>
      </c>
      <c r="P45" s="265">
        <f>IF(AND(WEEKDAY('3. Resources'!O$54)&lt;&gt;1,WEEKDAY('3. Resources'!O$54)&lt;&gt;7,'3. Resources'!O$55&lt;&gt;"FER"),$D45,0)</f>
        <v>3.4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3.4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3.4</v>
      </c>
      <c r="H46" s="265">
        <f>IF(AND(WEEKDAY('3. Resources'!G$54)&lt;&gt;1,WEEKDAY('3. Resources'!G$54)&lt;&gt;7,'3. Resources'!G$55&lt;&gt;"FER"),$D46,0)</f>
        <v>3.4</v>
      </c>
      <c r="I46" s="265">
        <f>IF(AND(WEEKDAY('3. Resources'!H$54)&lt;&gt;1,WEEKDAY('3. Resources'!H$54)&lt;&gt;7,'3. Resources'!H$55&lt;&gt;"FER"),$D46,0)</f>
        <v>3.4</v>
      </c>
      <c r="J46" s="265">
        <f>IF(AND(WEEKDAY('3. Resources'!I$54)&lt;&gt;1,WEEKDAY('3. Resources'!I$54)&lt;&gt;7,'3. Resources'!I$55&lt;&gt;"FER"),$D46,0)</f>
        <v>3.4</v>
      </c>
      <c r="K46" s="265">
        <f>IF(AND(WEEKDAY('3. Resources'!J$54)&lt;&gt;1,WEEKDAY('3. Resources'!J$54)&lt;&gt;7,'3. Resources'!J$55&lt;&gt;"FER"),$D46,0)</f>
        <v>3.4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3.4</v>
      </c>
      <c r="O46" s="265">
        <f>IF(AND(WEEKDAY('3. Resources'!N$54)&lt;&gt;1,WEEKDAY('3. Resources'!N$54)&lt;&gt;7,'3. Resources'!N$55&lt;&gt;"FER"),$D46,0)</f>
        <v>3.4</v>
      </c>
      <c r="P46" s="265">
        <f>IF(AND(WEEKDAY('3. Resources'!O$54)&lt;&gt;1,WEEKDAY('3. Resources'!O$54)&lt;&gt;7,'3. Resources'!O$55&lt;&gt;"FER"),$D46,0)</f>
        <v>3.4</v>
      </c>
      <c r="Q46" s="265">
        <f>IF(AND(WEEKDAY('3. Resources'!P$54)&lt;&gt;1,WEEKDAY('3. Resources'!P$54)&lt;&gt;7,'3. Resources'!P$55&lt;&gt;"FER"),$D46,0)</f>
        <v>3.4</v>
      </c>
      <c r="R46" s="265">
        <f>IF(AND(WEEKDAY('3. Resources'!Q$54)&lt;&gt;1,WEEKDAY('3. Resources'!Q$54)&lt;&gt;7,'3. Resources'!Q$55&lt;&gt;"FER"),$D46,0)</f>
        <v>3.4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136</v>
      </c>
      <c r="E48" s="270">
        <f t="shared" ref="E48:E53" si="22">D48-E42</f>
        <v>136</v>
      </c>
      <c r="F48" s="270">
        <f t="shared" ref="F48:R48" si="23">E48-F42</f>
        <v>136</v>
      </c>
      <c r="G48" s="270">
        <f t="shared" si="23"/>
        <v>122.4</v>
      </c>
      <c r="H48" s="270">
        <f t="shared" si="23"/>
        <v>108.80000000000001</v>
      </c>
      <c r="I48" s="270">
        <f t="shared" si="23"/>
        <v>95.200000000000017</v>
      </c>
      <c r="J48" s="270">
        <f t="shared" si="23"/>
        <v>81.600000000000023</v>
      </c>
      <c r="K48" s="270">
        <f t="shared" si="23"/>
        <v>68.000000000000028</v>
      </c>
      <c r="L48" s="270">
        <f t="shared" si="23"/>
        <v>68.000000000000028</v>
      </c>
      <c r="M48" s="270">
        <f t="shared" si="23"/>
        <v>68.000000000000028</v>
      </c>
      <c r="N48" s="270">
        <f t="shared" si="23"/>
        <v>54.400000000000027</v>
      </c>
      <c r="O48" s="270">
        <f t="shared" si="23"/>
        <v>40.800000000000026</v>
      </c>
      <c r="P48" s="270">
        <f t="shared" si="23"/>
        <v>27.200000000000024</v>
      </c>
      <c r="Q48" s="270">
        <f t="shared" si="23"/>
        <v>13.600000000000025</v>
      </c>
      <c r="R48" s="271">
        <f t="shared" si="23"/>
        <v>2.4868995751603507E-14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34</v>
      </c>
      <c r="F49" s="267">
        <f t="shared" ref="F49:R49" si="24">E49-F43</f>
        <v>34</v>
      </c>
      <c r="G49" s="267">
        <f t="shared" si="24"/>
        <v>30.6</v>
      </c>
      <c r="H49" s="267">
        <f t="shared" si="24"/>
        <v>27.200000000000003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17.000000000000007</v>
      </c>
      <c r="M49" s="267">
        <f t="shared" si="24"/>
        <v>17.000000000000007</v>
      </c>
      <c r="N49" s="267">
        <f t="shared" si="24"/>
        <v>13.600000000000007</v>
      </c>
      <c r="O49" s="267">
        <f t="shared" si="24"/>
        <v>10.200000000000006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34</v>
      </c>
      <c r="F50" s="265">
        <f t="shared" ref="F50:R50" si="25">E50-F44</f>
        <v>34</v>
      </c>
      <c r="G50" s="265">
        <f t="shared" si="25"/>
        <v>30.6</v>
      </c>
      <c r="H50" s="265">
        <f t="shared" si="25"/>
        <v>27.200000000000003</v>
      </c>
      <c r="I50" s="265">
        <f t="shared" si="25"/>
        <v>23.800000000000004</v>
      </c>
      <c r="J50" s="265">
        <f t="shared" si="25"/>
        <v>20.400000000000006</v>
      </c>
      <c r="K50" s="265">
        <f t="shared" si="25"/>
        <v>17.000000000000007</v>
      </c>
      <c r="L50" s="265">
        <f t="shared" si="25"/>
        <v>17.000000000000007</v>
      </c>
      <c r="M50" s="265">
        <f t="shared" si="25"/>
        <v>17.000000000000007</v>
      </c>
      <c r="N50" s="265">
        <f t="shared" si="25"/>
        <v>13.600000000000007</v>
      </c>
      <c r="O50" s="265">
        <f t="shared" si="25"/>
        <v>10.200000000000006</v>
      </c>
      <c r="P50" s="265">
        <f t="shared" si="25"/>
        <v>6.800000000000006</v>
      </c>
      <c r="Q50" s="265">
        <f t="shared" si="25"/>
        <v>3.4000000000000061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34</v>
      </c>
      <c r="F51" s="265">
        <f t="shared" ref="F51:R51" si="26">E51-F45</f>
        <v>34</v>
      </c>
      <c r="G51" s="265">
        <f t="shared" si="26"/>
        <v>30.6</v>
      </c>
      <c r="H51" s="265">
        <f t="shared" si="26"/>
        <v>27.200000000000003</v>
      </c>
      <c r="I51" s="265">
        <f t="shared" si="26"/>
        <v>23.800000000000004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17.000000000000007</v>
      </c>
      <c r="M51" s="265">
        <f t="shared" si="26"/>
        <v>17.000000000000007</v>
      </c>
      <c r="N51" s="265">
        <f t="shared" si="26"/>
        <v>13.600000000000007</v>
      </c>
      <c r="O51" s="265">
        <f t="shared" si="26"/>
        <v>10.200000000000006</v>
      </c>
      <c r="P51" s="265">
        <f t="shared" si="26"/>
        <v>6.800000000000006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34</v>
      </c>
      <c r="E52" s="265">
        <f t="shared" si="22"/>
        <v>34</v>
      </c>
      <c r="F52" s="265">
        <f t="shared" ref="F52:R52" si="27">E52-F46</f>
        <v>34</v>
      </c>
      <c r="G52" s="265">
        <f t="shared" si="27"/>
        <v>30.6</v>
      </c>
      <c r="H52" s="265">
        <f t="shared" si="27"/>
        <v>27.200000000000003</v>
      </c>
      <c r="I52" s="265">
        <f t="shared" si="27"/>
        <v>23.800000000000004</v>
      </c>
      <c r="J52" s="265">
        <f t="shared" si="27"/>
        <v>20.400000000000006</v>
      </c>
      <c r="K52" s="265">
        <f t="shared" si="27"/>
        <v>17.000000000000007</v>
      </c>
      <c r="L52" s="265">
        <f t="shared" si="27"/>
        <v>17.000000000000007</v>
      </c>
      <c r="M52" s="265">
        <f t="shared" si="27"/>
        <v>17.000000000000007</v>
      </c>
      <c r="N52" s="265">
        <f t="shared" si="27"/>
        <v>13.600000000000007</v>
      </c>
      <c r="O52" s="265">
        <f t="shared" si="27"/>
        <v>10.200000000000006</v>
      </c>
      <c r="P52" s="265">
        <f t="shared" si="27"/>
        <v>6.800000000000006</v>
      </c>
      <c r="Q52" s="265">
        <f t="shared" si="27"/>
        <v>3.4000000000000061</v>
      </c>
      <c r="R52" s="265">
        <f t="shared" si="27"/>
        <v>6.2172489379008766E-15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4" t="s">
        <v>43</v>
      </c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6"/>
    </row>
    <row r="56" spans="2:18" ht="15.75" thickBot="1">
      <c r="B56" s="268" t="s">
        <v>117</v>
      </c>
      <c r="C56" s="269" t="s">
        <v>111</v>
      </c>
      <c r="D56" s="270">
        <f>SUM(D57:D61)</f>
        <v>16</v>
      </c>
      <c r="E56" s="270">
        <f>IF(AND(WEEKDAY('3. Resources'!D$54)&lt;&gt;1,WEEKDAY('3. Resources'!D$54)&lt;&gt;7,'3. Resources'!D$55&lt;&gt;"FER"),$D56,0)</f>
        <v>0</v>
      </c>
      <c r="F56" s="270">
        <f>IF(AND(WEEKDAY('3. Resources'!E$54)&lt;&gt;1,WEEKDAY('3. Resources'!E$54)&lt;&gt;7,'3. Resources'!E$55&lt;&gt;"FER"),$D56,0)</f>
        <v>0</v>
      </c>
      <c r="G56" s="270">
        <f>IF(AND(WEEKDAY('3. Resources'!F$54)&lt;&gt;1,WEEKDAY('3. Resources'!F$54)&lt;&gt;7,'3. Resources'!F$55&lt;&gt;"FER"),$D56,0)</f>
        <v>16</v>
      </c>
      <c r="H56" s="270">
        <f>IF(AND(WEEKDAY('3. Resources'!G$54)&lt;&gt;1,WEEKDAY('3. Resources'!G$54)&lt;&gt;7,'3. Resources'!G$55&lt;&gt;"FER"),$D56,0)</f>
        <v>16</v>
      </c>
      <c r="I56" s="270">
        <f>IF(AND(WEEKDAY('3. Resources'!H$54)&lt;&gt;1,WEEKDAY('3. Resources'!H$54)&lt;&gt;7,'3. Resources'!H$55&lt;&gt;"FER"),$D56,0)</f>
        <v>16</v>
      </c>
      <c r="J56" s="270">
        <f>IF(AND(WEEKDAY('3. Resources'!I$54)&lt;&gt;1,WEEKDAY('3. Resources'!I$54)&lt;&gt;7,'3. Resources'!I$55&lt;&gt;"FER"),$D56,0)</f>
        <v>16</v>
      </c>
      <c r="K56" s="270">
        <f>IF(AND(WEEKDAY('3. Resources'!J$54)&lt;&gt;1,WEEKDAY('3. Resources'!J$54)&lt;&gt;7,'3. Resources'!J$55&lt;&gt;"FER"),$D56,0)</f>
        <v>16</v>
      </c>
      <c r="L56" s="270">
        <f>IF(AND(WEEKDAY('3. Resources'!K$54)&lt;&gt;1,WEEKDAY('3. Resources'!K$54)&lt;&gt;7,'3. Resources'!K$55&lt;&gt;"FER"),$D56,0)</f>
        <v>0</v>
      </c>
      <c r="M56" s="270">
        <f>IF(AND(WEEKDAY('3. Resources'!L$54)&lt;&gt;1,WEEKDAY('3. Resources'!L$54)&lt;&gt;7,'3. Resources'!L$55&lt;&gt;"FER"),$D56,0)</f>
        <v>0</v>
      </c>
      <c r="N56" s="270">
        <f>IF(AND(WEEKDAY('3. Resources'!M$54)&lt;&gt;1,WEEKDAY('3. Resources'!M$54)&lt;&gt;7,'3. Resources'!M$55&lt;&gt;"FER"),$D56,0)</f>
        <v>16</v>
      </c>
      <c r="O56" s="270">
        <f>IF(AND(WEEKDAY('3. Resources'!N$54)&lt;&gt;1,WEEKDAY('3. Resources'!N$54)&lt;&gt;7,'3. Resources'!N$55&lt;&gt;"FER"),$D56,0)</f>
        <v>16</v>
      </c>
      <c r="P56" s="270">
        <f>IF(AND(WEEKDAY('3. Resources'!O$54)&lt;&gt;1,WEEKDAY('3. Resources'!O$54)&lt;&gt;7,'3. Resources'!O$55&lt;&gt;"FER"),$D56,0)</f>
        <v>16</v>
      </c>
      <c r="Q56" s="270">
        <f>IF(AND(WEEKDAY('3. Resources'!P$54)&lt;&gt;1,WEEKDAY('3. Resources'!P$54)&lt;&gt;7,'3. Resources'!P$55&lt;&gt;"FER"),$D56,0)</f>
        <v>16</v>
      </c>
      <c r="R56" s="271">
        <f>IF(AND(WEEKDAY('3. Resources'!Q$54)&lt;&gt;1,WEEKDAY('3. Resources'!Q$54)&lt;&gt;7,'3. Resources'!Q$55&lt;&gt;"FER"),$D56,0)</f>
        <v>16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0</v>
      </c>
      <c r="F57" s="267">
        <f>IF(AND(WEEKDAY('3. Resources'!E$54)&lt;&gt;1,WEEKDAY('3. Resources'!E$54)&lt;&gt;7,'3. Resources'!E$55&lt;&gt;"FER"),$D57,0)</f>
        <v>0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4</v>
      </c>
      <c r="I57" s="267">
        <f>IF(AND(WEEKDAY('3. Resources'!H$54)&lt;&gt;1,WEEKDAY('3. Resources'!H$54)&lt;&gt;7,'3. Resources'!H$55&lt;&gt;"FER"),$D57,0)</f>
        <v>4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0</v>
      </c>
      <c r="M57" s="267">
        <f>IF(AND(WEEKDAY('3. Resources'!L$54)&lt;&gt;1,WEEKDAY('3. Resources'!L$54)&lt;&gt;7,'3. Resources'!L$55&lt;&gt;"FER"),$D57,0)</f>
        <v>0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4</v>
      </c>
      <c r="P57" s="267">
        <f>IF(AND(WEEKDAY('3. Resources'!O$54)&lt;&gt;1,WEEKDAY('3. Resources'!O$54)&lt;&gt;7,'3. Resources'!O$55&lt;&gt;"FER"),$D57,0)</f>
        <v>4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0</v>
      </c>
      <c r="F58" s="265">
        <f>IF(AND(WEEKDAY('3. Resources'!E$54)&lt;&gt;1,WEEKDAY('3. Resources'!E$54)&lt;&gt;7,'3. Resources'!E$55&lt;&gt;"FER"),$D58,0)</f>
        <v>0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4</v>
      </c>
      <c r="J58" s="265">
        <f>IF(AND(WEEKDAY('3. Resources'!I$54)&lt;&gt;1,WEEKDAY('3. Resources'!I$54)&lt;&gt;7,'3. Resources'!I$55&lt;&gt;"FER"),$D58,0)</f>
        <v>4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0</v>
      </c>
      <c r="M58" s="265">
        <f>IF(AND(WEEKDAY('3. Resources'!L$54)&lt;&gt;1,WEEKDAY('3. Resources'!L$54)&lt;&gt;7,'3. Resources'!L$55&lt;&gt;"FER"),$D58,0)</f>
        <v>0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4</v>
      </c>
      <c r="Q58" s="265">
        <f>IF(AND(WEEKDAY('3. Resources'!P$54)&lt;&gt;1,WEEKDAY('3. Resources'!P$54)&lt;&gt;7,'3. Resources'!P$55&lt;&gt;"FER"),$D58,0)</f>
        <v>4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0</v>
      </c>
      <c r="F59" s="265">
        <f>IF(AND(WEEKDAY('3. Resources'!E$54)&lt;&gt;1,WEEKDAY('3. Resources'!E$54)&lt;&gt;7,'3. Resources'!E$55&lt;&gt;"FER"),$D59,0)</f>
        <v>0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4</v>
      </c>
      <c r="I59" s="265">
        <f>IF(AND(WEEKDAY('3. Resources'!H$54)&lt;&gt;1,WEEKDAY('3. Resources'!H$54)&lt;&gt;7,'3. Resources'!H$55&lt;&gt;"FER"),$D59,0)</f>
        <v>4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0</v>
      </c>
      <c r="M59" s="265">
        <f>IF(AND(WEEKDAY('3. Resources'!L$54)&lt;&gt;1,WEEKDAY('3. Resources'!L$54)&lt;&gt;7,'3. Resources'!L$55&lt;&gt;"FER"),$D59,0)</f>
        <v>0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4</v>
      </c>
      <c r="P59" s="265">
        <f>IF(AND(WEEKDAY('3. Resources'!O$54)&lt;&gt;1,WEEKDAY('3. Resources'!O$54)&lt;&gt;7,'3. Resources'!O$55&lt;&gt;"FER"),$D59,0)</f>
        <v>4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4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4</v>
      </c>
      <c r="H60" s="265">
        <f>IF(AND(WEEKDAY('3. Resources'!G$54)&lt;&gt;1,WEEKDAY('3. Resources'!G$54)&lt;&gt;7,'3. Resources'!G$55&lt;&gt;"FER"),$D60,0)</f>
        <v>4</v>
      </c>
      <c r="I60" s="265">
        <f>IF(AND(WEEKDAY('3. Resources'!H$54)&lt;&gt;1,WEEKDAY('3. Resources'!H$54)&lt;&gt;7,'3. Resources'!H$55&lt;&gt;"FER"),$D60,0)</f>
        <v>4</v>
      </c>
      <c r="J60" s="265">
        <f>IF(AND(WEEKDAY('3. Resources'!I$54)&lt;&gt;1,WEEKDAY('3. Resources'!I$54)&lt;&gt;7,'3. Resources'!I$55&lt;&gt;"FER"),$D60,0)</f>
        <v>4</v>
      </c>
      <c r="K60" s="265">
        <f>IF(AND(WEEKDAY('3. Resources'!J$54)&lt;&gt;1,WEEKDAY('3. Resources'!J$54)&lt;&gt;7,'3. Resources'!J$55&lt;&gt;"FER"),$D60,0)</f>
        <v>4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4</v>
      </c>
      <c r="O60" s="265">
        <f>IF(AND(WEEKDAY('3. Resources'!N$54)&lt;&gt;1,WEEKDAY('3. Resources'!N$54)&lt;&gt;7,'3. Resources'!N$55&lt;&gt;"FER"),$D60,0)</f>
        <v>4</v>
      </c>
      <c r="P60" s="265">
        <f>IF(AND(WEEKDAY('3. Resources'!O$54)&lt;&gt;1,WEEKDAY('3. Resources'!O$54)&lt;&gt;7,'3. Resources'!O$55&lt;&gt;"FER"),$D60,0)</f>
        <v>4</v>
      </c>
      <c r="Q60" s="265">
        <f>IF(AND(WEEKDAY('3. Resources'!P$54)&lt;&gt;1,WEEKDAY('3. Resources'!P$54)&lt;&gt;7,'3. Resources'!P$55&lt;&gt;"FER"),$D60,0)</f>
        <v>4</v>
      </c>
      <c r="R60" s="265">
        <f>IF(AND(WEEKDAY('3. Resources'!Q$54)&lt;&gt;1,WEEKDAY('3. Resources'!Q$54)&lt;&gt;7,'3. Resources'!Q$55&lt;&gt;"FER"),$D60,0)</f>
        <v>4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160</v>
      </c>
      <c r="E62" s="270">
        <f t="shared" ref="E62:E67" si="29">D62-E56</f>
        <v>160</v>
      </c>
      <c r="F62" s="270">
        <f t="shared" ref="F62:R62" si="30">E62-F56</f>
        <v>160</v>
      </c>
      <c r="G62" s="270">
        <f t="shared" si="30"/>
        <v>144</v>
      </c>
      <c r="H62" s="270">
        <f t="shared" si="30"/>
        <v>128</v>
      </c>
      <c r="I62" s="270">
        <f t="shared" si="30"/>
        <v>112</v>
      </c>
      <c r="J62" s="270">
        <f t="shared" si="30"/>
        <v>96</v>
      </c>
      <c r="K62" s="270">
        <f t="shared" si="30"/>
        <v>80</v>
      </c>
      <c r="L62" s="270">
        <f t="shared" si="30"/>
        <v>80</v>
      </c>
      <c r="M62" s="270">
        <f t="shared" si="30"/>
        <v>80</v>
      </c>
      <c r="N62" s="270">
        <f t="shared" si="30"/>
        <v>64</v>
      </c>
      <c r="O62" s="270">
        <f t="shared" si="30"/>
        <v>48</v>
      </c>
      <c r="P62" s="270">
        <f t="shared" si="30"/>
        <v>32</v>
      </c>
      <c r="Q62" s="270">
        <f t="shared" si="30"/>
        <v>16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40</v>
      </c>
      <c r="F63" s="267">
        <f t="shared" ref="F63:R63" si="31">E63-F57</f>
        <v>40</v>
      </c>
      <c r="G63" s="267">
        <f t="shared" si="31"/>
        <v>36</v>
      </c>
      <c r="H63" s="267">
        <f t="shared" si="31"/>
        <v>32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20</v>
      </c>
      <c r="M63" s="267">
        <f t="shared" si="31"/>
        <v>20</v>
      </c>
      <c r="N63" s="267">
        <f t="shared" si="31"/>
        <v>16</v>
      </c>
      <c r="O63" s="267">
        <f t="shared" si="31"/>
        <v>12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40</v>
      </c>
      <c r="F64" s="265">
        <f t="shared" ref="F64:R64" si="32">E64-F58</f>
        <v>40</v>
      </c>
      <c r="G64" s="265">
        <f t="shared" si="32"/>
        <v>36</v>
      </c>
      <c r="H64" s="265">
        <f t="shared" si="32"/>
        <v>32</v>
      </c>
      <c r="I64" s="265">
        <f t="shared" si="32"/>
        <v>28</v>
      </c>
      <c r="J64" s="265">
        <f t="shared" si="32"/>
        <v>24</v>
      </c>
      <c r="K64" s="265">
        <f t="shared" si="32"/>
        <v>20</v>
      </c>
      <c r="L64" s="265">
        <f t="shared" si="32"/>
        <v>20</v>
      </c>
      <c r="M64" s="265">
        <f t="shared" si="32"/>
        <v>20</v>
      </c>
      <c r="N64" s="265">
        <f t="shared" si="32"/>
        <v>16</v>
      </c>
      <c r="O64" s="265">
        <f t="shared" si="32"/>
        <v>12</v>
      </c>
      <c r="P64" s="265">
        <f t="shared" si="32"/>
        <v>8</v>
      </c>
      <c r="Q64" s="265">
        <f t="shared" si="32"/>
        <v>4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40</v>
      </c>
      <c r="F65" s="265">
        <f t="shared" ref="F65:R65" si="33">E65-F59</f>
        <v>40</v>
      </c>
      <c r="G65" s="265">
        <f t="shared" si="33"/>
        <v>36</v>
      </c>
      <c r="H65" s="265">
        <f t="shared" si="33"/>
        <v>32</v>
      </c>
      <c r="I65" s="265">
        <f t="shared" si="33"/>
        <v>28</v>
      </c>
      <c r="J65" s="265">
        <f t="shared" si="33"/>
        <v>24</v>
      </c>
      <c r="K65" s="265">
        <f t="shared" si="33"/>
        <v>20</v>
      </c>
      <c r="L65" s="265">
        <f t="shared" si="33"/>
        <v>20</v>
      </c>
      <c r="M65" s="265">
        <f t="shared" si="33"/>
        <v>20</v>
      </c>
      <c r="N65" s="265">
        <f t="shared" si="33"/>
        <v>16</v>
      </c>
      <c r="O65" s="265">
        <f t="shared" si="33"/>
        <v>12</v>
      </c>
      <c r="P65" s="265">
        <f t="shared" si="33"/>
        <v>8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40</v>
      </c>
      <c r="E66" s="265">
        <f t="shared" si="29"/>
        <v>40</v>
      </c>
      <c r="F66" s="265">
        <f t="shared" ref="F66:R66" si="34">E66-F60</f>
        <v>40</v>
      </c>
      <c r="G66" s="265">
        <f t="shared" si="34"/>
        <v>36</v>
      </c>
      <c r="H66" s="265">
        <f t="shared" si="34"/>
        <v>32</v>
      </c>
      <c r="I66" s="265">
        <f t="shared" si="34"/>
        <v>28</v>
      </c>
      <c r="J66" s="265">
        <f t="shared" si="34"/>
        <v>24</v>
      </c>
      <c r="K66" s="265">
        <f t="shared" si="34"/>
        <v>20</v>
      </c>
      <c r="L66" s="265">
        <f t="shared" si="34"/>
        <v>20</v>
      </c>
      <c r="M66" s="265">
        <f t="shared" si="34"/>
        <v>20</v>
      </c>
      <c r="N66" s="265">
        <f t="shared" si="34"/>
        <v>16</v>
      </c>
      <c r="O66" s="265">
        <f t="shared" si="34"/>
        <v>12</v>
      </c>
      <c r="P66" s="265">
        <f t="shared" si="34"/>
        <v>8</v>
      </c>
      <c r="Q66" s="265">
        <f t="shared" si="34"/>
        <v>4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4" t="str">
        <f>'1. Backlog'!$H$1</f>
        <v>15C - 15 CASTAWAY</v>
      </c>
      <c r="H2" s="374"/>
      <c r="I2" s="374"/>
      <c r="J2" s="374"/>
      <c r="K2" s="374"/>
      <c r="L2" s="37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3" t="str">
        <f>'1. Backlog'!$H$1</f>
        <v>15C - 15 CASTAWAY</v>
      </c>
      <c r="H2" s="393"/>
      <c r="I2" s="393"/>
      <c r="J2" s="393"/>
      <c r="K2" s="393"/>
      <c r="L2" s="393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9" t="s">
        <v>110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1"/>
    </row>
    <row r="7" spans="1:36" ht="23.25" customHeight="1">
      <c r="B7" s="402">
        <v>10</v>
      </c>
      <c r="C7" s="403"/>
      <c r="D7" s="185" t="s">
        <v>56</v>
      </c>
      <c r="E7" s="185">
        <f>'3. Resources'!D54</f>
        <v>40432</v>
      </c>
      <c r="F7" s="185">
        <f>'3. Resources'!E54</f>
        <v>40433</v>
      </c>
      <c r="G7" s="185">
        <f>'3. Resources'!F54</f>
        <v>40434</v>
      </c>
      <c r="H7" s="185">
        <f>'3. Resources'!G54</f>
        <v>40435</v>
      </c>
      <c r="I7" s="185">
        <f>'3. Resources'!H54</f>
        <v>40436</v>
      </c>
      <c r="J7" s="185">
        <f>'3. Resources'!I54</f>
        <v>40437</v>
      </c>
      <c r="K7" s="185">
        <f>'3. Resources'!J54</f>
        <v>40438</v>
      </c>
      <c r="L7" s="185">
        <f>'3. Resources'!K54</f>
        <v>40439</v>
      </c>
      <c r="M7" s="185">
        <f>'3. Resources'!L54</f>
        <v>40440</v>
      </c>
      <c r="N7" s="185">
        <f>'3. Resources'!M54</f>
        <v>40441</v>
      </c>
      <c r="O7" s="185">
        <f>'3. Resources'!N54</f>
        <v>40442</v>
      </c>
      <c r="P7" s="185">
        <f>'3. Resources'!O54</f>
        <v>40443</v>
      </c>
      <c r="Q7" s="185">
        <f>'3. Resources'!P54</f>
        <v>40444</v>
      </c>
      <c r="R7" s="185">
        <f>'3. Resources'!Q54</f>
        <v>40445</v>
      </c>
    </row>
    <row r="8" spans="1:36" ht="15" customHeight="1">
      <c r="B8" s="404"/>
      <c r="C8" s="405"/>
      <c r="D8" s="184"/>
      <c r="E8" s="184">
        <f>'3. Resources'!D55</f>
        <v>7</v>
      </c>
      <c r="F8" s="184">
        <f>'3. Resources'!E55</f>
        <v>1</v>
      </c>
      <c r="G8" s="184">
        <f>'3. Resources'!F55</f>
        <v>2</v>
      </c>
      <c r="H8" s="184">
        <f>'3. Resources'!G55</f>
        <v>3</v>
      </c>
      <c r="I8" s="184">
        <f>'3. Resources'!H55</f>
        <v>4</v>
      </c>
      <c r="J8" s="184">
        <f>'3. Resources'!I55</f>
        <v>5</v>
      </c>
      <c r="K8" s="184">
        <f>'3. Resources'!J55</f>
        <v>6</v>
      </c>
      <c r="L8" s="184">
        <f>'3. Resources'!K55</f>
        <v>7</v>
      </c>
      <c r="M8" s="184">
        <f>'3. Resources'!L55</f>
        <v>1</v>
      </c>
      <c r="N8" s="184">
        <f>'3. Resources'!M55</f>
        <v>2</v>
      </c>
      <c r="O8" s="184">
        <f>'3. Resources'!N55</f>
        <v>3</v>
      </c>
      <c r="P8" s="184">
        <f>'3. Resources'!O55</f>
        <v>4</v>
      </c>
      <c r="Q8" s="184">
        <f>'3. Resources'!P55</f>
        <v>5</v>
      </c>
      <c r="R8" s="184">
        <f>'3. Resources'!Q55</f>
        <v>6</v>
      </c>
    </row>
    <row r="9" spans="1:36" ht="15.75" thickBot="1">
      <c r="B9" s="397" t="s">
        <v>34</v>
      </c>
      <c r="C9" s="398"/>
      <c r="D9" s="216">
        <f>'3. Resources'!C56</f>
        <v>10</v>
      </c>
      <c r="E9" s="216">
        <f>'3. Resources'!D56</f>
        <v>10</v>
      </c>
      <c r="F9" s="216">
        <f>'3. Resources'!E56</f>
        <v>10</v>
      </c>
      <c r="G9" s="216">
        <f>'3. Resources'!F56</f>
        <v>10</v>
      </c>
      <c r="H9" s="216">
        <f>'3. Resources'!G56</f>
        <v>9</v>
      </c>
      <c r="I9" s="216">
        <f>'3. Resources'!H56</f>
        <v>8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5</v>
      </c>
      <c r="N9" s="216">
        <f>'3. Resources'!M56</f>
        <v>5</v>
      </c>
      <c r="O9" s="216">
        <f>'3. Resources'!N56</f>
        <v>4</v>
      </c>
      <c r="P9" s="216">
        <f>'3. Resources'!O56</f>
        <v>3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Cesar</v>
      </c>
      <c r="D11" s="304">
        <f>SUMIF('4. Timesheet'!$H$11:$H$116,$C11,'4. Timesheet'!$C$11:$C$116)</f>
        <v>0</v>
      </c>
      <c r="E11" s="285">
        <f>SUMIF('4. Timesheet'!$H$11:$H$116,$C11,'4. Timesheet'!$D$11:$D$116)</f>
        <v>0</v>
      </c>
      <c r="F11" s="286">
        <f>SUMIF('4. Timesheet'!$H$11:$H$116,$C11,'4. Timesheet'!$D$11:$D$116)</f>
        <v>0</v>
      </c>
      <c r="G11" s="286">
        <f>SUMIF('4. Timesheet'!$H$11:$H$116,$C11,'4. Timesheet'!$D$11:$D$116)</f>
        <v>0</v>
      </c>
      <c r="H11" s="286">
        <f>SUMIF('4. Timesheet'!$H$11:$H$116,$C11,'4. Timesheet'!$D$11:$D$116)</f>
        <v>0</v>
      </c>
      <c r="I11" s="286">
        <f>SUMIF('4. Timesheet'!$H$11:$H$116,$C11,'4. Timesheet'!$D$11:$D$116)</f>
        <v>0</v>
      </c>
      <c r="J11" s="286">
        <f>SUMIF('4. Timesheet'!$H$11:$H$116,$C11,'4. Timesheet'!$D$11:$D$116)</f>
        <v>0</v>
      </c>
      <c r="K11" s="286">
        <f>SUMIF('4. Timesheet'!$H$11:$H$116,$C11,'4. Timesheet'!$D$11:$D$116)</f>
        <v>0</v>
      </c>
      <c r="L11" s="286">
        <f>SUMIF('4. Timesheet'!$H$11:$H$116,$C11,'4. Timesheet'!$D$11:$D$116)</f>
        <v>0</v>
      </c>
      <c r="M11" s="286">
        <f>SUMIF('4. Timesheet'!$H$11:$H$116,$C11,'4. Timesheet'!$D$11:$D$116)</f>
        <v>0</v>
      </c>
      <c r="N11" s="286">
        <f>SUMIF('4. Timesheet'!$H$11:$H$116,$C11,'4. Timesheet'!$D$11:$D$116)</f>
        <v>0</v>
      </c>
      <c r="O11" s="286">
        <f>SUMIF('4. Timesheet'!$H$11:$H$116,$C11,'4. Timesheet'!$D$11:$D$116)</f>
        <v>0</v>
      </c>
      <c r="P11" s="286">
        <f>SUMIF('4. Timesheet'!$H$11:$H$116,$C11,'4. Timesheet'!$D$11:$D$116)</f>
        <v>0</v>
      </c>
      <c r="Q11" s="286">
        <f>SUMIF('4. Timesheet'!$H$11:$H$116,$C11,'4. Timesheet'!$D$11:$D$116)</f>
        <v>0</v>
      </c>
      <c r="R11" s="286">
        <f>SUMIF('4. Timesheet'!$H$11:$H$116,$C11,'4. Timesheet'!$D$11:$D$116)</f>
        <v>0</v>
      </c>
    </row>
    <row r="12" spans="1:36">
      <c r="B12" s="287" t="s">
        <v>84</v>
      </c>
      <c r="C12" s="283" t="str">
        <f>IF('3. Resources'!$B$87&lt;&gt;"",'3. Resources'!$B$87,"N/A")</f>
        <v>Caio - Áudio</v>
      </c>
      <c r="D12" s="289">
        <f>SUMIF('4. Timesheet'!$H$11:$H$116,$C12,'4. Timesheet'!$C$11:$C$116)</f>
        <v>0</v>
      </c>
      <c r="E12" s="290">
        <f>SUMIF('4. Timesheet'!$H$11:$H$116,$C12,'4. Timesheet'!$D$11:$D$116)</f>
        <v>0</v>
      </c>
      <c r="F12" s="291">
        <f>SUMIF('4. Timesheet'!$H$11:$H$116,$C12,'4. Timesheet'!$D$11:$D$116)</f>
        <v>0</v>
      </c>
      <c r="G12" s="291">
        <f>SUMIF('4. Timesheet'!$H$11:$H$116,$C12,'4. Timesheet'!$D$11:$D$116)</f>
        <v>0</v>
      </c>
      <c r="H12" s="291">
        <f>SUMIF('4. Timesheet'!$H$11:$H$116,$C12,'4. Timesheet'!$D$11:$D$116)</f>
        <v>0</v>
      </c>
      <c r="I12" s="291">
        <f>SUMIF('4. Timesheet'!$H$11:$H$116,$C12,'4. Timesheet'!$D$11:$D$116)</f>
        <v>0</v>
      </c>
      <c r="J12" s="291">
        <f>SUMIF('4. Timesheet'!$H$11:$H$116,$C12,'4. Timesheet'!$D$11:$D$116)</f>
        <v>0</v>
      </c>
      <c r="K12" s="291">
        <f>SUMIF('4. Timesheet'!$H$11:$H$116,$C12,'4. Timesheet'!$D$11:$D$116)</f>
        <v>0</v>
      </c>
      <c r="L12" s="291">
        <f>SUMIF('4. Timesheet'!$H$11:$H$116,$C12,'4. Timesheet'!$D$11:$D$116)</f>
        <v>0</v>
      </c>
      <c r="M12" s="291">
        <f>SUMIF('4. Timesheet'!$H$11:$H$116,$C12,'4. Timesheet'!$D$11:$D$116)</f>
        <v>0</v>
      </c>
      <c r="N12" s="291">
        <f>SUMIF('4. Timesheet'!$H$11:$H$116,$C12,'4. Timesheet'!$D$11:$D$116)</f>
        <v>0</v>
      </c>
      <c r="O12" s="291">
        <f>SUMIF('4. Timesheet'!$H$11:$H$116,$C12,'4. Timesheet'!$D$11:$D$116)</f>
        <v>0</v>
      </c>
      <c r="P12" s="291">
        <f>SUMIF('4. Timesheet'!$H$11:$H$116,$C12,'4. Timesheet'!$D$11:$D$116)</f>
        <v>0</v>
      </c>
      <c r="Q12" s="291">
        <f>SUMIF('4. Timesheet'!$H$11:$H$116,$C12,'4. Timesheet'!$D$11:$D$116)</f>
        <v>0</v>
      </c>
      <c r="R12" s="291">
        <f>SUMIF('4. Timesheet'!$H$11:$H$116,$C12,'4. Timesheet'!$D$11:$D$116)</f>
        <v>0</v>
      </c>
    </row>
    <row r="13" spans="1:36">
      <c r="B13" s="287" t="s">
        <v>84</v>
      </c>
      <c r="C13" s="283" t="str">
        <f>IF('3. Resources'!$B$88&lt;&gt;"",'3. Resources'!$B$88,"N/A")</f>
        <v>Caio - Arte</v>
      </c>
      <c r="D13" s="289">
        <f>SUMIF('4. Timesheet'!$H$11:$H$116,$C13,'4. Timesheet'!$C$11:$C$116)</f>
        <v>0</v>
      </c>
      <c r="E13" s="290">
        <f>SUMIF('4. Timesheet'!$H$11:$H$116,$C13,'4. Timesheet'!$D$11:$D$116)</f>
        <v>0</v>
      </c>
      <c r="F13" s="291">
        <f>SUMIF('4. Timesheet'!$H$11:$H$116,$C13,'4. Timesheet'!$D$11:$D$116)</f>
        <v>0</v>
      </c>
      <c r="G13" s="291">
        <f>SUMIF('4. Timesheet'!$H$11:$H$116,$C13,'4. Timesheet'!$D$11:$D$116)</f>
        <v>0</v>
      </c>
      <c r="H13" s="291">
        <f>SUMIF('4. Timesheet'!$H$11:$H$116,$C13,'4. Timesheet'!$D$11:$D$116)</f>
        <v>0</v>
      </c>
      <c r="I13" s="291">
        <f>SUMIF('4. Timesheet'!$H$11:$H$116,$C13,'4. Timesheet'!$D$11:$D$116)</f>
        <v>0</v>
      </c>
      <c r="J13" s="291">
        <f>SUMIF('4. Timesheet'!$H$11:$H$116,$C13,'4. Timesheet'!$D$11:$D$116)</f>
        <v>0</v>
      </c>
      <c r="K13" s="291">
        <f>SUMIF('4. Timesheet'!$H$11:$H$116,$C13,'4. Timesheet'!$D$11:$D$116)</f>
        <v>0</v>
      </c>
      <c r="L13" s="291">
        <f>SUMIF('4. Timesheet'!$H$11:$H$116,$C13,'4. Timesheet'!$D$11:$D$116)</f>
        <v>0</v>
      </c>
      <c r="M13" s="291">
        <f>SUMIF('4. Timesheet'!$H$11:$H$116,$C13,'4. Timesheet'!$D$11:$D$116)</f>
        <v>0</v>
      </c>
      <c r="N13" s="291">
        <f>SUMIF('4. Timesheet'!$H$11:$H$116,$C13,'4. Timesheet'!$D$11:$D$116)</f>
        <v>0</v>
      </c>
      <c r="O13" s="291">
        <f>SUMIF('4. Timesheet'!$H$11:$H$116,$C13,'4. Timesheet'!$D$11:$D$116)</f>
        <v>0</v>
      </c>
      <c r="P13" s="291">
        <f>SUMIF('4. Timesheet'!$H$11:$H$116,$C13,'4. Timesheet'!$D$11:$D$116)</f>
        <v>0</v>
      </c>
      <c r="Q13" s="291">
        <f>SUMIF('4. Timesheet'!$H$11:$H$116,$C13,'4. Timesheet'!$D$11:$D$116)</f>
        <v>0</v>
      </c>
      <c r="R13" s="291">
        <f>SUMIF('4. Timesheet'!$H$11:$H$116,$C13,'4. Timesheet'!$D$11:$D$116)</f>
        <v>0</v>
      </c>
    </row>
    <row r="14" spans="1:36">
      <c r="B14" s="287" t="s">
        <v>84</v>
      </c>
      <c r="C14" s="283" t="str">
        <f>IF('3. Resources'!$B$89&lt;&gt;"",'3. Resources'!$B$89,"N/A")</f>
        <v>Caio - Design</v>
      </c>
      <c r="D14" s="289">
        <f>SUMIF('4. Timesheet'!$H$11:$H$116,$C14,'4. Timesheet'!$C$11:$C$116)</f>
        <v>0</v>
      </c>
      <c r="E14" s="290">
        <f>SUMIF('4. Timesheet'!$H$11:$H$116,$C14,'4. Timesheet'!$D$11:$D$116)</f>
        <v>0</v>
      </c>
      <c r="F14" s="291">
        <f>SUMIF('4. Timesheet'!$H$11:$H$116,$C14,'4. Timesheet'!$D$11:$D$116)</f>
        <v>0</v>
      </c>
      <c r="G14" s="291">
        <f>SUMIF('4. Timesheet'!$H$11:$H$116,$C14,'4. Timesheet'!$D$11:$D$116)</f>
        <v>0</v>
      </c>
      <c r="H14" s="291">
        <f>SUMIF('4. Timesheet'!$H$11:$H$116,$C14,'4. Timesheet'!$D$11:$D$116)</f>
        <v>0</v>
      </c>
      <c r="I14" s="291">
        <f>SUMIF('4. Timesheet'!$H$11:$H$116,$C14,'4. Timesheet'!$D$11:$D$116)</f>
        <v>0</v>
      </c>
      <c r="J14" s="291">
        <f>SUMIF('4. Timesheet'!$H$11:$H$116,$C14,'4. Timesheet'!$D$11:$D$116)</f>
        <v>0</v>
      </c>
      <c r="K14" s="291">
        <f>SUMIF('4. Timesheet'!$H$11:$H$116,$C14,'4. Timesheet'!$D$11:$D$116)</f>
        <v>0</v>
      </c>
      <c r="L14" s="291">
        <f>SUMIF('4. Timesheet'!$H$11:$H$116,$C14,'4. Timesheet'!$D$11:$D$116)</f>
        <v>0</v>
      </c>
      <c r="M14" s="291">
        <f>SUMIF('4. Timesheet'!$H$11:$H$116,$C14,'4. Timesheet'!$D$11:$D$116)</f>
        <v>0</v>
      </c>
      <c r="N14" s="291">
        <f>SUMIF('4. Timesheet'!$H$11:$H$116,$C14,'4. Timesheet'!$D$11:$D$116)</f>
        <v>0</v>
      </c>
      <c r="O14" s="291">
        <f>SUMIF('4. Timesheet'!$H$11:$H$116,$C14,'4. Timesheet'!$D$11:$D$116)</f>
        <v>0</v>
      </c>
      <c r="P14" s="291">
        <f>SUMIF('4. Timesheet'!$H$11:$H$116,$C14,'4. Timesheet'!$D$11:$D$116)</f>
        <v>0</v>
      </c>
      <c r="Q14" s="291">
        <f>SUMIF('4. Timesheet'!$H$11:$H$116,$C14,'4. Timesheet'!$D$11:$D$116)</f>
        <v>0</v>
      </c>
      <c r="R14" s="291">
        <f>SUMIF('4. Timesheet'!$H$11:$H$116,$C14,'4. Timesheet'!$D$11:$D$116)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Timesheet'!$H$11:$H$116,$C15,'4. Timesheet'!$C$11:$C$116)</f>
        <v>0</v>
      </c>
      <c r="E15" s="290">
        <f>SUMIF('4. Timesheet'!$H$11:$H$116,$C15,'4. Timesheet'!$D$11:$D$116)</f>
        <v>0</v>
      </c>
      <c r="F15" s="291">
        <f>SUMIF('4. Timesheet'!$H$11:$H$116,$C15,'4. Timesheet'!$D$11:$D$116)</f>
        <v>0</v>
      </c>
      <c r="G15" s="291">
        <f>SUMIF('4. Timesheet'!$H$11:$H$116,$C15,'4. Timesheet'!$D$11:$D$116)</f>
        <v>0</v>
      </c>
      <c r="H15" s="291">
        <f>SUMIF('4. Timesheet'!$H$11:$H$116,$C15,'4. Timesheet'!$D$11:$D$116)</f>
        <v>0</v>
      </c>
      <c r="I15" s="291">
        <f>SUMIF('4. Timesheet'!$H$11:$H$116,$C15,'4. Timesheet'!$D$11:$D$116)</f>
        <v>0</v>
      </c>
      <c r="J15" s="291">
        <f>SUMIF('4. Timesheet'!$H$11:$H$116,$C15,'4. Timesheet'!$D$11:$D$116)</f>
        <v>0</v>
      </c>
      <c r="K15" s="291">
        <f>SUMIF('4. Timesheet'!$H$11:$H$116,$C15,'4. Timesheet'!$D$11:$D$116)</f>
        <v>0</v>
      </c>
      <c r="L15" s="291">
        <f>SUMIF('4. Timesheet'!$H$11:$H$116,$C15,'4. Timesheet'!$D$11:$D$116)</f>
        <v>0</v>
      </c>
      <c r="M15" s="291">
        <f>SUMIF('4. Timesheet'!$H$11:$H$116,$C15,'4. Timesheet'!$D$11:$D$116)</f>
        <v>0</v>
      </c>
      <c r="N15" s="291">
        <f>SUMIF('4. Timesheet'!$H$11:$H$116,$C15,'4. Timesheet'!$D$11:$D$116)</f>
        <v>0</v>
      </c>
      <c r="O15" s="291">
        <f>SUMIF('4. Timesheet'!$H$11:$H$116,$C15,'4. Timesheet'!$D$11:$D$116)</f>
        <v>0</v>
      </c>
      <c r="P15" s="291">
        <f>SUMIF('4. Timesheet'!$H$11:$H$116,$C15,'4. Timesheet'!$D$11:$D$116)</f>
        <v>0</v>
      </c>
      <c r="Q15" s="291">
        <f>SUMIF('4. Timesheet'!$H$11:$H$116,$C15,'4. Timesheet'!$D$11:$D$116)</f>
        <v>0</v>
      </c>
      <c r="R15" s="291">
        <f>SUMIF('4. Timesheet'!$H$11:$H$116,$C15,'4. Timesheet'!$D$11:$D$116)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Timesheet'!$H$11:$H$116,$C16,'4. Timesheet'!$C$11:$C$116)</f>
        <v>0</v>
      </c>
      <c r="E16" s="290">
        <f>SUMIF('4. Timesheet'!$H$11:$H$116,$C16,'4. Timesheet'!$D$11:$D$116)</f>
        <v>0</v>
      </c>
      <c r="F16" s="291">
        <f>SUMIF('4. Timesheet'!$H$11:$H$116,$C16,'4. Timesheet'!$D$11:$D$116)</f>
        <v>0</v>
      </c>
      <c r="G16" s="291">
        <f>SUMIF('4. Timesheet'!$H$11:$H$116,$C16,'4. Timesheet'!$D$11:$D$116)</f>
        <v>0</v>
      </c>
      <c r="H16" s="291">
        <f>SUMIF('4. Timesheet'!$H$11:$H$116,$C16,'4. Timesheet'!$D$11:$D$116)</f>
        <v>0</v>
      </c>
      <c r="I16" s="291">
        <f>SUMIF('4. Timesheet'!$H$11:$H$116,$C16,'4. Timesheet'!$D$11:$D$116)</f>
        <v>0</v>
      </c>
      <c r="J16" s="291">
        <f>SUMIF('4. Timesheet'!$H$11:$H$116,$C16,'4. Timesheet'!$D$11:$D$116)</f>
        <v>0</v>
      </c>
      <c r="K16" s="291">
        <f>SUMIF('4. Timesheet'!$H$11:$H$116,$C16,'4. Timesheet'!$D$11:$D$116)</f>
        <v>0</v>
      </c>
      <c r="L16" s="291">
        <f>SUMIF('4. Timesheet'!$H$11:$H$116,$C16,'4. Timesheet'!$D$11:$D$116)</f>
        <v>0</v>
      </c>
      <c r="M16" s="291">
        <f>SUMIF('4. Timesheet'!$H$11:$H$116,$C16,'4. Timesheet'!$D$11:$D$116)</f>
        <v>0</v>
      </c>
      <c r="N16" s="291">
        <f>SUMIF('4. Timesheet'!$H$11:$H$116,$C16,'4. Timesheet'!$D$11:$D$116)</f>
        <v>0</v>
      </c>
      <c r="O16" s="291">
        <f>SUMIF('4. Timesheet'!$H$11:$H$116,$C16,'4. Timesheet'!$D$11:$D$116)</f>
        <v>0</v>
      </c>
      <c r="P16" s="291">
        <f>SUMIF('4. Timesheet'!$H$11:$H$116,$C16,'4. Timesheet'!$D$11:$D$116)</f>
        <v>0</v>
      </c>
      <c r="Q16" s="291">
        <f>SUMIF('4. Timesheet'!$H$11:$H$116,$C16,'4. Timesheet'!$D$11:$D$116)</f>
        <v>0</v>
      </c>
      <c r="R16" s="291">
        <f>SUMIF('4. Timesheet'!$H$11:$H$116,$C16,'4. Timesheet'!$D$11:$D$116)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Timesheet'!$H$11:$H$116,$C17,'4. Timesheet'!$C$11:$C$116)</f>
        <v>0</v>
      </c>
      <c r="E17" s="290">
        <f>SUMIF('4. Timesheet'!$H$11:$H$116,$C17,'4. Timesheet'!$D$11:$D$116)</f>
        <v>0</v>
      </c>
      <c r="F17" s="291">
        <f>SUMIF('4. Timesheet'!$H$11:$H$116,$C17,'4. Timesheet'!$D$11:$D$116)</f>
        <v>0</v>
      </c>
      <c r="G17" s="291">
        <f>SUMIF('4. Timesheet'!$H$11:$H$116,$C17,'4. Timesheet'!$D$11:$D$116)</f>
        <v>0</v>
      </c>
      <c r="H17" s="291">
        <f>SUMIF('4. Timesheet'!$H$11:$H$116,$C17,'4. Timesheet'!$D$11:$D$116)</f>
        <v>0</v>
      </c>
      <c r="I17" s="291">
        <f>SUMIF('4. Timesheet'!$H$11:$H$116,$C17,'4. Timesheet'!$D$11:$D$116)</f>
        <v>0</v>
      </c>
      <c r="J17" s="291">
        <f>SUMIF('4. Timesheet'!$H$11:$H$116,$C17,'4. Timesheet'!$D$11:$D$116)</f>
        <v>0</v>
      </c>
      <c r="K17" s="291">
        <f>SUMIF('4. Timesheet'!$H$11:$H$116,$C17,'4. Timesheet'!$D$11:$D$116)</f>
        <v>0</v>
      </c>
      <c r="L17" s="291">
        <f>SUMIF('4. Timesheet'!$H$11:$H$116,$C17,'4. Timesheet'!$D$11:$D$116)</f>
        <v>0</v>
      </c>
      <c r="M17" s="291">
        <f>SUMIF('4. Timesheet'!$H$11:$H$116,$C17,'4. Timesheet'!$D$11:$D$116)</f>
        <v>0</v>
      </c>
      <c r="N17" s="291">
        <f>SUMIF('4. Timesheet'!$H$11:$H$116,$C17,'4. Timesheet'!$D$11:$D$116)</f>
        <v>0</v>
      </c>
      <c r="O17" s="291">
        <f>SUMIF('4. Timesheet'!$H$11:$H$116,$C17,'4. Timesheet'!$D$11:$D$116)</f>
        <v>0</v>
      </c>
      <c r="P17" s="291">
        <f>SUMIF('4. Timesheet'!$H$11:$H$116,$C17,'4. Timesheet'!$D$11:$D$116)</f>
        <v>0</v>
      </c>
      <c r="Q17" s="291">
        <f>SUMIF('4. Timesheet'!$H$11:$H$116,$C17,'4. Timesheet'!$D$11:$D$116)</f>
        <v>0</v>
      </c>
      <c r="R17" s="291">
        <f>SUMIF('4. Timesheet'!$H$11:$H$116,$C17,'4. Timesheet'!$D$11:$D$116)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Timesheet'!$H$11:$H$116,$C18,'4. Timesheet'!$C$11:$C$116)</f>
        <v>0</v>
      </c>
      <c r="E18" s="290">
        <f>SUMIF('4. Timesheet'!$H$11:$H$116,$C18,'4. Timesheet'!$D$11:$D$116)</f>
        <v>0</v>
      </c>
      <c r="F18" s="291">
        <f>SUMIF('4. Timesheet'!$H$11:$H$116,$C18,'4. Timesheet'!$D$11:$D$116)</f>
        <v>0</v>
      </c>
      <c r="G18" s="291">
        <f>SUMIF('4. Timesheet'!$H$11:$H$116,$C18,'4. Timesheet'!$D$11:$D$116)</f>
        <v>0</v>
      </c>
      <c r="H18" s="291">
        <f>SUMIF('4. Timesheet'!$H$11:$H$116,$C18,'4. Timesheet'!$D$11:$D$116)</f>
        <v>0</v>
      </c>
      <c r="I18" s="291">
        <f>SUMIF('4. Timesheet'!$H$11:$H$116,$C18,'4. Timesheet'!$D$11:$D$116)</f>
        <v>0</v>
      </c>
      <c r="J18" s="291">
        <f>SUMIF('4. Timesheet'!$H$11:$H$116,$C18,'4. Timesheet'!$D$11:$D$116)</f>
        <v>0</v>
      </c>
      <c r="K18" s="291">
        <f>SUMIF('4. Timesheet'!$H$11:$H$116,$C18,'4. Timesheet'!$D$11:$D$116)</f>
        <v>0</v>
      </c>
      <c r="L18" s="291">
        <f>SUMIF('4. Timesheet'!$H$11:$H$116,$C18,'4. Timesheet'!$D$11:$D$116)</f>
        <v>0</v>
      </c>
      <c r="M18" s="291">
        <f>SUMIF('4. Timesheet'!$H$11:$H$116,$C18,'4. Timesheet'!$D$11:$D$116)</f>
        <v>0</v>
      </c>
      <c r="N18" s="291">
        <f>SUMIF('4. Timesheet'!$H$11:$H$116,$C18,'4. Timesheet'!$D$11:$D$116)</f>
        <v>0</v>
      </c>
      <c r="O18" s="291">
        <f>SUMIF('4. Timesheet'!$H$11:$H$116,$C18,'4. Timesheet'!$D$11:$D$116)</f>
        <v>0</v>
      </c>
      <c r="P18" s="291">
        <f>SUMIF('4. Timesheet'!$H$11:$H$116,$C18,'4. Timesheet'!$D$11:$D$116)</f>
        <v>0</v>
      </c>
      <c r="Q18" s="291">
        <f>SUMIF('4. Timesheet'!$H$11:$H$116,$C18,'4. Timesheet'!$D$11:$D$116)</f>
        <v>0</v>
      </c>
      <c r="R18" s="291">
        <f>SUMIF('4. Timesheet'!$H$11:$H$116,$C18,'4. Timesheet'!$D$11:$D$116)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Timesheet'!$H$11:$H$116,$C19,'4. Timesheet'!$C$11:$C$116)</f>
        <v>0</v>
      </c>
      <c r="E19" s="290">
        <f>SUMIF('4. Timesheet'!$H$11:$H$116,$C19,'4. Timesheet'!$D$11:$D$116)</f>
        <v>0</v>
      </c>
      <c r="F19" s="291">
        <f>SUMIF('4. Timesheet'!$H$11:$H$116,$C19,'4. Timesheet'!$D$11:$D$116)</f>
        <v>0</v>
      </c>
      <c r="G19" s="291">
        <f>SUMIF('4. Timesheet'!$H$11:$H$116,$C19,'4. Timesheet'!$D$11:$D$116)</f>
        <v>0</v>
      </c>
      <c r="H19" s="291">
        <f>SUMIF('4. Timesheet'!$H$11:$H$116,$C19,'4. Timesheet'!$D$11:$D$116)</f>
        <v>0</v>
      </c>
      <c r="I19" s="291">
        <f>SUMIF('4. Timesheet'!$H$11:$H$116,$C19,'4. Timesheet'!$D$11:$D$116)</f>
        <v>0</v>
      </c>
      <c r="J19" s="291">
        <f>SUMIF('4. Timesheet'!$H$11:$H$116,$C19,'4. Timesheet'!$D$11:$D$116)</f>
        <v>0</v>
      </c>
      <c r="K19" s="291">
        <f>SUMIF('4. Timesheet'!$H$11:$H$116,$C19,'4. Timesheet'!$D$11:$D$116)</f>
        <v>0</v>
      </c>
      <c r="L19" s="291">
        <f>SUMIF('4. Timesheet'!$H$11:$H$116,$C19,'4. Timesheet'!$D$11:$D$116)</f>
        <v>0</v>
      </c>
      <c r="M19" s="291">
        <f>SUMIF('4. Timesheet'!$H$11:$H$116,$C19,'4. Timesheet'!$D$11:$D$116)</f>
        <v>0</v>
      </c>
      <c r="N19" s="291">
        <f>SUMIF('4. Timesheet'!$H$11:$H$116,$C19,'4. Timesheet'!$D$11:$D$116)</f>
        <v>0</v>
      </c>
      <c r="O19" s="291">
        <f>SUMIF('4. Timesheet'!$H$11:$H$116,$C19,'4. Timesheet'!$D$11:$D$116)</f>
        <v>0</v>
      </c>
      <c r="P19" s="291">
        <f>SUMIF('4. Timesheet'!$H$11:$H$116,$C19,'4. Timesheet'!$D$11:$D$116)</f>
        <v>0</v>
      </c>
      <c r="Q19" s="291">
        <f>SUMIF('4. Timesheet'!$H$11:$H$116,$C19,'4. Timesheet'!$D$11:$D$116)</f>
        <v>0</v>
      </c>
      <c r="R19" s="291">
        <f>SUMIF('4. Timesheet'!$H$11:$H$116,$C19,'4. Timesheet'!$D$11:$D$116)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Timesheet'!$H$11:$H$116,$C20,'4. Timesheet'!$C$11:$C$116)</f>
        <v>0</v>
      </c>
      <c r="E20" s="295">
        <f>SUMIF('4. Timesheet'!$H$11:$H$116,$C20,'4. Timesheet'!$D$11:$D$116)</f>
        <v>0</v>
      </c>
      <c r="F20" s="296">
        <f>SUMIF('4. Timesheet'!$H$11:$H$116,$C20,'4. Timesheet'!$D$11:$D$116)</f>
        <v>0</v>
      </c>
      <c r="G20" s="296">
        <f>SUMIF('4. Timesheet'!$H$11:$H$116,$C20,'4. Timesheet'!$D$11:$D$116)</f>
        <v>0</v>
      </c>
      <c r="H20" s="296">
        <f>SUMIF('4. Timesheet'!$H$11:$H$116,$C20,'4. Timesheet'!$D$11:$D$116)</f>
        <v>0</v>
      </c>
      <c r="I20" s="296">
        <f>SUMIF('4. Timesheet'!$H$11:$H$116,$C20,'4. Timesheet'!$D$11:$D$116)</f>
        <v>0</v>
      </c>
      <c r="J20" s="296">
        <f>SUMIF('4. Timesheet'!$H$11:$H$116,$C20,'4. Timesheet'!$D$11:$D$116)</f>
        <v>0</v>
      </c>
      <c r="K20" s="296">
        <f>SUMIF('4. Timesheet'!$H$11:$H$116,$C20,'4. Timesheet'!$D$11:$D$116)</f>
        <v>0</v>
      </c>
      <c r="L20" s="296">
        <f>SUMIF('4. Timesheet'!$H$11:$H$116,$C20,'4. Timesheet'!$D$11:$D$116)</f>
        <v>0</v>
      </c>
      <c r="M20" s="296">
        <f>SUMIF('4. Timesheet'!$H$11:$H$116,$C20,'4. Timesheet'!$D$11:$D$116)</f>
        <v>0</v>
      </c>
      <c r="N20" s="296">
        <f>SUMIF('4. Timesheet'!$H$11:$H$116,$C20,'4. Timesheet'!$D$11:$D$116)</f>
        <v>0</v>
      </c>
      <c r="O20" s="296">
        <f>SUMIF('4. Timesheet'!$H$11:$H$116,$C20,'4. Timesheet'!$D$11:$D$116)</f>
        <v>0</v>
      </c>
      <c r="P20" s="296">
        <f>SUMIF('4. Timesheet'!$H$11:$H$116,$C20,'4. Timesheet'!$D$11:$D$116)</f>
        <v>0</v>
      </c>
      <c r="Q20" s="296">
        <f>SUMIF('4. Timesheet'!$H$11:$H$116,$C20,'4. Timesheet'!$D$11:$D$116)</f>
        <v>0</v>
      </c>
      <c r="R20" s="296">
        <f>SUMIF('4. Timesheet'!$H$11:$H$116,$C20,'4. Timesheet'!$D$11:$D$116)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Cesar</v>
      </c>
      <c r="D22" s="225">
        <v>0</v>
      </c>
      <c r="E22" s="221">
        <f>SUMIF('4. Timesheet'!$H$11:$H$116,$C22,'4. Timesheet'!J$11:J$116)</f>
        <v>0</v>
      </c>
      <c r="F22" s="215">
        <f>SUMIF('4. Timesheet'!$H$11:$H$116,$C22,'4. Timesheet'!K$11:K$116)</f>
        <v>0</v>
      </c>
      <c r="G22" s="215">
        <f>SUMIF('4. Timesheet'!$H$11:$H$116,$C22,'4. Timesheet'!L$11:L$116)</f>
        <v>0</v>
      </c>
      <c r="H22" s="215">
        <f>SUMIF('4. Timesheet'!$H$11:$H$116,$C22,'4. Timesheet'!M$11:M$116)</f>
        <v>0</v>
      </c>
      <c r="I22" s="215">
        <f>SUMIF('4. Timesheet'!$H$11:$H$116,$C22,'4. Timesheet'!N$11:N$116)</f>
        <v>0</v>
      </c>
      <c r="J22" s="215">
        <f>SUMIF('4. Timesheet'!$H$11:$H$116,$C22,'4. Timesheet'!O$11:O$116)</f>
        <v>0</v>
      </c>
      <c r="K22" s="215">
        <f>SUMIF('4. Timesheet'!$H$11:$H$116,$C22,'4. Timesheet'!P$11:P$116)</f>
        <v>0</v>
      </c>
      <c r="L22" s="215">
        <f>SUMIF('4. Timesheet'!$H$11:$H$116,$C22,'4. Timesheet'!Q$11:Q$116)</f>
        <v>0</v>
      </c>
      <c r="M22" s="215">
        <f>SUMIF('4. Timesheet'!$H$11:$H$116,$C22,'4. Timesheet'!R$11:R$116)</f>
        <v>0</v>
      </c>
      <c r="N22" s="215">
        <f>SUMIF('4. Timesheet'!$H$11:$H$116,$C22,'4. Timesheet'!S$11:S$116)</f>
        <v>0</v>
      </c>
      <c r="O22" s="215">
        <f>SUMIF('4. Timesheet'!$H$11:$H$116,$C22,'4. Timesheet'!T$11:T$116)</f>
        <v>0</v>
      </c>
      <c r="P22" s="215">
        <f>SUMIF('4. Timesheet'!$H$11:$H$116,$C22,'4. Timesheet'!U$11:U$116)</f>
        <v>0</v>
      </c>
      <c r="Q22" s="215">
        <f>SUMIF('4. Timesheet'!$H$11:$H$116,$C22,'4. Timesheet'!V$11:V$116)</f>
        <v>0</v>
      </c>
      <c r="R22" s="215">
        <f>SUMIF('4. Timesheet'!$H$11:$H$116,$C22,'4. Timesheet'!W$11:W$116)</f>
        <v>0</v>
      </c>
    </row>
    <row r="23" spans="2:18">
      <c r="B23" s="208" t="s">
        <v>112</v>
      </c>
      <c r="C23" s="218" t="str">
        <f>IF('3. Resources'!$B$87&lt;&gt;"",'3. Resources'!$B$87,"N/A")</f>
        <v>Caio - Áudio</v>
      </c>
      <c r="D23" s="226">
        <v>0</v>
      </c>
      <c r="E23" s="222">
        <f>SUMIF('4. Timesheet'!$H$11:$H$116,$C23,'4. Timesheet'!J$11:J$116)</f>
        <v>0</v>
      </c>
      <c r="F23" s="207">
        <f>SUMIF('4. Timesheet'!$H$11:$H$116,$C23,'4. Timesheet'!K$11:K$116)</f>
        <v>0</v>
      </c>
      <c r="G23" s="207">
        <f>SUMIF('4. Timesheet'!$H$11:$H$116,$C23,'4. Timesheet'!L$11:L$116)</f>
        <v>0</v>
      </c>
      <c r="H23" s="207">
        <f>SUMIF('4. Timesheet'!$H$11:$H$116,$C23,'4. Timesheet'!M$11:M$116)</f>
        <v>0</v>
      </c>
      <c r="I23" s="207">
        <f>SUMIF('4. Timesheet'!$H$11:$H$116,$C23,'4. Timesheet'!N$11:N$116)</f>
        <v>0</v>
      </c>
      <c r="J23" s="207">
        <f>SUMIF('4. Timesheet'!$H$11:$H$116,$C23,'4. Timesheet'!O$11:O$116)</f>
        <v>0</v>
      </c>
      <c r="K23" s="207">
        <f>SUMIF('4. Timesheet'!$H$11:$H$116,$C23,'4. Timesheet'!P$11:P$116)</f>
        <v>0</v>
      </c>
      <c r="L23" s="207">
        <f>SUMIF('4. Timesheet'!$H$11:$H$116,$C23,'4. Timesheet'!Q$11:Q$116)</f>
        <v>0</v>
      </c>
      <c r="M23" s="207">
        <f>SUMIF('4. Timesheet'!$H$11:$H$116,$C23,'4. Timesheet'!R$11:R$116)</f>
        <v>0</v>
      </c>
      <c r="N23" s="207">
        <f>SUMIF('4. Timesheet'!$H$11:$H$116,$C23,'4. Timesheet'!S$11:S$116)</f>
        <v>0</v>
      </c>
      <c r="O23" s="207">
        <f>SUMIF('4. Timesheet'!$H$11:$H$116,$C23,'4. Timesheet'!T$11:T$116)</f>
        <v>0</v>
      </c>
      <c r="P23" s="207">
        <f>SUMIF('4. Timesheet'!$H$11:$H$116,$C23,'4. Timesheet'!U$11:U$116)</f>
        <v>0</v>
      </c>
      <c r="Q23" s="207">
        <f>SUMIF('4. Timesheet'!$H$11:$H$116,$C23,'4. Timesheet'!V$11:V$116)</f>
        <v>0</v>
      </c>
      <c r="R23" s="207">
        <f>SUMIF('4. Timesheet'!$H$11:$H$116,$C23,'4. Timesheet'!W$11:W$116)</f>
        <v>0</v>
      </c>
    </row>
    <row r="24" spans="2:18">
      <c r="B24" s="208" t="s">
        <v>112</v>
      </c>
      <c r="C24" s="218" t="str">
        <f>IF('3. Resources'!$B$88&lt;&gt;"",'3. Resources'!$B$88,"N/A")</f>
        <v>Caio - Arte</v>
      </c>
      <c r="D24" s="226">
        <v>0</v>
      </c>
      <c r="E24" s="222">
        <f>SUMIF('4. Timesheet'!$H$11:$H$116,$C24,'4. Timesheet'!J$11:J$116)</f>
        <v>0</v>
      </c>
      <c r="F24" s="207">
        <f>SUMIF('4. Timesheet'!$H$11:$H$116,$C24,'4. Timesheet'!K$11:K$116)</f>
        <v>0</v>
      </c>
      <c r="G24" s="207">
        <f>SUMIF('4. Timesheet'!$H$11:$H$116,$C24,'4. Timesheet'!L$11:L$116)</f>
        <v>0</v>
      </c>
      <c r="H24" s="207">
        <f>SUMIF('4. Timesheet'!$H$11:$H$116,$C24,'4. Timesheet'!M$11:M$116)</f>
        <v>0</v>
      </c>
      <c r="I24" s="207">
        <f>SUMIF('4. Timesheet'!$H$11:$H$116,$C24,'4. Timesheet'!N$11:N$116)</f>
        <v>0</v>
      </c>
      <c r="J24" s="207">
        <f>SUMIF('4. Timesheet'!$H$11:$H$116,$C24,'4. Timesheet'!O$11:O$116)</f>
        <v>0</v>
      </c>
      <c r="K24" s="207">
        <f>SUMIF('4. Timesheet'!$H$11:$H$116,$C24,'4. Timesheet'!P$11:P$116)</f>
        <v>0</v>
      </c>
      <c r="L24" s="207">
        <f>SUMIF('4. Timesheet'!$H$11:$H$116,$C24,'4. Timesheet'!Q$11:Q$116)</f>
        <v>0</v>
      </c>
      <c r="M24" s="207">
        <f>SUMIF('4. Timesheet'!$H$11:$H$116,$C24,'4. Timesheet'!R$11:R$116)</f>
        <v>0</v>
      </c>
      <c r="N24" s="207">
        <f>SUMIF('4. Timesheet'!$H$11:$H$116,$C24,'4. Timesheet'!S$11:S$116)</f>
        <v>0</v>
      </c>
      <c r="O24" s="207">
        <f>SUMIF('4. Timesheet'!$H$11:$H$116,$C24,'4. Timesheet'!T$11:T$116)</f>
        <v>0</v>
      </c>
      <c r="P24" s="207">
        <f>SUMIF('4. Timesheet'!$H$11:$H$116,$C24,'4. Timesheet'!U$11:U$116)</f>
        <v>0</v>
      </c>
      <c r="Q24" s="207">
        <f>SUMIF('4. Timesheet'!$H$11:$H$116,$C24,'4. Timesheet'!V$11:V$116)</f>
        <v>0</v>
      </c>
      <c r="R24" s="207">
        <f>SUMIF('4. Timesheet'!$H$11:$H$116,$C24,'4. Timesheet'!W$11:W$116)</f>
        <v>0</v>
      </c>
    </row>
    <row r="25" spans="2:18">
      <c r="B25" s="208" t="s">
        <v>112</v>
      </c>
      <c r="C25" s="218" t="str">
        <f>IF('3. Resources'!$B$89&lt;&gt;"",'3. Resources'!$B$89,"N/A")</f>
        <v>Caio - Design</v>
      </c>
      <c r="D25" s="226">
        <v>0</v>
      </c>
      <c r="E25" s="222">
        <f>SUMIF('4. Timesheet'!$H$11:$H$116,$C25,'4. Timesheet'!J$11:J$116)</f>
        <v>0</v>
      </c>
      <c r="F25" s="207">
        <f>SUMIF('4. Timesheet'!$H$11:$H$116,$C25,'4. Timesheet'!K$11:K$116)</f>
        <v>0</v>
      </c>
      <c r="G25" s="207">
        <f>SUMIF('4. Timesheet'!$H$11:$H$116,$C25,'4. Timesheet'!L$11:L$116)</f>
        <v>0</v>
      </c>
      <c r="H25" s="207">
        <f>SUMIF('4. Timesheet'!$H$11:$H$116,$C25,'4. Timesheet'!M$11:M$116)</f>
        <v>0</v>
      </c>
      <c r="I25" s="207">
        <f>SUMIF('4. Timesheet'!$H$11:$H$116,$C25,'4. Timesheet'!N$11:N$116)</f>
        <v>0</v>
      </c>
      <c r="J25" s="207">
        <f>SUMIF('4. Timesheet'!$H$11:$H$116,$C25,'4. Timesheet'!O$11:O$116)</f>
        <v>0</v>
      </c>
      <c r="K25" s="207">
        <f>SUMIF('4. Timesheet'!$H$11:$H$116,$C25,'4. Timesheet'!P$11:P$116)</f>
        <v>0</v>
      </c>
      <c r="L25" s="207">
        <f>SUMIF('4. Timesheet'!$H$11:$H$116,$C25,'4. Timesheet'!Q$11:Q$116)</f>
        <v>0</v>
      </c>
      <c r="M25" s="207">
        <f>SUMIF('4. Timesheet'!$H$11:$H$116,$C25,'4. Timesheet'!R$11:R$116)</f>
        <v>0</v>
      </c>
      <c r="N25" s="207">
        <f>SUMIF('4. Timesheet'!$H$11:$H$116,$C25,'4. Timesheet'!S$11:S$116)</f>
        <v>0</v>
      </c>
      <c r="O25" s="207">
        <f>SUMIF('4. Timesheet'!$H$11:$H$116,$C25,'4. Timesheet'!T$11:T$116)</f>
        <v>0</v>
      </c>
      <c r="P25" s="207">
        <f>SUMIF('4. Timesheet'!$H$11:$H$116,$C25,'4. Timesheet'!U$11:U$116)</f>
        <v>0</v>
      </c>
      <c r="Q25" s="207">
        <f>SUMIF('4. Timesheet'!$H$11:$H$116,$C25,'4. Timesheet'!V$11:V$116)</f>
        <v>0</v>
      </c>
      <c r="R25" s="207">
        <f>SUMIF('4. Timesheet'!$H$11:$H$116,$C25,'4. Timesheet'!W$11:W$116)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Timesheet'!$H$11:$H$116,$C26,'4. Timesheet'!J$11:J$116)</f>
        <v>0</v>
      </c>
      <c r="F26" s="207">
        <f>SUMIF('4. Timesheet'!$H$11:$H$116,$C26,'4. Timesheet'!K$11:K$116)</f>
        <v>0</v>
      </c>
      <c r="G26" s="207">
        <f>SUMIF('4. Timesheet'!$H$11:$H$116,$C26,'4. Timesheet'!L$11:L$116)</f>
        <v>0</v>
      </c>
      <c r="H26" s="207">
        <f>SUMIF('4. Timesheet'!$H$11:$H$116,$C26,'4. Timesheet'!M$11:M$116)</f>
        <v>0</v>
      </c>
      <c r="I26" s="207">
        <f>SUMIF('4. Timesheet'!$H$11:$H$116,$C26,'4. Timesheet'!N$11:N$116)</f>
        <v>0</v>
      </c>
      <c r="J26" s="207">
        <f>SUMIF('4. Timesheet'!$H$11:$H$116,$C26,'4. Timesheet'!O$11:O$116)</f>
        <v>0</v>
      </c>
      <c r="K26" s="207">
        <f>SUMIF('4. Timesheet'!$H$11:$H$116,$C26,'4. Timesheet'!P$11:P$116)</f>
        <v>0</v>
      </c>
      <c r="L26" s="207">
        <f>SUMIF('4. Timesheet'!$H$11:$H$116,$C26,'4. Timesheet'!Q$11:Q$116)</f>
        <v>0</v>
      </c>
      <c r="M26" s="207">
        <f>SUMIF('4. Timesheet'!$H$11:$H$116,$C26,'4. Timesheet'!R$11:R$116)</f>
        <v>0</v>
      </c>
      <c r="N26" s="207">
        <f>SUMIF('4. Timesheet'!$H$11:$H$116,$C26,'4. Timesheet'!S$11:S$116)</f>
        <v>0</v>
      </c>
      <c r="O26" s="207">
        <f>SUMIF('4. Timesheet'!$H$11:$H$116,$C26,'4. Timesheet'!T$11:T$116)</f>
        <v>0</v>
      </c>
      <c r="P26" s="207">
        <f>SUMIF('4. Timesheet'!$H$11:$H$116,$C26,'4. Timesheet'!U$11:U$116)</f>
        <v>0</v>
      </c>
      <c r="Q26" s="207">
        <f>SUMIF('4. Timesheet'!$H$11:$H$116,$C26,'4. Timesheet'!V$11:V$116)</f>
        <v>0</v>
      </c>
      <c r="R26" s="207">
        <f>SUMIF('4. Timesheet'!$H$11:$H$116,$C26,'4. Timesheet'!W$11:W$116)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Timesheet'!$H$11:$H$116,$C27,'4. Timesheet'!J$11:J$116)</f>
        <v>0</v>
      </c>
      <c r="F27" s="207">
        <f>SUMIF('4. Timesheet'!$H$11:$H$116,$C27,'4. Timesheet'!K$11:K$116)</f>
        <v>0</v>
      </c>
      <c r="G27" s="207">
        <f>SUMIF('4. Timesheet'!$H$11:$H$116,$C27,'4. Timesheet'!L$11:L$116)</f>
        <v>0</v>
      </c>
      <c r="H27" s="207">
        <f>SUMIF('4. Timesheet'!$H$11:$H$116,$C27,'4. Timesheet'!M$11:M$116)</f>
        <v>0</v>
      </c>
      <c r="I27" s="207">
        <f>SUMIF('4. Timesheet'!$H$11:$H$116,$C27,'4. Timesheet'!N$11:N$116)</f>
        <v>0</v>
      </c>
      <c r="J27" s="207">
        <f>SUMIF('4. Timesheet'!$H$11:$H$116,$C27,'4. Timesheet'!O$11:O$116)</f>
        <v>0</v>
      </c>
      <c r="K27" s="207">
        <f>SUMIF('4. Timesheet'!$H$11:$H$116,$C27,'4. Timesheet'!P$11:P$116)</f>
        <v>0</v>
      </c>
      <c r="L27" s="207">
        <f>SUMIF('4. Timesheet'!$H$11:$H$116,$C27,'4. Timesheet'!Q$11:Q$116)</f>
        <v>0</v>
      </c>
      <c r="M27" s="207">
        <f>SUMIF('4. Timesheet'!$H$11:$H$116,$C27,'4. Timesheet'!R$11:R$116)</f>
        <v>0</v>
      </c>
      <c r="N27" s="207">
        <f>SUMIF('4. Timesheet'!$H$11:$H$116,$C27,'4. Timesheet'!S$11:S$116)</f>
        <v>0</v>
      </c>
      <c r="O27" s="207">
        <f>SUMIF('4. Timesheet'!$H$11:$H$116,$C27,'4. Timesheet'!T$11:T$116)</f>
        <v>0</v>
      </c>
      <c r="P27" s="207">
        <f>SUMIF('4. Timesheet'!$H$11:$H$116,$C27,'4. Timesheet'!U$11:U$116)</f>
        <v>0</v>
      </c>
      <c r="Q27" s="207">
        <f>SUMIF('4. Timesheet'!$H$11:$H$116,$C27,'4. Timesheet'!V$11:V$116)</f>
        <v>0</v>
      </c>
      <c r="R27" s="207">
        <f>SUMIF('4. Timesheet'!$H$11:$H$116,$C27,'4. Timesheet'!W$11:W$116)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Timesheet'!$H$11:$H$116,$C28,'4. Timesheet'!J$11:J$116)</f>
        <v>0</v>
      </c>
      <c r="F28" s="207">
        <f>SUMIF('4. Timesheet'!$H$11:$H$116,$C28,'4. Timesheet'!K$11:K$116)</f>
        <v>0</v>
      </c>
      <c r="G28" s="207">
        <f>SUMIF('4. Timesheet'!$H$11:$H$116,$C28,'4. Timesheet'!L$11:L$116)</f>
        <v>0</v>
      </c>
      <c r="H28" s="207">
        <f>SUMIF('4. Timesheet'!$H$11:$H$116,$C28,'4. Timesheet'!M$11:M$116)</f>
        <v>0</v>
      </c>
      <c r="I28" s="207">
        <f>SUMIF('4. Timesheet'!$H$11:$H$116,$C28,'4. Timesheet'!N$11:N$116)</f>
        <v>0</v>
      </c>
      <c r="J28" s="207">
        <f>SUMIF('4. Timesheet'!$H$11:$H$116,$C28,'4. Timesheet'!O$11:O$116)</f>
        <v>0</v>
      </c>
      <c r="K28" s="207">
        <f>SUMIF('4. Timesheet'!$H$11:$H$116,$C28,'4. Timesheet'!P$11:P$116)</f>
        <v>0</v>
      </c>
      <c r="L28" s="207">
        <f>SUMIF('4. Timesheet'!$H$11:$H$116,$C28,'4. Timesheet'!Q$11:Q$116)</f>
        <v>0</v>
      </c>
      <c r="M28" s="207">
        <f>SUMIF('4. Timesheet'!$H$11:$H$116,$C28,'4. Timesheet'!R$11:R$116)</f>
        <v>0</v>
      </c>
      <c r="N28" s="207">
        <f>SUMIF('4. Timesheet'!$H$11:$H$116,$C28,'4. Timesheet'!S$11:S$116)</f>
        <v>0</v>
      </c>
      <c r="O28" s="207">
        <f>SUMIF('4. Timesheet'!$H$11:$H$116,$C28,'4. Timesheet'!T$11:T$116)</f>
        <v>0</v>
      </c>
      <c r="P28" s="207">
        <f>SUMIF('4. Timesheet'!$H$11:$H$116,$C28,'4. Timesheet'!U$11:U$116)</f>
        <v>0</v>
      </c>
      <c r="Q28" s="207">
        <f>SUMIF('4. Timesheet'!$H$11:$H$116,$C28,'4. Timesheet'!V$11:V$116)</f>
        <v>0</v>
      </c>
      <c r="R28" s="207">
        <f>SUMIF('4. Timesheet'!$H$11:$H$116,$C28,'4. Timesheet'!W$11:W$116)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Timesheet'!$H$11:$H$116,$C29,'4. Timesheet'!J$11:J$116)</f>
        <v>0</v>
      </c>
      <c r="F29" s="207">
        <f>SUMIF('4. Timesheet'!$H$11:$H$116,$C29,'4. Timesheet'!K$11:K$116)</f>
        <v>0</v>
      </c>
      <c r="G29" s="207">
        <f>SUMIF('4. Timesheet'!$H$11:$H$116,$C29,'4. Timesheet'!L$11:L$116)</f>
        <v>0</v>
      </c>
      <c r="H29" s="207">
        <f>SUMIF('4. Timesheet'!$H$11:$H$116,$C29,'4. Timesheet'!M$11:M$116)</f>
        <v>0</v>
      </c>
      <c r="I29" s="207">
        <f>SUMIF('4. Timesheet'!$H$11:$H$116,$C29,'4. Timesheet'!N$11:N$116)</f>
        <v>0</v>
      </c>
      <c r="J29" s="207">
        <f>SUMIF('4. Timesheet'!$H$11:$H$116,$C29,'4. Timesheet'!O$11:O$116)</f>
        <v>0</v>
      </c>
      <c r="K29" s="207">
        <f>SUMIF('4. Timesheet'!$H$11:$H$116,$C29,'4. Timesheet'!P$11:P$116)</f>
        <v>0</v>
      </c>
      <c r="L29" s="207">
        <f>SUMIF('4. Timesheet'!$H$11:$H$116,$C29,'4. Timesheet'!Q$11:Q$116)</f>
        <v>0</v>
      </c>
      <c r="M29" s="207">
        <f>SUMIF('4. Timesheet'!$H$11:$H$116,$C29,'4. Timesheet'!R$11:R$116)</f>
        <v>0</v>
      </c>
      <c r="N29" s="207">
        <f>SUMIF('4. Timesheet'!$H$11:$H$116,$C29,'4. Timesheet'!S$11:S$116)</f>
        <v>0</v>
      </c>
      <c r="O29" s="207">
        <f>SUMIF('4. Timesheet'!$H$11:$H$116,$C29,'4. Timesheet'!T$11:T$116)</f>
        <v>0</v>
      </c>
      <c r="P29" s="207">
        <f>SUMIF('4. Timesheet'!$H$11:$H$116,$C29,'4. Timesheet'!U$11:U$116)</f>
        <v>0</v>
      </c>
      <c r="Q29" s="207">
        <f>SUMIF('4. Timesheet'!$H$11:$H$116,$C29,'4. Timesheet'!V$11:V$116)</f>
        <v>0</v>
      </c>
      <c r="R29" s="207">
        <f>SUMIF('4. Timesheet'!$H$11:$H$116,$C29,'4. Timesheet'!W$11:W$116)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Timesheet'!$H$11:$H$116,$C30,'4. Timesheet'!J$11:J$116)</f>
        <v>0</v>
      </c>
      <c r="F30" s="207">
        <f>SUMIF('4. Timesheet'!$H$11:$H$116,$C30,'4. Timesheet'!K$11:K$116)</f>
        <v>0</v>
      </c>
      <c r="G30" s="207">
        <f>SUMIF('4. Timesheet'!$H$11:$H$116,$C30,'4. Timesheet'!L$11:L$116)</f>
        <v>0</v>
      </c>
      <c r="H30" s="207">
        <f>SUMIF('4. Timesheet'!$H$11:$H$116,$C30,'4. Timesheet'!M$11:M$116)</f>
        <v>0</v>
      </c>
      <c r="I30" s="207">
        <f>SUMIF('4. Timesheet'!$H$11:$H$116,$C30,'4. Timesheet'!N$11:N$116)</f>
        <v>0</v>
      </c>
      <c r="J30" s="207">
        <f>SUMIF('4. Timesheet'!$H$11:$H$116,$C30,'4. Timesheet'!O$11:O$116)</f>
        <v>0</v>
      </c>
      <c r="K30" s="207">
        <f>SUMIF('4. Timesheet'!$H$11:$H$116,$C30,'4. Timesheet'!P$11:P$116)</f>
        <v>0</v>
      </c>
      <c r="L30" s="207">
        <f>SUMIF('4. Timesheet'!$H$11:$H$116,$C30,'4. Timesheet'!Q$11:Q$116)</f>
        <v>0</v>
      </c>
      <c r="M30" s="207">
        <f>SUMIF('4. Timesheet'!$H$11:$H$116,$C30,'4. Timesheet'!R$11:R$116)</f>
        <v>0</v>
      </c>
      <c r="N30" s="207">
        <f>SUMIF('4. Timesheet'!$H$11:$H$116,$C30,'4. Timesheet'!S$11:S$116)</f>
        <v>0</v>
      </c>
      <c r="O30" s="207">
        <f>SUMIF('4. Timesheet'!$H$11:$H$116,$C30,'4. Timesheet'!T$11:T$116)</f>
        <v>0</v>
      </c>
      <c r="P30" s="207">
        <f>SUMIF('4. Timesheet'!$H$11:$H$116,$C30,'4. Timesheet'!U$11:U$116)</f>
        <v>0</v>
      </c>
      <c r="Q30" s="207">
        <f>SUMIF('4. Timesheet'!$H$11:$H$116,$C30,'4. Timesheet'!V$11:V$116)</f>
        <v>0</v>
      </c>
      <c r="R30" s="207">
        <f>SUMIF('4. Timesheet'!$H$11:$H$116,$C30,'4. Timesheet'!W$11:W$116)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Timesheet'!$H$11:$H$116,$C31,'4. Timesheet'!J$11:J$116)</f>
        <v>0</v>
      </c>
      <c r="F31" s="210">
        <f>SUMIF('4. Timesheet'!$H$11:$H$116,$C31,'4. Timesheet'!K$11:K$116)</f>
        <v>0</v>
      </c>
      <c r="G31" s="210">
        <f>SUMIF('4. Timesheet'!$H$11:$H$116,$C31,'4. Timesheet'!L$11:L$116)</f>
        <v>0</v>
      </c>
      <c r="H31" s="210">
        <f>SUMIF('4. Timesheet'!$H$11:$H$116,$C31,'4. Timesheet'!M$11:M$116)</f>
        <v>0</v>
      </c>
      <c r="I31" s="210">
        <f>SUMIF('4. Timesheet'!$H$11:$H$116,$C31,'4. Timesheet'!N$11:N$116)</f>
        <v>0</v>
      </c>
      <c r="J31" s="210">
        <f>SUMIF('4. Timesheet'!$H$11:$H$116,$C31,'4. Timesheet'!O$11:O$116)</f>
        <v>0</v>
      </c>
      <c r="K31" s="210">
        <f>SUMIF('4. Timesheet'!$H$11:$H$116,$C31,'4. Timesheet'!P$11:P$116)</f>
        <v>0</v>
      </c>
      <c r="L31" s="210">
        <f>SUMIF('4. Timesheet'!$H$11:$H$116,$C31,'4. Timesheet'!Q$11:Q$116)</f>
        <v>0</v>
      </c>
      <c r="M31" s="210">
        <f>SUMIF('4. Timesheet'!$H$11:$H$116,$C31,'4. Timesheet'!R$11:R$116)</f>
        <v>0</v>
      </c>
      <c r="N31" s="210">
        <f>SUMIF('4. Timesheet'!$H$11:$H$116,$C31,'4. Timesheet'!S$11:S$116)</f>
        <v>0</v>
      </c>
      <c r="O31" s="210">
        <f>SUMIF('4. Timesheet'!$H$11:$H$116,$C31,'4. Timesheet'!T$11:T$116)</f>
        <v>0</v>
      </c>
      <c r="P31" s="210">
        <f>SUMIF('4. Timesheet'!$H$11:$H$116,$C31,'4. Timesheet'!U$11:U$116)</f>
        <v>0</v>
      </c>
      <c r="Q31" s="210">
        <f>SUMIF('4. Timesheet'!$H$11:$H$116,$C31,'4. Timesheet'!V$11:V$116)</f>
        <v>0</v>
      </c>
      <c r="R31" s="210">
        <f>SUMIF('4. Timesheet'!$H$11:$H$116,$C31,'4. Timesheet'!W$11:W$116)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Cesar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Caio - Áudio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Caio - Arte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Caio - Design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Cesar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Caio - Áudio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Caio - Arte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Caio - Design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Cesar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 - Áudio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 - Arte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Caio - Design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4" t="s">
        <v>42</v>
      </c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6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Cesar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Caio - Áudio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Caio - Arte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Caio - Design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Cesar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Caio - Áudio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Caio - Arte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Caio - Design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4" t="s">
        <v>43</v>
      </c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6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Cesar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Caio - Áudio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Caio - Arte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Caio - Design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Cesar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Caio - Áudio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Caio - Arte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Caio - Design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2010-09-13T22:57:58Z</dcterms:modified>
</cp:coreProperties>
</file>