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45" windowWidth="10395" windowHeight="11250" tabRatio="859" activeTab="2"/>
  </bookViews>
  <sheets>
    <sheet name="2. Project Dashboard" sheetId="12" r:id="rId1"/>
    <sheet name="3. Resources" sheetId="31" r:id="rId2"/>
    <sheet name="4. Timesheet" sheetId="33" r:id="rId3"/>
    <sheet name="5. Burndown Task Tables" sheetId="35" r:id="rId4"/>
    <sheet name="6. Burndown Task Graphs" sheetId="36" r:id="rId5"/>
    <sheet name="7. Burndown Resources Tables" sheetId="37" r:id="rId6"/>
    <sheet name="CONFIG" sheetId="34" r:id="rId7"/>
  </sheets>
  <externalReferences>
    <externalReference r:id="rId8"/>
  </externalReferences>
  <definedNames>
    <definedName name="_xlnm._FilterDatabase" localSheetId="1" hidden="1">'4. Timesheet'!$A$10:$AO$91</definedName>
    <definedName name="HR_Type">CONFIG!$A$2:$A$8</definedName>
    <definedName name="Resource_name">'3. Resources'!$B$86:$B$95</definedName>
  </definedNames>
  <calcPr calcId="124519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E13" i="33"/>
  <c r="E12"/>
  <c r="I12" s="1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89"/>
  <c r="E88"/>
  <c r="E87"/>
  <c r="E86"/>
  <c r="E85"/>
  <c r="E84"/>
  <c r="E83"/>
  <c r="E82"/>
  <c r="E81"/>
  <c r="E80"/>
  <c r="E79"/>
  <c r="E78"/>
  <c r="E77"/>
  <c r="E76"/>
  <c r="E75"/>
  <c r="E73"/>
  <c r="E72"/>
  <c r="E71"/>
  <c r="E70"/>
  <c r="E69"/>
  <c r="E68"/>
  <c r="E67"/>
  <c r="E66"/>
  <c r="E65"/>
  <c r="E64"/>
  <c r="E63"/>
  <c r="E62"/>
  <c r="E61"/>
  <c r="E60"/>
  <c r="E59"/>
  <c r="E57"/>
  <c r="E56"/>
  <c r="E55"/>
  <c r="E54"/>
  <c r="E53"/>
  <c r="E52"/>
  <c r="E51"/>
  <c r="E50"/>
  <c r="E49"/>
  <c r="E48"/>
  <c r="E47"/>
  <c r="E46"/>
  <c r="E45"/>
  <c r="E44"/>
  <c r="E43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D79" i="31" l="1"/>
  <c r="C112" i="37" l="1"/>
  <c r="C111"/>
  <c r="C110"/>
  <c r="C109"/>
  <c r="C108"/>
  <c r="C107"/>
  <c r="D107" s="1"/>
  <c r="C106"/>
  <c r="C105"/>
  <c r="D105" s="1"/>
  <c r="C104"/>
  <c r="D104" s="1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83"/>
  <c r="D72" s="1"/>
  <c r="D79"/>
  <c r="D68" s="1"/>
  <c r="E7"/>
  <c r="G2"/>
  <c r="G2" i="36"/>
  <c r="G2" i="35"/>
  <c r="E7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15" i="33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7"/>
  <c r="H56"/>
  <c r="H55"/>
  <c r="H54"/>
  <c r="H53"/>
  <c r="H52"/>
  <c r="H51"/>
  <c r="H50"/>
  <c r="H49"/>
  <c r="H48"/>
  <c r="H47"/>
  <c r="H46"/>
  <c r="H45"/>
  <c r="H44"/>
  <c r="H43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AA105"/>
  <c r="Z105"/>
  <c r="I105"/>
  <c r="X105"/>
  <c r="AA104"/>
  <c r="Z104"/>
  <c r="I104"/>
  <c r="X104"/>
  <c r="AA103"/>
  <c r="Z103"/>
  <c r="I103"/>
  <c r="X103"/>
  <c r="AA102"/>
  <c r="Z102"/>
  <c r="I102"/>
  <c r="X10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X57"/>
  <c r="X55"/>
  <c r="X53"/>
  <c r="X51"/>
  <c r="X49"/>
  <c r="X47"/>
  <c r="X45"/>
  <c r="X43"/>
  <c r="X40"/>
  <c r="X38"/>
  <c r="X36"/>
  <c r="X34"/>
  <c r="X32"/>
  <c r="X30"/>
  <c r="X28"/>
  <c r="X26"/>
  <c r="X25"/>
  <c r="X23"/>
  <c r="X22"/>
  <c r="X18"/>
  <c r="X17"/>
  <c r="I16"/>
  <c r="X15"/>
  <c r="X14"/>
  <c r="X12"/>
  <c r="AA57"/>
  <c r="Z57"/>
  <c r="I57"/>
  <c r="AA56"/>
  <c r="Z56"/>
  <c r="X56"/>
  <c r="I56"/>
  <c r="AA55"/>
  <c r="Z55"/>
  <c r="I55"/>
  <c r="AA54"/>
  <c r="Z54"/>
  <c r="X54"/>
  <c r="I54"/>
  <c r="AA53"/>
  <c r="Z53"/>
  <c r="I53"/>
  <c r="AA52"/>
  <c r="Z52"/>
  <c r="X52"/>
  <c r="I52"/>
  <c r="AA51"/>
  <c r="Z51"/>
  <c r="I51"/>
  <c r="AA50"/>
  <c r="Z50"/>
  <c r="X50"/>
  <c r="I50"/>
  <c r="AA49"/>
  <c r="Z49"/>
  <c r="I49"/>
  <c r="AA48"/>
  <c r="Z48"/>
  <c r="X48"/>
  <c r="I48"/>
  <c r="AA47"/>
  <c r="Z47"/>
  <c r="I47"/>
  <c r="AA46"/>
  <c r="Z46"/>
  <c r="X46"/>
  <c r="I46"/>
  <c r="AA45"/>
  <c r="Z45"/>
  <c r="I45"/>
  <c r="AA44"/>
  <c r="Z44"/>
  <c r="X44"/>
  <c r="I44"/>
  <c r="AA43"/>
  <c r="Z43"/>
  <c r="I43"/>
  <c r="AA41"/>
  <c r="Z41"/>
  <c r="X41"/>
  <c r="I41"/>
  <c r="AA40"/>
  <c r="Z40"/>
  <c r="I40"/>
  <c r="AA39"/>
  <c r="Z39"/>
  <c r="X39"/>
  <c r="I39"/>
  <c r="AA38"/>
  <c r="Z38"/>
  <c r="I38"/>
  <c r="AA37"/>
  <c r="Z37"/>
  <c r="X37"/>
  <c r="I37"/>
  <c r="AA36"/>
  <c r="Z36"/>
  <c r="I36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30"/>
  <c r="Z30"/>
  <c r="I30"/>
  <c r="AA29"/>
  <c r="Z29"/>
  <c r="X29"/>
  <c r="I29"/>
  <c r="AA28"/>
  <c r="Z28"/>
  <c r="I28"/>
  <c r="AA27"/>
  <c r="Z27"/>
  <c r="X27"/>
  <c r="I27"/>
  <c r="AA26"/>
  <c r="Z26"/>
  <c r="I26"/>
  <c r="AA25"/>
  <c r="Z25"/>
  <c r="I25"/>
  <c r="AA24"/>
  <c r="Z24"/>
  <c r="X24"/>
  <c r="I24"/>
  <c r="AA23"/>
  <c r="Z23"/>
  <c r="I23"/>
  <c r="AA22"/>
  <c r="Z22"/>
  <c r="I22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G2" i="33"/>
  <c r="G2" i="31"/>
  <c r="N22"/>
  <c r="V10" i="33"/>
  <c r="W10"/>
  <c r="AA19"/>
  <c r="Z19"/>
  <c r="I19"/>
  <c r="AA21"/>
  <c r="Z21"/>
  <c r="X21"/>
  <c r="I20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5"/>
  <c r="Z15"/>
  <c r="AA15"/>
  <c r="X16"/>
  <c r="Z16"/>
  <c r="AA16"/>
  <c r="I17"/>
  <c r="Z17"/>
  <c r="AA17"/>
  <c r="I18"/>
  <c r="Z18"/>
  <c r="AA18"/>
  <c r="X20"/>
  <c r="Z20"/>
  <c r="AA20"/>
  <c r="X106"/>
  <c r="I106"/>
  <c r="Z106"/>
  <c r="AA106"/>
  <c r="X107"/>
  <c r="I107"/>
  <c r="Z107"/>
  <c r="AA107"/>
  <c r="X108"/>
  <c r="I108"/>
  <c r="Z108"/>
  <c r="AA108"/>
  <c r="X109"/>
  <c r="I109"/>
  <c r="Z109"/>
  <c r="AA109"/>
  <c r="X110"/>
  <c r="I110"/>
  <c r="Z110"/>
  <c r="AA110"/>
  <c r="X111"/>
  <c r="I111"/>
  <c r="Z111"/>
  <c r="AA111"/>
  <c r="X112"/>
  <c r="I112"/>
  <c r="Z112"/>
  <c r="AA112"/>
  <c r="X113"/>
  <c r="I113"/>
  <c r="Z113"/>
  <c r="AA113"/>
  <c r="X114"/>
  <c r="I114"/>
  <c r="Z114"/>
  <c r="AA114"/>
  <c r="I115"/>
  <c r="X115"/>
  <c r="Z115"/>
  <c r="AA115"/>
  <c r="N7" i="31"/>
  <c r="AA12" i="33"/>
  <c r="Z12"/>
  <c r="J8"/>
  <c r="E54" i="31"/>
  <c r="C56"/>
  <c r="D9" i="35" s="1"/>
  <c r="G86" i="31"/>
  <c r="I86" s="1"/>
  <c r="F87"/>
  <c r="G87"/>
  <c r="G88"/>
  <c r="F89"/>
  <c r="G89"/>
  <c r="F90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K105"/>
  <c r="I89"/>
  <c r="D65" i="35" s="1"/>
  <c r="D59" s="1"/>
  <c r="I21" i="33"/>
  <c r="X13"/>
  <c r="X19"/>
  <c r="E10"/>
  <c r="X10" l="1"/>
  <c r="F7" i="35"/>
  <c r="E79" i="31"/>
  <c r="J9" i="33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81" s="1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G17"/>
  <c r="I17"/>
  <c r="K17"/>
  <c r="M17"/>
  <c r="O17"/>
  <c r="Q17"/>
  <c r="E18"/>
  <c r="G18"/>
  <c r="I18"/>
  <c r="K18"/>
  <c r="M18"/>
  <c r="O18"/>
  <c r="Q18"/>
  <c r="E19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F17" i="35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2" i="35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I88"/>
  <c r="D63" i="35" s="1"/>
  <c r="D57" s="1"/>
  <c r="F93" i="31"/>
  <c r="H93" s="1"/>
  <c r="K93" s="1"/>
  <c r="D96"/>
  <c r="I91"/>
  <c r="P11" i="35"/>
  <c r="R11"/>
  <c r="Q12"/>
  <c r="P13"/>
  <c r="R13"/>
  <c r="Q14"/>
  <c r="P15"/>
  <c r="R15"/>
  <c r="P12"/>
  <c r="P14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38" i="35"/>
  <c r="D36"/>
  <c r="D39"/>
  <c r="D37"/>
  <c r="D35"/>
  <c r="D110" i="31"/>
  <c r="C59"/>
  <c r="D63" s="1"/>
  <c r="D62"/>
  <c r="Z10" i="33"/>
  <c r="B33" i="12"/>
  <c r="E33" l="1"/>
  <c r="E63" i="37"/>
  <c r="E61"/>
  <c r="D49" i="35"/>
  <c r="D43" s="1"/>
  <c r="D42" s="1"/>
  <c r="F42" s="1"/>
  <c r="D50"/>
  <c r="D44" s="1"/>
  <c r="F44" s="1"/>
  <c r="D64"/>
  <c r="D58" s="1"/>
  <c r="E58" s="1"/>
  <c r="E64" s="1"/>
  <c r="F23"/>
  <c r="G23" s="1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85" s="1"/>
  <c r="G85" s="1"/>
  <c r="F99"/>
  <c r="F55" i="31"/>
  <c r="G8" i="37" s="1"/>
  <c r="G97"/>
  <c r="G76"/>
  <c r="G74"/>
  <c r="G95"/>
  <c r="G93"/>
  <c r="G7"/>
  <c r="G98"/>
  <c r="G72"/>
  <c r="G70"/>
  <c r="G68"/>
  <c r="F72"/>
  <c r="F71"/>
  <c r="F82" s="1"/>
  <c r="F70"/>
  <c r="F81" s="1"/>
  <c r="F69"/>
  <c r="F80" s="1"/>
  <c r="F68"/>
  <c r="F73"/>
  <c r="F84" s="1"/>
  <c r="F100"/>
  <c r="F110"/>
  <c r="F98"/>
  <c r="F101"/>
  <c r="F112" s="1"/>
  <c r="F97"/>
  <c r="F108" s="1"/>
  <c r="H62" i="31"/>
  <c r="D76" i="37"/>
  <c r="D91"/>
  <c r="D75" s="1"/>
  <c r="F111"/>
  <c r="P21"/>
  <c r="L21"/>
  <c r="H21"/>
  <c r="F109"/>
  <c r="E79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F16" i="35"/>
  <c r="R16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P10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61"/>
  <c r="F67" s="1"/>
  <c r="E44"/>
  <c r="E50" s="1"/>
  <c r="F50" s="1"/>
  <c r="F46"/>
  <c r="F52" s="1"/>
  <c r="G7"/>
  <c r="F113" i="31"/>
  <c r="G42" i="35"/>
  <c r="L8" i="33"/>
  <c r="G54" i="31"/>
  <c r="G79" s="1"/>
  <c r="E9" i="35"/>
  <c r="E56" i="31"/>
  <c r="F9" i="37" s="1"/>
  <c r="L16" i="35"/>
  <c r="F65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K91"/>
  <c r="J86"/>
  <c r="K86" s="1"/>
  <c r="E124"/>
  <c r="E60" s="1"/>
  <c r="C114"/>
  <c r="D48" i="35" l="1"/>
  <c r="G109" i="37"/>
  <c r="G108"/>
  <c r="G69"/>
  <c r="G71"/>
  <c r="G82" s="1"/>
  <c r="G73"/>
  <c r="G84" s="1"/>
  <c r="G100"/>
  <c r="G111" s="1"/>
  <c r="G92"/>
  <c r="G94"/>
  <c r="G96"/>
  <c r="G75"/>
  <c r="G77"/>
  <c r="G99"/>
  <c r="G110" s="1"/>
  <c r="D62" i="35"/>
  <c r="F58"/>
  <c r="F64" s="1"/>
  <c r="G83" i="37"/>
  <c r="D56" i="35"/>
  <c r="G56" s="1"/>
  <c r="F43"/>
  <c r="F79" i="37"/>
  <c r="G80"/>
  <c r="G81"/>
  <c r="F56"/>
  <c r="G56"/>
  <c r="F59"/>
  <c r="H7"/>
  <c r="G67"/>
  <c r="G101"/>
  <c r="G112" s="1"/>
  <c r="E42" i="35"/>
  <c r="E48" s="1"/>
  <c r="F48" s="1"/>
  <c r="G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G43" i="35"/>
  <c r="E43"/>
  <c r="E49" s="1"/>
  <c r="G47"/>
  <c r="G45"/>
  <c r="D71" i="31"/>
  <c r="D72" s="1"/>
  <c r="E72" s="1"/>
  <c r="D75"/>
  <c r="D76" s="1"/>
  <c r="E76" s="1"/>
  <c r="F75"/>
  <c r="E36" i="35"/>
  <c r="K89" i="31"/>
  <c r="E22" i="35"/>
  <c r="F53"/>
  <c r="G8"/>
  <c r="L9" i="33"/>
  <c r="G46" i="35"/>
  <c r="G52" s="1"/>
  <c r="G44"/>
  <c r="G50" s="1"/>
  <c r="G60"/>
  <c r="G66" s="1"/>
  <c r="G58"/>
  <c r="G57"/>
  <c r="G59"/>
  <c r="G65" s="1"/>
  <c r="G61"/>
  <c r="G67" s="1"/>
  <c r="F51"/>
  <c r="F71" i="3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 l="1"/>
  <c r="Q57" i="37"/>
  <c r="G105"/>
  <c r="P60"/>
  <c r="G64" i="35"/>
  <c r="E56"/>
  <c r="E62" s="1"/>
  <c r="F56"/>
  <c r="F49"/>
  <c r="G49" s="1"/>
  <c r="F72" i="31"/>
  <c r="N57" i="37"/>
  <c r="I57"/>
  <c r="O57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58"/>
  <c r="H46"/>
  <c r="H52" s="1"/>
  <c r="H44"/>
  <c r="H42"/>
  <c r="H48" s="1"/>
  <c r="H64"/>
  <c r="H66"/>
  <c r="H8"/>
  <c r="M9" i="33"/>
  <c r="G71" i="31"/>
  <c r="H57" i="35"/>
  <c r="H47"/>
  <c r="H53" s="1"/>
  <c r="H45"/>
  <c r="H43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H105" i="37" l="1"/>
  <c r="F62" i="35"/>
  <c r="G62" s="1"/>
  <c r="H62" s="1"/>
  <c r="H49"/>
  <c r="H51"/>
  <c r="J7" i="37"/>
  <c r="H67"/>
  <c r="H91"/>
  <c r="I75"/>
  <c r="I76"/>
  <c r="I87" s="1"/>
  <c r="I96"/>
  <c r="I107" s="1"/>
  <c r="I95"/>
  <c r="I106" s="1"/>
  <c r="I72"/>
  <c r="I83" s="1"/>
  <c r="I70"/>
  <c r="I81" s="1"/>
  <c r="I68"/>
  <c r="I79" s="1"/>
  <c r="I99"/>
  <c r="I110" s="1"/>
  <c r="I98"/>
  <c r="I74"/>
  <c r="I85" s="1"/>
  <c r="I109"/>
  <c r="I92"/>
  <c r="I94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43"/>
  <c r="I59"/>
  <c r="I65" s="1"/>
  <c r="I61"/>
  <c r="I67" s="1"/>
  <c r="I56"/>
  <c r="I58"/>
  <c r="I64" s="1"/>
  <c r="J7"/>
  <c r="I75" i="31"/>
  <c r="I76" s="1"/>
  <c r="I55"/>
  <c r="J59" i="35" s="1"/>
  <c r="O8" i="33"/>
  <c r="I113" i="31"/>
  <c r="J54"/>
  <c r="J79" s="1"/>
  <c r="J46" i="35"/>
  <c r="J61"/>
  <c r="J56"/>
  <c r="I46"/>
  <c r="I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J52" i="35" l="1"/>
  <c r="I105" i="37"/>
  <c r="G66" i="31"/>
  <c r="G68"/>
  <c r="J47" i="35"/>
  <c r="J60"/>
  <c r="I49"/>
  <c r="I62"/>
  <c r="J62" s="1"/>
  <c r="I51"/>
  <c r="F78" i="37"/>
  <c r="J44" i="35"/>
  <c r="J50" s="1"/>
  <c r="J8" i="37"/>
  <c r="I91"/>
  <c r="J75"/>
  <c r="J94"/>
  <c r="J105" s="1"/>
  <c r="J93"/>
  <c r="J104" s="1"/>
  <c r="J92"/>
  <c r="J72"/>
  <c r="J83" s="1"/>
  <c r="J70"/>
  <c r="J81" s="1"/>
  <c r="J68"/>
  <c r="J79" s="1"/>
  <c r="J100"/>
  <c r="J111" s="1"/>
  <c r="J101"/>
  <c r="J112" s="1"/>
  <c r="J74"/>
  <c r="K7"/>
  <c r="J85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H86"/>
  <c r="G78"/>
  <c r="O37"/>
  <c r="N59"/>
  <c r="I33"/>
  <c r="I32" s="1"/>
  <c r="H55"/>
  <c r="H54" s="1"/>
  <c r="G59" i="31"/>
  <c r="H63" s="1"/>
  <c r="H64" s="1"/>
  <c r="I63" i="35"/>
  <c r="J66"/>
  <c r="J43"/>
  <c r="J45"/>
  <c r="J51" s="1"/>
  <c r="J42"/>
  <c r="J48" s="1"/>
  <c r="J58"/>
  <c r="J57"/>
  <c r="J53"/>
  <c r="J67"/>
  <c r="J64"/>
  <c r="H61" i="31"/>
  <c r="H65" s="1"/>
  <c r="H68" s="1"/>
  <c r="J65" i="35"/>
  <c r="J75" i="31"/>
  <c r="J76" s="1"/>
  <c r="K7" i="35"/>
  <c r="J113" i="31"/>
  <c r="K54"/>
  <c r="K79" s="1"/>
  <c r="P8" i="33"/>
  <c r="J55" i="31"/>
  <c r="K98" i="37" s="1"/>
  <c r="K57" i="35"/>
  <c r="K61"/>
  <c r="K44"/>
  <c r="K4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J49" i="35" l="1"/>
  <c r="H67" i="31"/>
  <c r="K67" i="35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48"/>
  <c r="K63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/>
  <c r="L43"/>
  <c r="L49" s="1"/>
  <c r="K8"/>
  <c r="P9" i="33"/>
  <c r="J31" i="35"/>
  <c r="J37"/>
  <c r="J32"/>
  <c r="J38"/>
  <c r="I34"/>
  <c r="J29"/>
  <c r="J35"/>
  <c r="J33"/>
  <c r="J39"/>
  <c r="L23"/>
  <c r="K22"/>
  <c r="K28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51" s="1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J103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I67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L113"/>
  <c r="M46" i="35"/>
  <c r="M52" s="1"/>
  <c r="M61"/>
  <c r="M43"/>
  <c r="M49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8" i="31" l="1"/>
  <c r="J59"/>
  <c r="K63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85" s="1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63" s="1"/>
  <c r="L67" i="3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K103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4"/>
  <c r="N79" s="1"/>
  <c r="N46" i="35"/>
  <c r="N52" s="1"/>
  <c r="N58"/>
  <c r="N45"/>
  <c r="M8"/>
  <c r="R9" i="33"/>
  <c r="K34" i="35"/>
  <c r="L29"/>
  <c r="L35"/>
  <c r="N23"/>
  <c r="M22"/>
  <c r="L33"/>
  <c r="L39"/>
  <c r="L38"/>
  <c r="L32"/>
  <c r="L30"/>
  <c r="L36"/>
  <c r="L31"/>
  <c r="L37"/>
  <c r="M28"/>
  <c r="K64" i="31"/>
  <c r="K65"/>
  <c r="K59"/>
  <c r="L63" s="1"/>
  <c r="L61"/>
  <c r="J66" l="1"/>
  <c r="J67"/>
  <c r="N64" i="35"/>
  <c r="K66" i="31"/>
  <c r="M71"/>
  <c r="M72" s="1"/>
  <c r="N8" i="37"/>
  <c r="O7"/>
  <c r="M91"/>
  <c r="N68"/>
  <c r="N79" s="1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N63" s="1"/>
  <c r="M65"/>
  <c r="M66" s="1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63" s="1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/>
  <c r="Q47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3" s="1"/>
  <c r="O61"/>
  <c r="N66" l="1"/>
  <c r="N68"/>
  <c r="N67"/>
  <c r="Q59" i="35"/>
  <c r="Q65" s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62" s="1"/>
  <c r="Q57"/>
  <c r="Q61"/>
  <c r="Q67" s="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3" i="35"/>
  <c r="Q50"/>
  <c r="Q42"/>
  <c r="Q48" s="1"/>
  <c r="Q43"/>
  <c r="Q49" s="1"/>
  <c r="Q45"/>
  <c r="Q51" s="1"/>
  <c r="Q58"/>
  <c r="Q64" s="1"/>
  <c r="Q46"/>
  <c r="Q52" s="1"/>
  <c r="Q53"/>
  <c r="Q8"/>
  <c r="V9" i="33"/>
  <c r="R7" i="35"/>
  <c r="Q75" i="31"/>
  <c r="Q76" s="1"/>
  <c r="W8" i="33"/>
  <c r="Q55" i="31"/>
  <c r="R70" i="37" s="1"/>
  <c r="Q113" i="31"/>
  <c r="R58" i="35"/>
  <c r="R44"/>
  <c r="R50" s="1"/>
  <c r="R59"/>
  <c r="R47"/>
  <c r="R42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O64" i="31"/>
  <c r="P61"/>
  <c r="O59"/>
  <c r="P63" s="1"/>
  <c r="O65"/>
  <c r="R65" i="35" l="1"/>
  <c r="O66" i="31"/>
  <c r="O68"/>
  <c r="O67"/>
  <c r="R53" i="35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79" s="1"/>
  <c r="R101"/>
  <c r="R112" s="1"/>
  <c r="R98"/>
  <c r="R109" s="1"/>
  <c r="R72"/>
  <c r="R83" s="1"/>
  <c r="P103"/>
  <c r="O102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s="1"/>
  <c r="Q72" l="1"/>
  <c r="R67" i="37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<sst xmlns="http://schemas.openxmlformats.org/spreadsheetml/2006/main" count="475" uniqueCount="148">
  <si>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</si>
  <si>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</si>
  <si>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</si>
  <si>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</si>
  <si>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</si>
  <si>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</si>
  <si>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</si>
  <si>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</si>
  <si>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</si>
  <si>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</si>
  <si>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</si>
  <si>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</si>
  <si>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</si>
  <si>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</si>
  <si>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</si>
  <si>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</si>
  <si>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</si>
  <si>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</si>
  <si>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</si>
  <si>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</si>
  <si>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</si>
  <si>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</si>
  <si>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</si>
  <si>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</si>
  <si>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</si>
  <si>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</si>
  <si>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</si>
  <si>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</si>
  <si>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</si>
  <si>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</si>
  <si>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</si>
  <si>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</si>
  <si>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</si>
  <si>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</si>
  <si>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</si>
  <si>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</si>
  <si>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</si>
  <si>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</si>
  <si>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</si>
  <si>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</si>
  <si>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</si>
  <si>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</si>
  <si>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</si>
  <si>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</si>
  <si>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</si>
  <si>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</si>
  <si>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</si>
  <si>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</si>
  <si>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</si>
  <si>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</si>
  <si>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</si>
  <si>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</si>
  <si>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</si>
  <si>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</si>
  <si>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</si>
  <si>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</si>
  <si>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</si>
  <si>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</si>
  <si>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</si>
  <si>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</si>
  <si>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</si>
  <si>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</si>
  <si>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</si>
  <si>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</si>
  <si>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</si>
  <si>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</si>
  <si>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</si>
  <si>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</si>
  <si>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</si>
  <si>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</si>
  <si>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</si>
  <si>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</si>
  <si>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</si>
  <si>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</si>
  <si>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</si>
  <si>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</si>
  <si>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</si>
  <si>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</si>
  <si>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</si>
  <si>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</si>
  <si>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</si>
  <si>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</si>
  <si>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</si>
  <si>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</si>
  <si>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</si>
  <si>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</si>
  <si>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</si>
  <si>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</si>
  <si>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</si>
  <si>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</si>
  <si>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</si>
  <si>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</si>
  <si>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</si>
  <si>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</si>
  <si>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</si>
  <si>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</si>
  <si>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</si>
  <si>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</si>
  <si>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</si>
  <si>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</si>
  <si>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</si>
  <si>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</si>
  <si>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</si>
  <si>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</si>
  <si>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</si>
  <si>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</si>
  <si>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</si>
  <si>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</si>
  <si>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</si>
  <si>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</si>
  <si>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</si>
  <si>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</si>
  <si>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</si>
  <si>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</si>
  <si>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</si>
  <si>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</si>
  <si>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</si>
  <si>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</si>
  <si>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</si>
  <si>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</si>
  <si>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</si>
  <si>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</si>
  <si>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</si>
  <si>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</si>
  <si>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</si>
  <si>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</si>
  <si>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</si>
  <si>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</si>
  <si>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</si>
  <si>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</si>
  <si>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Silent Runner</t>
  </si>
  <si>
    <t>Max</t>
  </si>
  <si>
    <t>Caio</t>
  </si>
  <si>
    <t>Kojiio</t>
  </si>
  <si>
    <t>Caio Audio</t>
  </si>
  <si>
    <t>Jump</t>
  </si>
  <si>
    <t>Collision</t>
  </si>
  <si>
    <t>Double Jump</t>
  </si>
  <si>
    <t>Camera Movement</t>
  </si>
  <si>
    <t>Walljump</t>
  </si>
  <si>
    <t>Wall Climb</t>
  </si>
  <si>
    <t>Glide</t>
  </si>
  <si>
    <t>Speed Boost</t>
  </si>
  <si>
    <t>Autorun</t>
  </si>
  <si>
    <t>Camera Holder</t>
  </si>
  <si>
    <t>kojiio</t>
  </si>
  <si>
    <t>Ingame theme</t>
  </si>
  <si>
    <t>SFX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</si>
</sst>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08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8" fillId="45" borderId="30" xfId="0" applyFont="1" applyFill="1" applyBorder="1" applyAlignment="1">
      <alignment horizontal="left" vertical="center" wrapText="1"/>
    </xf>
    <xf numFmtId="0" fontId="8" fillId="45" borderId="30" xfId="0" applyFont="1" applyFill="1" applyBorder="1" applyAlignment="1">
      <alignment horizontal="right" vertical="center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right" indent="1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 wrapText="1"/>
    </xf>
    <xf numFmtId="9" fontId="32" fillId="18" borderId="3" xfId="24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9" fillId="45" borderId="30" xfId="0" applyNumberFormat="1" applyFont="1" applyFill="1" applyBorder="1" applyAlignment="1">
      <alignment horizontal="center" vertical="center"/>
    </xf>
    <xf numFmtId="2" fontId="19" fillId="33" borderId="3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2" fontId="8" fillId="45" borderId="30" xfId="0" applyNumberFormat="1" applyFont="1" applyFill="1" applyBorder="1" applyAlignment="1">
      <alignment horizontal="right" vertical="center"/>
    </xf>
    <xf numFmtId="0" fontId="11" fillId="46" borderId="0" xfId="0" applyFont="1" applyFill="1" applyAlignment="1">
      <alignment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" xfId="16" builtinId="49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Normal" xfId="0" builtinId="0"/>
    <cellStyle name="Normal_4. Sprint Current" xfId="23"/>
    <cellStyle name="Percent" xfId="24" builtinId="5"/>
    <cellStyle name="Porcentagem_SEPG07P1-SPM-RPT-SACI-SPRINT-PLANNING" xfId="25"/>
    <cellStyle name="Sheet Title" xfId="26"/>
    <cellStyle name="Total" xfId="27" builtinId="25" customBuiltin="1"/>
  </cellStyles>
  <dxfs count="69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68"/>
          <c:y val="0.23808628484177188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75881856"/>
        <c:axId val="76444800"/>
      </c:barChart>
      <c:catAx>
        <c:axId val="758818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444800"/>
        <c:crosses val="autoZero"/>
        <c:auto val="1"/>
        <c:lblAlgn val="ctr"/>
        <c:lblOffset val="100"/>
      </c:catAx>
      <c:valAx>
        <c:axId val="764448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588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133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8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43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40266</c:v>
                </c:pt>
                <c:pt idx="1">
                  <c:v>40267</c:v>
                </c:pt>
                <c:pt idx="2">
                  <c:v>40268</c:v>
                </c:pt>
                <c:pt idx="3">
                  <c:v>40269</c:v>
                </c:pt>
                <c:pt idx="4">
                  <c:v>40270</c:v>
                </c:pt>
                <c:pt idx="5">
                  <c:v>40271</c:v>
                </c:pt>
                <c:pt idx="6">
                  <c:v>40272</c:v>
                </c:pt>
                <c:pt idx="7">
                  <c:v>40273</c:v>
                </c:pt>
                <c:pt idx="8">
                  <c:v>40274</c:v>
                </c:pt>
                <c:pt idx="9">
                  <c:v>40275</c:v>
                </c:pt>
                <c:pt idx="10">
                  <c:v>40276</c:v>
                </c:pt>
                <c:pt idx="11">
                  <c:v>40277</c:v>
                </c:pt>
                <c:pt idx="12">
                  <c:v>40278</c:v>
                </c:pt>
                <c:pt idx="13">
                  <c:v>40279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100</c:v>
                </c:pt>
                <c:pt idx="1">
                  <c:v>59.999999999999993</c:v>
                </c:pt>
                <c:pt idx="2">
                  <c:v>48.499999999999993</c:v>
                </c:pt>
                <c:pt idx="3">
                  <c:v>31.499999999999993</c:v>
                </c:pt>
                <c:pt idx="4">
                  <c:v>25.499999999999993</c:v>
                </c:pt>
                <c:pt idx="5">
                  <c:v>19.499999999999993</c:v>
                </c:pt>
                <c:pt idx="6">
                  <c:v>19.499999999999993</c:v>
                </c:pt>
                <c:pt idx="7">
                  <c:v>19.499999999999993</c:v>
                </c:pt>
                <c:pt idx="8">
                  <c:v>15.499999999999993</c:v>
                </c:pt>
                <c:pt idx="9">
                  <c:v>12.999999999999993</c:v>
                </c:pt>
                <c:pt idx="10">
                  <c:v>7.9999999999999929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40266</c:v>
                </c:pt>
                <c:pt idx="1">
                  <c:v>40267</c:v>
                </c:pt>
                <c:pt idx="2">
                  <c:v>40268</c:v>
                </c:pt>
                <c:pt idx="3">
                  <c:v>40269</c:v>
                </c:pt>
                <c:pt idx="4">
                  <c:v>40270</c:v>
                </c:pt>
                <c:pt idx="5">
                  <c:v>40271</c:v>
                </c:pt>
                <c:pt idx="6">
                  <c:v>40272</c:v>
                </c:pt>
                <c:pt idx="7">
                  <c:v>40273</c:v>
                </c:pt>
                <c:pt idx="8">
                  <c:v>40274</c:v>
                </c:pt>
                <c:pt idx="9">
                  <c:v>40275</c:v>
                </c:pt>
                <c:pt idx="10">
                  <c:v>40276</c:v>
                </c:pt>
                <c:pt idx="11">
                  <c:v>40277</c:v>
                </c:pt>
                <c:pt idx="12">
                  <c:v>40278</c:v>
                </c:pt>
                <c:pt idx="13">
                  <c:v>40279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-30.150000000000006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7057024"/>
        <c:axId val="77091584"/>
      </c:lineChart>
      <c:dateAx>
        <c:axId val="770570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0915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7091584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05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7125120"/>
        <c:axId val="77126656"/>
      </c:lineChart>
      <c:catAx>
        <c:axId val="7712512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126656"/>
        <c:crosses val="autoZero"/>
        <c:auto val="1"/>
        <c:lblAlgn val="ctr"/>
        <c:lblOffset val="100"/>
        <c:tickLblSkip val="1"/>
        <c:tickMarkSkip val="1"/>
      </c:catAx>
      <c:valAx>
        <c:axId val="771266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1251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976128"/>
        <c:axId val="76977664"/>
      </c:lineChart>
      <c:catAx>
        <c:axId val="769761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77664"/>
        <c:crosses val="autoZero"/>
        <c:auto val="1"/>
        <c:lblAlgn val="ctr"/>
        <c:lblOffset val="100"/>
        <c:tickLblSkip val="1"/>
        <c:tickMarkSkip val="1"/>
      </c:catAx>
      <c:valAx>
        <c:axId val="769776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761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7216000"/>
        <c:axId val="77225984"/>
      </c:lineChart>
      <c:catAx>
        <c:axId val="772160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25984"/>
        <c:crosses val="autoZero"/>
        <c:auto val="1"/>
        <c:lblAlgn val="ctr"/>
        <c:lblOffset val="100"/>
        <c:tickLblSkip val="1"/>
        <c:tickMarkSkip val="1"/>
      </c:catAx>
      <c:valAx>
        <c:axId val="77225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160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7255424"/>
        <c:axId val="77256960"/>
      </c:lineChart>
      <c:catAx>
        <c:axId val="772554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56960"/>
        <c:crosses val="autoZero"/>
        <c:auto val="1"/>
        <c:lblAlgn val="ctr"/>
        <c:lblOffset val="100"/>
        <c:tickLblSkip val="1"/>
        <c:tickMarkSkip val="1"/>
      </c:catAx>
      <c:valAx>
        <c:axId val="77256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554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7175808"/>
        <c:axId val="77185792"/>
      </c:lineChart>
      <c:catAx>
        <c:axId val="771758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185792"/>
        <c:crosses val="autoZero"/>
        <c:auto val="1"/>
        <c:lblAlgn val="ctr"/>
        <c:lblOffset val="100"/>
        <c:tickLblSkip val="1"/>
        <c:tickMarkSkip val="1"/>
      </c:catAx>
      <c:valAx>
        <c:axId val="77185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1758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7272576"/>
        <c:axId val="77274112"/>
      </c:lineChart>
      <c:catAx>
        <c:axId val="772725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74112"/>
        <c:crosses val="autoZero"/>
        <c:auto val="1"/>
        <c:lblAlgn val="ctr"/>
        <c:lblOffset val="100"/>
        <c:tickLblSkip val="1"/>
        <c:tickMarkSkip val="1"/>
      </c:catAx>
      <c:valAx>
        <c:axId val="772741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725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385"/>
          <c:y val="3.74149659863946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0.61764705882352944</c:v>
                </c:pt>
                <c:pt idx="1">
                  <c:v>5.2941176470588228E-2</c:v>
                </c:pt>
                <c:pt idx="2">
                  <c:v>1.0441176470588236</c:v>
                </c:pt>
                <c:pt idx="3">
                  <c:v>1.411764705882353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0.52500000000000002</c:v>
                </c:pt>
                <c:pt idx="1">
                  <c:v>4.4999999999999998E-2</c:v>
                </c:pt>
                <c:pt idx="2">
                  <c:v>0.88749999999999996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7378688"/>
        <c:axId val="77380224"/>
      </c:barChart>
      <c:catAx>
        <c:axId val="773786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380224"/>
        <c:crosses val="autoZero"/>
        <c:auto val="1"/>
        <c:lblAlgn val="ctr"/>
        <c:lblOffset val="100"/>
      </c:catAx>
      <c:valAx>
        <c:axId val="7738022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378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057E-2"/>
          <c:w val="0.38222317398609756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2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0.68627450980392168</c:v>
                </c:pt>
                <c:pt idx="1">
                  <c:v>5.8823529411764705E-2</c:v>
                </c:pt>
                <c:pt idx="2">
                  <c:v>1.1601307189542485</c:v>
                </c:pt>
                <c:pt idx="3">
                  <c:v>1.5686274509803921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0.58333333333333337</c:v>
                </c:pt>
                <c:pt idx="1">
                  <c:v>4.9999999999999996E-2</c:v>
                </c:pt>
                <c:pt idx="2">
                  <c:v>0.98611111111111116</c:v>
                </c:pt>
                <c:pt idx="3">
                  <c:v>1.3333333333333333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7500416"/>
        <c:axId val="77501952"/>
      </c:barChart>
      <c:catAx>
        <c:axId val="775004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501952"/>
        <c:crosses val="autoZero"/>
        <c:auto val="1"/>
        <c:lblAlgn val="ctr"/>
        <c:lblOffset val="100"/>
      </c:catAx>
      <c:valAx>
        <c:axId val="7750195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50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295"/>
          <c:y val="9.8976109215017066E-2"/>
          <c:w val="0.36363640013449627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155" r="0.75000000000000155" t="1" header="0.49212598500000126" footer="0.49212598500000126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18"/>
          <c:y val="2.5806389585917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478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77534720"/>
        <c:axId val="77536256"/>
      </c:lineChart>
      <c:catAx>
        <c:axId val="77534720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536256"/>
        <c:crosses val="autoZero"/>
        <c:auto val="1"/>
        <c:lblAlgn val="ctr"/>
        <c:lblOffset val="100"/>
        <c:tickLblSkip val="1"/>
        <c:tickMarkSkip val="1"/>
      </c:catAx>
      <c:valAx>
        <c:axId val="775362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53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0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8989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76613888"/>
        <c:axId val="76623872"/>
      </c:barChart>
      <c:catAx>
        <c:axId val="766138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23872"/>
        <c:crosses val="autoZero"/>
        <c:auto val="1"/>
        <c:lblAlgn val="ctr"/>
        <c:lblOffset val="100"/>
      </c:catAx>
      <c:valAx>
        <c:axId val="76623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1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46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822"/>
          <c:y val="3.6116371529508252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40266</c:v>
                </c:pt>
                <c:pt idx="1">
                  <c:v>40267</c:v>
                </c:pt>
                <c:pt idx="2">
                  <c:v>40268</c:v>
                </c:pt>
                <c:pt idx="3">
                  <c:v>40269</c:v>
                </c:pt>
                <c:pt idx="4">
                  <c:v>40270</c:v>
                </c:pt>
                <c:pt idx="5">
                  <c:v>40271</c:v>
                </c:pt>
                <c:pt idx="6">
                  <c:v>40272</c:v>
                </c:pt>
                <c:pt idx="7">
                  <c:v>40273</c:v>
                </c:pt>
                <c:pt idx="8">
                  <c:v>40274</c:v>
                </c:pt>
                <c:pt idx="9">
                  <c:v>40275</c:v>
                </c:pt>
                <c:pt idx="10">
                  <c:v>40276</c:v>
                </c:pt>
                <c:pt idx="11">
                  <c:v>40277</c:v>
                </c:pt>
                <c:pt idx="12">
                  <c:v>40278</c:v>
                </c:pt>
                <c:pt idx="13">
                  <c:v>40279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0.82</c:v>
                </c:pt>
                <c:pt idx="1">
                  <c:v>0.89</c:v>
                </c:pt>
                <c:pt idx="2">
                  <c:v>1.07</c:v>
                </c:pt>
                <c:pt idx="3">
                  <c:v>0.92</c:v>
                </c:pt>
                <c:pt idx="4">
                  <c:v>0.84</c:v>
                </c:pt>
                <c:pt idx="5">
                  <c:v>0</c:v>
                </c:pt>
                <c:pt idx="6">
                  <c:v>0</c:v>
                </c:pt>
                <c:pt idx="7">
                  <c:v>0.76</c:v>
                </c:pt>
                <c:pt idx="8">
                  <c:v>0.68</c:v>
                </c:pt>
                <c:pt idx="9">
                  <c:v>0.64</c:v>
                </c:pt>
                <c:pt idx="10">
                  <c:v>0.65</c:v>
                </c:pt>
                <c:pt idx="11">
                  <c:v>0.57999999999999996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40266</c:v>
                </c:pt>
                <c:pt idx="1">
                  <c:v>40267</c:v>
                </c:pt>
                <c:pt idx="2">
                  <c:v>40268</c:v>
                </c:pt>
                <c:pt idx="3">
                  <c:v>40269</c:v>
                </c:pt>
                <c:pt idx="4">
                  <c:v>40270</c:v>
                </c:pt>
                <c:pt idx="5">
                  <c:v>40271</c:v>
                </c:pt>
                <c:pt idx="6">
                  <c:v>40272</c:v>
                </c:pt>
                <c:pt idx="7">
                  <c:v>40273</c:v>
                </c:pt>
                <c:pt idx="8">
                  <c:v>40274</c:v>
                </c:pt>
                <c:pt idx="9">
                  <c:v>40275</c:v>
                </c:pt>
                <c:pt idx="10">
                  <c:v>40276</c:v>
                </c:pt>
                <c:pt idx="11">
                  <c:v>40277</c:v>
                </c:pt>
                <c:pt idx="12">
                  <c:v>40278</c:v>
                </c:pt>
                <c:pt idx="13">
                  <c:v>40279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7570432"/>
        <c:axId val="77571968"/>
      </c:barChart>
      <c:dateAx>
        <c:axId val="7757043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571968"/>
        <c:crosses val="autoZero"/>
        <c:auto val="1"/>
        <c:lblOffset val="100"/>
      </c:dateAx>
      <c:valAx>
        <c:axId val="7757196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57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13"/>
          <c:w val="0.87600028071357605"/>
          <c:h val="0.60626530661289602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100</c:v>
                </c:pt>
                <c:pt idx="1">
                  <c:v>98.15</c:v>
                </c:pt>
                <c:pt idx="2">
                  <c:v>77.150000000000006</c:v>
                </c:pt>
                <c:pt idx="3">
                  <c:v>61.150000000000006</c:v>
                </c:pt>
                <c:pt idx="4">
                  <c:v>44.85</c:v>
                </c:pt>
                <c:pt idx="5">
                  <c:v>38.85</c:v>
                </c:pt>
                <c:pt idx="6">
                  <c:v>38.85</c:v>
                </c:pt>
                <c:pt idx="7">
                  <c:v>38.85</c:v>
                </c:pt>
                <c:pt idx="8">
                  <c:v>34.85</c:v>
                </c:pt>
                <c:pt idx="9">
                  <c:v>32.35</c:v>
                </c:pt>
                <c:pt idx="10">
                  <c:v>27.35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102</c:v>
                </c:pt>
                <c:pt idx="1">
                  <c:v>91.8</c:v>
                </c:pt>
                <c:pt idx="2">
                  <c:v>81.599999999999994</c:v>
                </c:pt>
                <c:pt idx="3">
                  <c:v>71.399999999999991</c:v>
                </c:pt>
                <c:pt idx="4">
                  <c:v>61.199999999999989</c:v>
                </c:pt>
                <c:pt idx="5">
                  <c:v>50.999999999999986</c:v>
                </c:pt>
                <c:pt idx="6">
                  <c:v>50.999999999999986</c:v>
                </c:pt>
                <c:pt idx="7">
                  <c:v>50.999999999999986</c:v>
                </c:pt>
                <c:pt idx="8">
                  <c:v>40.799999999999983</c:v>
                </c:pt>
                <c:pt idx="9">
                  <c:v>30.599999999999984</c:v>
                </c:pt>
                <c:pt idx="10">
                  <c:v>20.399999999999984</c:v>
                </c:pt>
                <c:pt idx="11">
                  <c:v>10.199999999999985</c:v>
                </c:pt>
                <c:pt idx="12">
                  <c:v>-1.4210854715202004E-14</c:v>
                </c:pt>
                <c:pt idx="13">
                  <c:v>-1.4210854715202004E-14</c:v>
                </c:pt>
                <c:pt idx="14">
                  <c:v>-1.4210854715202004E-14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48</c:v>
                </c:pt>
                <c:pt idx="9">
                  <c:v>36</c:v>
                </c:pt>
                <c:pt idx="10">
                  <c:v>24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-9.5</c:v>
                </c:pt>
                <c:pt idx="3">
                  <c:v>1</c:v>
                </c:pt>
                <c:pt idx="4">
                  <c:v>-10.299999999999997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-19.350000000000009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067584"/>
        <c:axId val="78069120"/>
      </c:lineChart>
      <c:catAx>
        <c:axId val="7806758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069120"/>
        <c:crosses val="autoZero"/>
        <c:auto val="1"/>
        <c:lblAlgn val="ctr"/>
        <c:lblOffset val="100"/>
        <c:tickLblSkip val="1"/>
        <c:tickMarkSkip val="1"/>
      </c:catAx>
      <c:valAx>
        <c:axId val="7806912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06758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24"/>
          <c:w val="0.87600028071357638"/>
          <c:h val="0.60626530661289624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36</c:v>
                </c:pt>
                <c:pt idx="1">
                  <c:v>34.65</c:v>
                </c:pt>
                <c:pt idx="2">
                  <c:v>34.65</c:v>
                </c:pt>
                <c:pt idx="3">
                  <c:v>34.65</c:v>
                </c:pt>
                <c:pt idx="4">
                  <c:v>16.649999999999999</c:v>
                </c:pt>
                <c:pt idx="5">
                  <c:v>16.649999999999999</c:v>
                </c:pt>
                <c:pt idx="6">
                  <c:v>16.649999999999999</c:v>
                </c:pt>
                <c:pt idx="7">
                  <c:v>16.649999999999999</c:v>
                </c:pt>
                <c:pt idx="8">
                  <c:v>16.649999999999999</c:v>
                </c:pt>
                <c:pt idx="9">
                  <c:v>16.649999999999999</c:v>
                </c:pt>
                <c:pt idx="10">
                  <c:v>16.649999999999999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25.5</c:v>
                </c:pt>
                <c:pt idx="1">
                  <c:v>22.95</c:v>
                </c:pt>
                <c:pt idx="2">
                  <c:v>20.399999999999999</c:v>
                </c:pt>
                <c:pt idx="3">
                  <c:v>17.849999999999998</c:v>
                </c:pt>
                <c:pt idx="4">
                  <c:v>15.299999999999997</c:v>
                </c:pt>
                <c:pt idx="5">
                  <c:v>12.749999999999996</c:v>
                </c:pt>
                <c:pt idx="6">
                  <c:v>12.749999999999996</c:v>
                </c:pt>
                <c:pt idx="7">
                  <c:v>12.749999999999996</c:v>
                </c:pt>
                <c:pt idx="8">
                  <c:v>10.199999999999996</c:v>
                </c:pt>
                <c:pt idx="9">
                  <c:v>7.6499999999999959</c:v>
                </c:pt>
                <c:pt idx="10">
                  <c:v>5.0999999999999961</c:v>
                </c:pt>
                <c:pt idx="11">
                  <c:v>2.5499999999999963</c:v>
                </c:pt>
                <c:pt idx="12">
                  <c:v>-3.5527136788005009E-15</c:v>
                </c:pt>
                <c:pt idx="13">
                  <c:v>-3.5527136788005009E-15</c:v>
                </c:pt>
                <c:pt idx="14">
                  <c:v>-3.5527136788005009E-15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-16.649999999999999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124928"/>
        <c:axId val="78126464"/>
      </c:lineChart>
      <c:catAx>
        <c:axId val="7812492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26464"/>
        <c:crosses val="autoZero"/>
        <c:auto val="1"/>
        <c:lblAlgn val="ctr"/>
        <c:lblOffset val="100"/>
        <c:tickLblSkip val="1"/>
        <c:tickMarkSkip val="1"/>
      </c:catAx>
      <c:valAx>
        <c:axId val="7812646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2492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33"/>
          <c:w val="0.87600028071357672"/>
          <c:h val="0.60626530661289646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36</c:v>
                </c:pt>
                <c:pt idx="1">
                  <c:v>33.5</c:v>
                </c:pt>
                <c:pt idx="2">
                  <c:v>16</c:v>
                </c:pt>
                <c:pt idx="3">
                  <c:v>10</c:v>
                </c:pt>
                <c:pt idx="4">
                  <c:v>16.700000000000003</c:v>
                </c:pt>
                <c:pt idx="5">
                  <c:v>12.700000000000003</c:v>
                </c:pt>
                <c:pt idx="6">
                  <c:v>12.700000000000003</c:v>
                </c:pt>
                <c:pt idx="7">
                  <c:v>12.700000000000003</c:v>
                </c:pt>
                <c:pt idx="8">
                  <c:v>8.7000000000000028</c:v>
                </c:pt>
                <c:pt idx="9">
                  <c:v>8.7000000000000028</c:v>
                </c:pt>
                <c:pt idx="10">
                  <c:v>6.7000000000000028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-11.5</c:v>
                </c:pt>
                <c:pt idx="3">
                  <c:v>1</c:v>
                </c:pt>
                <c:pt idx="4">
                  <c:v>10.700000000000003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-2.7000000000000028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190464"/>
        <c:axId val="78192000"/>
      </c:lineChart>
      <c:catAx>
        <c:axId val="7819046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92000"/>
        <c:crosses val="autoZero"/>
        <c:auto val="1"/>
        <c:lblAlgn val="ctr"/>
        <c:lblOffset val="100"/>
        <c:tickLblSkip val="1"/>
        <c:tickMarkSkip val="1"/>
      </c:catAx>
      <c:valAx>
        <c:axId val="7819200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9046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26.5</c:v>
                </c:pt>
                <c:pt idx="3">
                  <c:v>20.5</c:v>
                </c:pt>
                <c:pt idx="4">
                  <c:v>10.5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231424"/>
        <c:axId val="78232960"/>
      </c:lineChart>
      <c:catAx>
        <c:axId val="7823142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232960"/>
        <c:crosses val="autoZero"/>
        <c:auto val="1"/>
        <c:lblAlgn val="ctr"/>
        <c:lblOffset val="100"/>
        <c:tickLblSkip val="1"/>
        <c:tickMarkSkip val="1"/>
      </c:catAx>
      <c:valAx>
        <c:axId val="7823296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23142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4"/>
          <c:w val="0.87600028071357694"/>
          <c:h val="0.6062653066128967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8.5</c:v>
                </c:pt>
                <c:pt idx="1">
                  <c:v>7.65</c:v>
                </c:pt>
                <c:pt idx="2">
                  <c:v>6.8000000000000007</c:v>
                </c:pt>
                <c:pt idx="3">
                  <c:v>5.9500000000000011</c:v>
                </c:pt>
                <c:pt idx="4">
                  <c:v>5.1000000000000014</c:v>
                </c:pt>
                <c:pt idx="5">
                  <c:v>4.2500000000000018</c:v>
                </c:pt>
                <c:pt idx="6">
                  <c:v>4.2500000000000018</c:v>
                </c:pt>
                <c:pt idx="7">
                  <c:v>4.2500000000000018</c:v>
                </c:pt>
                <c:pt idx="8">
                  <c:v>3.4000000000000017</c:v>
                </c:pt>
                <c:pt idx="9">
                  <c:v>2.5500000000000016</c:v>
                </c:pt>
                <c:pt idx="10">
                  <c:v>1.7000000000000015</c:v>
                </c:pt>
                <c:pt idx="11">
                  <c:v>0.85000000000000153</c:v>
                </c:pt>
                <c:pt idx="12">
                  <c:v>1.5543122344752192E-15</c:v>
                </c:pt>
                <c:pt idx="13">
                  <c:v>1.5543122344752192E-15</c:v>
                </c:pt>
                <c:pt idx="14">
                  <c:v>1.5543122344752192E-15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289152"/>
        <c:axId val="78303232"/>
      </c:lineChart>
      <c:catAx>
        <c:axId val="7828915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303232"/>
        <c:crosses val="autoZero"/>
        <c:auto val="1"/>
        <c:lblAlgn val="ctr"/>
        <c:lblOffset val="100"/>
        <c:tickLblSkip val="1"/>
        <c:tickMarkSkip val="1"/>
      </c:catAx>
      <c:valAx>
        <c:axId val="7830323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28915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2"/>
          <c:w val="0.87600028071357716"/>
          <c:h val="0.60626530661289701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29/03</c:v>
                </c:pt>
                <c:pt idx="2">
                  <c:v>30/03</c:v>
                </c:pt>
                <c:pt idx="3">
                  <c:v>31/03</c:v>
                </c:pt>
                <c:pt idx="4">
                  <c:v>01/04</c:v>
                </c:pt>
                <c:pt idx="5">
                  <c:v>02/04</c:v>
                </c:pt>
                <c:pt idx="6">
                  <c:v>03/04</c:v>
                </c:pt>
                <c:pt idx="7">
                  <c:v>04/04</c:v>
                </c:pt>
                <c:pt idx="8">
                  <c:v>05/04</c:v>
                </c:pt>
                <c:pt idx="9">
                  <c:v>06/04</c:v>
                </c:pt>
                <c:pt idx="10">
                  <c:v>07/04</c:v>
                </c:pt>
                <c:pt idx="11">
                  <c:v>08/04</c:v>
                </c:pt>
                <c:pt idx="12">
                  <c:v>09/04</c:v>
                </c:pt>
                <c:pt idx="13">
                  <c:v>10/04</c:v>
                </c:pt>
                <c:pt idx="14">
                  <c:v>11/04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416128"/>
        <c:axId val="78426112"/>
      </c:lineChart>
      <c:catAx>
        <c:axId val="7841612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426112"/>
        <c:crosses val="autoZero"/>
        <c:auto val="1"/>
        <c:lblAlgn val="ctr"/>
        <c:lblOffset val="100"/>
        <c:tickLblSkip val="1"/>
        <c:tickMarkSkip val="1"/>
      </c:catAx>
      <c:valAx>
        <c:axId val="784261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41612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834"/>
          <c:h val="0.66842389948404901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76671232"/>
        <c:axId val="76689408"/>
      </c:barChart>
      <c:catAx>
        <c:axId val="766712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89408"/>
        <c:crosses val="autoZero"/>
        <c:auto val="1"/>
        <c:lblAlgn val="ctr"/>
        <c:lblOffset val="100"/>
      </c:catAx>
      <c:valAx>
        <c:axId val="7668940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7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53"/>
          <c:w val="0.55442355419858402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735232"/>
        <c:axId val="76736768"/>
      </c:lineChart>
      <c:catAx>
        <c:axId val="767352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36768"/>
        <c:crosses val="autoZero"/>
        <c:auto val="1"/>
        <c:lblAlgn val="ctr"/>
        <c:lblOffset val="100"/>
        <c:tickLblSkip val="1"/>
        <c:tickMarkSkip val="1"/>
      </c:catAx>
      <c:valAx>
        <c:axId val="76736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352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446" l="0.70866141732283738" r="0.70866141732283738" t="0.74803149606299446" header="0.31496062992126211" footer="0.3149606299212621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766208"/>
        <c:axId val="76772096"/>
      </c:lineChart>
      <c:catAx>
        <c:axId val="767662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72096"/>
        <c:crosses val="autoZero"/>
        <c:auto val="1"/>
        <c:lblAlgn val="ctr"/>
        <c:lblOffset val="100"/>
        <c:tickLblSkip val="1"/>
        <c:tickMarkSkip val="1"/>
      </c:catAx>
      <c:valAx>
        <c:axId val="767720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662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891648"/>
        <c:axId val="76893184"/>
      </c:lineChart>
      <c:catAx>
        <c:axId val="768916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93184"/>
        <c:crosses val="autoZero"/>
        <c:auto val="1"/>
        <c:lblAlgn val="ctr"/>
        <c:lblOffset val="100"/>
        <c:tickLblSkip val="1"/>
        <c:tickMarkSkip val="1"/>
      </c:catAx>
      <c:valAx>
        <c:axId val="768931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916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808192"/>
        <c:axId val="76809728"/>
      </c:lineChart>
      <c:catAx>
        <c:axId val="768081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09728"/>
        <c:crosses val="autoZero"/>
        <c:auto val="1"/>
        <c:lblAlgn val="ctr"/>
        <c:lblOffset val="100"/>
        <c:tickLblSkip val="1"/>
        <c:tickMarkSkip val="1"/>
      </c:catAx>
      <c:valAx>
        <c:axId val="768097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081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835072"/>
        <c:axId val="76840960"/>
      </c:lineChart>
      <c:catAx>
        <c:axId val="768350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40960"/>
        <c:crosses val="autoZero"/>
        <c:auto val="1"/>
        <c:lblAlgn val="ctr"/>
        <c:lblOffset val="100"/>
        <c:tickLblSkip val="1"/>
        <c:tickMarkSkip val="1"/>
      </c:catAx>
      <c:valAx>
        <c:axId val="76840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350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7026048"/>
        <c:axId val="77027584"/>
      </c:lineChart>
      <c:catAx>
        <c:axId val="770260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027584"/>
        <c:crosses val="autoZero"/>
        <c:auto val="1"/>
        <c:lblAlgn val="ctr"/>
        <c:lblOffset val="100"/>
        <c:tickLblSkip val="1"/>
        <c:tickMarkSkip val="1"/>
      </c:catAx>
      <c:valAx>
        <c:axId val="770275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0260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133" r="0.75000000000000133" t="1" header="0.49212598500000104" footer="0.49212598500000104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lent%20Runner%20-%20Sprint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Backlog"/>
      <sheetName val="2. Project Dashboard"/>
      <sheetName val="3. Resources"/>
      <sheetName val="4. Timesheet"/>
      <sheetName val="5. Burndown Task Tables"/>
      <sheetName val="6. Burndown Task Graphs"/>
      <sheetName val="7. Burndown Resources Tables"/>
      <sheetName val="CONFI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2:P62"/>
  <sheetViews>
    <sheetView topLeftCell="A13" workbookViewId="0">
      <selection activeCell="B41" sqref="B41:E48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2" spans="1:16" ht="31.5">
      <c r="H2" s="71"/>
      <c r="I2" s="71"/>
      <c r="J2" s="326" t="s">
        <v>130</v>
      </c>
      <c r="K2" s="326"/>
      <c r="L2" s="326"/>
      <c r="M2" s="326"/>
      <c r="N2" s="326"/>
      <c r="O2" s="326"/>
      <c r="P2" s="326"/>
    </row>
    <row r="3" spans="1:16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>
      <c r="C4" s="161"/>
      <c r="P4" s="162" t="s">
        <v>17</v>
      </c>
    </row>
    <row r="5" spans="1:16" s="182" customFormat="1" ht="15.75">
      <c r="A5" s="330" t="s">
        <v>45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29" t="s">
        <v>14</v>
      </c>
      <c r="B28" s="329"/>
      <c r="C28" s="329"/>
      <c r="D28" s="329"/>
      <c r="E28" s="329"/>
      <c r="F28" s="329"/>
      <c r="G28" s="331">
        <f ca="1">TODAY()</f>
        <v>40276</v>
      </c>
      <c r="H28" s="331"/>
      <c r="I28" s="331"/>
      <c r="J28" s="331"/>
      <c r="K28" s="331"/>
      <c r="L28" s="183"/>
      <c r="M28" s="183"/>
      <c r="N28" s="183"/>
      <c r="O28" s="183"/>
      <c r="P28" s="183"/>
    </row>
    <row r="30" spans="1:16">
      <c r="B30" s="323" t="s">
        <v>90</v>
      </c>
      <c r="C30" s="324"/>
      <c r="D30" s="324"/>
      <c r="E30" s="325"/>
    </row>
    <row r="31" spans="1:16">
      <c r="B31" s="332" t="s">
        <v>60</v>
      </c>
      <c r="C31" s="333"/>
      <c r="D31" s="333"/>
      <c r="E31" s="333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100</v>
      </c>
      <c r="C33" s="176">
        <f>'4. Timesheet'!I10</f>
        <v>1</v>
      </c>
      <c r="D33" s="177">
        <v>0</v>
      </c>
      <c r="E33" s="178">
        <f>IF(B33&lt;&gt;0,(C33/B33)-1,0)</f>
        <v>-0.99</v>
      </c>
    </row>
    <row r="34" spans="2:16">
      <c r="B34" s="333" t="s">
        <v>54</v>
      </c>
      <c r="C34" s="333"/>
      <c r="D34" s="333"/>
      <c r="E34" s="333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4" t="s">
        <v>59</v>
      </c>
      <c r="C37" s="334"/>
      <c r="D37" s="334"/>
      <c r="E37" s="334"/>
    </row>
    <row r="38" spans="2:16">
      <c r="B38" s="335" t="s">
        <v>83</v>
      </c>
      <c r="C38" s="336"/>
      <c r="D38" s="336"/>
      <c r="E38" s="336"/>
    </row>
    <row r="40" spans="2:16">
      <c r="B40" s="323" t="s">
        <v>91</v>
      </c>
      <c r="C40" s="324"/>
      <c r="D40" s="324"/>
      <c r="E40" s="325"/>
    </row>
    <row r="41" spans="2:16">
      <c r="B41" s="314"/>
      <c r="C41" s="315"/>
      <c r="D41" s="315"/>
      <c r="E41" s="316"/>
    </row>
    <row r="42" spans="2:16">
      <c r="B42" s="317"/>
      <c r="C42" s="318"/>
      <c r="D42" s="318"/>
      <c r="E42" s="319"/>
      <c r="H42" s="181"/>
    </row>
    <row r="43" spans="2:16">
      <c r="B43" s="317"/>
      <c r="C43" s="318"/>
      <c r="D43" s="318"/>
      <c r="E43" s="319"/>
    </row>
    <row r="44" spans="2:16">
      <c r="B44" s="317"/>
      <c r="C44" s="318"/>
      <c r="D44" s="318"/>
      <c r="E44" s="319"/>
    </row>
    <row r="45" spans="2:16">
      <c r="B45" s="317"/>
      <c r="C45" s="318"/>
      <c r="D45" s="318"/>
      <c r="E45" s="319"/>
    </row>
    <row r="46" spans="2:16">
      <c r="B46" s="317"/>
      <c r="C46" s="318"/>
      <c r="D46" s="318"/>
      <c r="E46" s="319"/>
      <c r="F46" s="327" t="s">
        <v>89</v>
      </c>
      <c r="G46" s="327"/>
      <c r="H46" s="327"/>
      <c r="I46" s="327"/>
      <c r="J46" s="327"/>
      <c r="K46" s="327"/>
      <c r="L46" s="327"/>
      <c r="M46" s="327"/>
      <c r="N46" s="327"/>
      <c r="O46" s="327"/>
      <c r="P46" s="327"/>
    </row>
    <row r="47" spans="2:16">
      <c r="B47" s="317"/>
      <c r="C47" s="318"/>
      <c r="D47" s="318"/>
      <c r="E47" s="319"/>
      <c r="F47" s="328" t="s">
        <v>0</v>
      </c>
      <c r="G47" s="328"/>
      <c r="H47" s="328"/>
      <c r="I47" s="328"/>
      <c r="J47" s="328"/>
      <c r="K47" s="328"/>
      <c r="L47" s="328"/>
      <c r="M47" s="328"/>
      <c r="N47" s="328"/>
      <c r="O47" s="328"/>
      <c r="P47" s="328"/>
    </row>
    <row r="48" spans="2:16">
      <c r="B48" s="320"/>
      <c r="C48" s="321"/>
      <c r="D48" s="321"/>
      <c r="E48" s="322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73" zoomScale="90" zoomScaleNormal="90" workbookViewId="0">
      <selection activeCell="B86" sqref="B86:B89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5" width="11.5703125" style="9" bestFit="1" customWidth="1"/>
    <col min="6" max="6" width="13.2851562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6" width="9.7109375" style="9" bestFit="1" customWidth="1"/>
    <col min="17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44" t="str">
        <f>'2. Project Dashboard'!$J$2</f>
        <v>Silent Runner</v>
      </c>
      <c r="H2" s="344"/>
      <c r="I2" s="344"/>
      <c r="J2" s="344"/>
      <c r="K2" s="344"/>
      <c r="L2" s="34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11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123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46" t="s">
        <v>122</v>
      </c>
      <c r="C6" s="347"/>
      <c r="D6" s="347"/>
      <c r="E6" s="347"/>
      <c r="F6" s="347"/>
      <c r="G6" s="347"/>
      <c r="H6" s="347"/>
      <c r="I6" s="347"/>
      <c r="J6" s="347"/>
      <c r="K6" s="347"/>
      <c r="L6" s="34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49">
        <f ca="1">TODAY()</f>
        <v>40276</v>
      </c>
      <c r="O7" s="349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49"/>
      <c r="O8" s="34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54">
        <f ca="1">IF(N7&lt;D54,B54,LOOKUP(N7,'3. Resources'!D54:AG54,'3. Resources'!D56))</f>
        <v>2</v>
      </c>
      <c r="O10" s="337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55"/>
      <c r="O11" s="33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39" t="s">
        <v>78</v>
      </c>
      <c r="O13" s="33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53">
        <f ca="1">IF(N7&lt;D54,D63,LOOKUP(N7,'3. Resources'!D54:AG54,'3. Resources'!D63))</f>
        <v>3.9999999999999964</v>
      </c>
      <c r="O14" s="35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53"/>
      <c r="O15" s="35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39" t="s">
        <v>79</v>
      </c>
      <c r="O17" s="339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39"/>
      <c r="O18" s="33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50">
        <f ca="1">IF(N7&lt;D54,D65,LOOKUP(N7,'3. Resources'!D54:AG54,'3. Resources'!D65))</f>
        <v>7.76</v>
      </c>
      <c r="O19" s="350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50"/>
      <c r="O20" s="350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39" t="str">
        <f>B66</f>
        <v>Chances to Complete (%)</v>
      </c>
      <c r="O22" s="33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46" t="s">
        <v>80</v>
      </c>
      <c r="C23" s="347"/>
      <c r="D23" s="347"/>
      <c r="E23" s="347"/>
      <c r="F23" s="347"/>
      <c r="G23" s="347"/>
      <c r="H23" s="347"/>
      <c r="I23" s="347"/>
      <c r="J23" s="347"/>
      <c r="K23" s="347"/>
      <c r="L23" s="348"/>
      <c r="M23" s="5"/>
      <c r="N23" s="340">
        <f ca="1">IF(N7&lt;D54,D66,LOOKUP(N7,'3. Resources'!D54:AG54,D66))</f>
        <v>1</v>
      </c>
      <c r="O23" s="340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40"/>
      <c r="O24" s="340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39" t="s">
        <v>76</v>
      </c>
      <c r="O26" s="339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2">
        <f ca="1">IF(N7&lt;D54,D67,LOOKUP(N7,'3. Resources'!D54:AG54,D67))</f>
        <v>0.76</v>
      </c>
      <c r="O27" s="352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2"/>
      <c r="O28" s="352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39" t="s">
        <v>77</v>
      </c>
      <c r="O30" s="339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38">
        <f ca="1">IF(N7&lt;D54,D68,LOOKUP(N7,'3. Resources'!D54:AG54,D68))</f>
        <v>0.65</v>
      </c>
      <c r="O31" s="338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38"/>
      <c r="O32" s="338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46" t="s">
        <v>81</v>
      </c>
      <c r="C39" s="347"/>
      <c r="D39" s="347"/>
      <c r="E39" s="347"/>
      <c r="F39" s="347"/>
      <c r="G39" s="347"/>
      <c r="H39" s="347"/>
      <c r="I39" s="347"/>
      <c r="J39" s="347"/>
      <c r="K39" s="347"/>
      <c r="L39" s="348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45" t="s">
        <v>121</v>
      </c>
      <c r="C53" s="345"/>
      <c r="D53" s="345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57">
        <v>10</v>
      </c>
      <c r="C54" s="359" t="s">
        <v>56</v>
      </c>
      <c r="D54" s="185">
        <v>40266</v>
      </c>
      <c r="E54" s="185">
        <f t="shared" ref="E54:O54" si="0">D54+1</f>
        <v>40267</v>
      </c>
      <c r="F54" s="185">
        <f t="shared" si="0"/>
        <v>40268</v>
      </c>
      <c r="G54" s="185">
        <f t="shared" si="0"/>
        <v>40269</v>
      </c>
      <c r="H54" s="185">
        <f t="shared" si="0"/>
        <v>40270</v>
      </c>
      <c r="I54" s="185">
        <f t="shared" si="0"/>
        <v>40271</v>
      </c>
      <c r="J54" s="185">
        <f t="shared" si="0"/>
        <v>40272</v>
      </c>
      <c r="K54" s="185">
        <f t="shared" si="0"/>
        <v>40273</v>
      </c>
      <c r="L54" s="185">
        <f t="shared" si="0"/>
        <v>40274</v>
      </c>
      <c r="M54" s="185">
        <f t="shared" si="0"/>
        <v>40275</v>
      </c>
      <c r="N54" s="185">
        <f t="shared" si="0"/>
        <v>40276</v>
      </c>
      <c r="O54" s="185">
        <f t="shared" si="0"/>
        <v>40277</v>
      </c>
      <c r="P54" s="185">
        <f>O54+1</f>
        <v>40278</v>
      </c>
      <c r="Q54" s="185">
        <f>P54+1</f>
        <v>40279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58"/>
      <c r="C55" s="360"/>
      <c r="D55" s="184">
        <f t="shared" ref="D55:H55" si="1">WEEKDAY(D54)</f>
        <v>2</v>
      </c>
      <c r="E55" s="184">
        <f t="shared" si="1"/>
        <v>3</v>
      </c>
      <c r="F55" s="184">
        <f t="shared" si="1"/>
        <v>4</v>
      </c>
      <c r="G55" s="184">
        <f t="shared" si="1"/>
        <v>5</v>
      </c>
      <c r="H55" s="184">
        <f t="shared" si="1"/>
        <v>6</v>
      </c>
      <c r="I55" s="184">
        <f t="shared" ref="I55:Q55" si="2">WEEKDAY(I54)</f>
        <v>7</v>
      </c>
      <c r="J55" s="184">
        <f t="shared" si="2"/>
        <v>1</v>
      </c>
      <c r="K55" s="184">
        <f t="shared" si="2"/>
        <v>2</v>
      </c>
      <c r="L55" s="184">
        <f t="shared" si="2"/>
        <v>3</v>
      </c>
      <c r="M55" s="184">
        <f t="shared" si="2"/>
        <v>4</v>
      </c>
      <c r="N55" s="184">
        <f t="shared" si="2"/>
        <v>5</v>
      </c>
      <c r="O55" s="184">
        <f t="shared" si="2"/>
        <v>6</v>
      </c>
      <c r="P55" s="184">
        <f t="shared" si="2"/>
        <v>7</v>
      </c>
      <c r="Q55" s="184">
        <f t="shared" si="2"/>
        <v>1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6</v>
      </c>
      <c r="I56" s="70">
        <f t="shared" si="3"/>
        <v>5</v>
      </c>
      <c r="J56" s="70">
        <f t="shared" si="3"/>
        <v>5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1</v>
      </c>
      <c r="P56" s="70">
        <f>IF(AND(WEEKDAY(O54)&lt;&gt;1,WEEKDAY(O54)&lt;&gt;7),O56-1,O56)</f>
        <v>0</v>
      </c>
      <c r="Q56" s="70">
        <f>IF(AND(WEEKDAY(P54)&lt;&gt;1,WEEKDAY(P54)&lt;&gt;7),P56-1,P56)</f>
        <v>0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100</v>
      </c>
      <c r="D58" s="74">
        <f>'4. Timesheet'!$D$10</f>
        <v>69.849999999999994</v>
      </c>
      <c r="E58" s="74">
        <f>'4. Timesheet'!$D$10</f>
        <v>69.849999999999994</v>
      </c>
      <c r="F58" s="74">
        <f>'4. Timesheet'!$D$10</f>
        <v>69.849999999999994</v>
      </c>
      <c r="G58" s="74">
        <f>'4. Timesheet'!$D$10</f>
        <v>69.849999999999994</v>
      </c>
      <c r="H58" s="74">
        <f>'4. Timesheet'!$D$10</f>
        <v>69.849999999999994</v>
      </c>
      <c r="I58" s="74">
        <f>'4. Timesheet'!$D$10</f>
        <v>69.849999999999994</v>
      </c>
      <c r="J58" s="74">
        <f>'4. Timesheet'!$D$10</f>
        <v>69.849999999999994</v>
      </c>
      <c r="K58" s="74">
        <f>'4. Timesheet'!$D$10</f>
        <v>69.849999999999994</v>
      </c>
      <c r="L58" s="74">
        <f>'4. Timesheet'!$D$10</f>
        <v>69.849999999999994</v>
      </c>
      <c r="M58" s="74">
        <f>'4. Timesheet'!$D$10</f>
        <v>69.849999999999994</v>
      </c>
      <c r="N58" s="74">
        <f>'4. Timesheet'!$D$10</f>
        <v>69.849999999999994</v>
      </c>
      <c r="O58" s="74">
        <f>'4. Timesheet'!$D$10</f>
        <v>69.849999999999994</v>
      </c>
      <c r="P58" s="74">
        <f>'4. Timesheet'!$D$10</f>
        <v>69.849999999999994</v>
      </c>
      <c r="Q58" s="74">
        <f>'4. Timesheet'!$D$10</f>
        <v>69.849999999999994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100</v>
      </c>
      <c r="D59" s="76">
        <f t="shared" ref="D59:N59" ca="1" si="4">IF(D58="","",D58-D61)</f>
        <v>59.999999999999993</v>
      </c>
      <c r="E59" s="76">
        <f t="shared" ca="1" si="4"/>
        <v>48.499999999999993</v>
      </c>
      <c r="F59" s="76">
        <f t="shared" ca="1" si="4"/>
        <v>31.499999999999993</v>
      </c>
      <c r="G59" s="76">
        <f t="shared" ca="1" si="4"/>
        <v>25.499999999999993</v>
      </c>
      <c r="H59" s="76">
        <f t="shared" ca="1" si="4"/>
        <v>19.499999999999993</v>
      </c>
      <c r="I59" s="76">
        <f t="shared" ca="1" si="4"/>
        <v>19.499999999999993</v>
      </c>
      <c r="J59" s="76">
        <f t="shared" ca="1" si="4"/>
        <v>19.499999999999993</v>
      </c>
      <c r="K59" s="76">
        <f t="shared" ca="1" si="4"/>
        <v>15.499999999999993</v>
      </c>
      <c r="L59" s="76">
        <f t="shared" ca="1" si="4"/>
        <v>12.999999999999993</v>
      </c>
      <c r="M59" s="76">
        <f t="shared" ca="1" si="4"/>
        <v>7.9999999999999929</v>
      </c>
      <c r="N59" s="76">
        <f t="shared" ca="1" si="4"/>
        <v>0</v>
      </c>
      <c r="O59" s="76">
        <f ca="1">IF(O58="","",O58-O61)</f>
        <v>0</v>
      </c>
      <c r="P59" s="76">
        <f ca="1">IF(P58="","",P58-P61)</f>
        <v>0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9.85</v>
      </c>
      <c r="E60" s="78">
        <f t="shared" ca="1" si="5"/>
        <v>11.5</v>
      </c>
      <c r="F60" s="78">
        <f t="shared" ca="1" si="5"/>
        <v>17</v>
      </c>
      <c r="G60" s="78">
        <f t="shared" ca="1" si="5"/>
        <v>6</v>
      </c>
      <c r="H60" s="78">
        <f t="shared" ca="1" si="5"/>
        <v>6</v>
      </c>
      <c r="I60" s="78">
        <f t="shared" ca="1" si="5"/>
        <v>0</v>
      </c>
      <c r="J60" s="78">
        <f t="shared" ca="1" si="5"/>
        <v>0</v>
      </c>
      <c r="K60" s="78">
        <f t="shared" ca="1" si="5"/>
        <v>4</v>
      </c>
      <c r="L60" s="78">
        <f t="shared" ca="1" si="5"/>
        <v>2.5</v>
      </c>
      <c r="M60" s="78">
        <f t="shared" ca="1" si="5"/>
        <v>5</v>
      </c>
      <c r="N60" s="78">
        <f t="shared" ca="1" si="5"/>
        <v>8</v>
      </c>
      <c r="O60" s="78">
        <f t="shared" ca="1" si="5"/>
        <v>0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9.85</v>
      </c>
      <c r="E61" s="78">
        <f t="shared" ca="1" si="6"/>
        <v>21.35</v>
      </c>
      <c r="F61" s="78">
        <f t="shared" ca="1" si="6"/>
        <v>38.35</v>
      </c>
      <c r="G61" s="78">
        <f t="shared" ca="1" si="6"/>
        <v>44.35</v>
      </c>
      <c r="H61" s="78">
        <f t="shared" ca="1" si="6"/>
        <v>50.35</v>
      </c>
      <c r="I61" s="78">
        <f t="shared" ca="1" si="6"/>
        <v>50.35</v>
      </c>
      <c r="J61" s="78">
        <f t="shared" ca="1" si="6"/>
        <v>50.35</v>
      </c>
      <c r="K61" s="78">
        <f t="shared" ca="1" si="6"/>
        <v>54.35</v>
      </c>
      <c r="L61" s="78">
        <f t="shared" ca="1" si="6"/>
        <v>56.85</v>
      </c>
      <c r="M61" s="78">
        <f t="shared" ca="1" si="6"/>
        <v>61.85</v>
      </c>
      <c r="N61" s="78">
        <f t="shared" ca="1" si="6"/>
        <v>69.849999999999994</v>
      </c>
      <c r="O61" s="78">
        <f t="shared" ca="1" si="6"/>
        <v>69.849999999999994</v>
      </c>
      <c r="P61" s="78">
        <f ca="1">O61+P60</f>
        <v>69.849999999999994</v>
      </c>
      <c r="Q61" s="78">
        <f ca="1">P61+Q60</f>
        <v>69.849999999999994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-30.150000000000006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10</v>
      </c>
      <c r="E63" s="81">
        <f t="shared" ca="1" si="8"/>
        <v>6.6666666666666661</v>
      </c>
      <c r="F63" s="81">
        <f t="shared" ca="1" si="8"/>
        <v>6.0624999999999991</v>
      </c>
      <c r="G63" s="81">
        <f t="shared" ca="1" si="8"/>
        <v>4.4999999999999991</v>
      </c>
      <c r="H63" s="81">
        <f t="shared" ca="1" si="8"/>
        <v>4.2499999999999991</v>
      </c>
      <c r="I63" s="81">
        <f t="shared" ca="1" si="8"/>
        <v>3.8999999999999986</v>
      </c>
      <c r="J63" s="81">
        <f t="shared" ca="1" si="8"/>
        <v>3.8999999999999986</v>
      </c>
      <c r="K63" s="81">
        <f t="shared" ca="1" si="8"/>
        <v>3.8999999999999986</v>
      </c>
      <c r="L63" s="81">
        <f t="shared" ca="1" si="8"/>
        <v>3.8749999999999982</v>
      </c>
      <c r="M63" s="81">
        <f t="shared" ca="1" si="8"/>
        <v>4.3333333333333313</v>
      </c>
      <c r="N63" s="81">
        <f ca="1">IF(M59&lt;&gt;0,M59/N56,0)</f>
        <v>3.9999999999999964</v>
      </c>
      <c r="O63" s="81">
        <f t="shared" ca="1" si="8"/>
        <v>0</v>
      </c>
      <c r="P63" s="81">
        <f ca="1">IF(O59&lt;&gt;0,O59/P56,0)</f>
        <v>0</v>
      </c>
      <c r="Q63" s="81">
        <f ca="1">IF(P59&lt;&gt;0,P59/Q56,0)</f>
        <v>0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-0.15000000000000036</v>
      </c>
      <c r="E64" s="84">
        <f t="shared" ca="1" si="9"/>
        <v>4.8333333333333339</v>
      </c>
      <c r="F64" s="84">
        <f t="shared" ca="1" si="9"/>
        <v>10.9375</v>
      </c>
      <c r="G64" s="84">
        <f t="shared" ca="1" si="9"/>
        <v>1.5000000000000009</v>
      </c>
      <c r="H64" s="84">
        <f t="shared" ca="1" si="9"/>
        <v>1.7500000000000009</v>
      </c>
      <c r="I64" s="84">
        <f t="shared" ca="1" si="9"/>
        <v>-3.8999999999999986</v>
      </c>
      <c r="J64" s="84">
        <f t="shared" ca="1" si="9"/>
        <v>-3.8999999999999986</v>
      </c>
      <c r="K64" s="84">
        <f t="shared" ca="1" si="9"/>
        <v>0.10000000000000142</v>
      </c>
      <c r="L64" s="84">
        <f t="shared" ca="1" si="9"/>
        <v>-1.3749999999999982</v>
      </c>
      <c r="M64" s="84">
        <f t="shared" ca="1" si="9"/>
        <v>0.66666666666666874</v>
      </c>
      <c r="N64" s="84">
        <f t="shared" ca="1" si="9"/>
        <v>4.0000000000000036</v>
      </c>
      <c r="O64" s="84">
        <f t="shared" ca="1" si="9"/>
        <v>0</v>
      </c>
      <c r="P64" s="84">
        <f ca="1">P60-P63</f>
        <v>0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9.85</v>
      </c>
      <c r="E65" s="86">
        <f t="shared" ca="1" si="10"/>
        <v>10.68</v>
      </c>
      <c r="F65" s="86">
        <f t="shared" ca="1" si="10"/>
        <v>12.78</v>
      </c>
      <c r="G65" s="86">
        <f t="shared" ca="1" si="10"/>
        <v>11.09</v>
      </c>
      <c r="H65" s="86">
        <f t="shared" ca="1" si="10"/>
        <v>10.07</v>
      </c>
      <c r="I65" s="86">
        <f t="shared" ca="1" si="10"/>
        <v>8.39</v>
      </c>
      <c r="J65" s="86">
        <f t="shared" ca="1" si="10"/>
        <v>8.39</v>
      </c>
      <c r="K65" s="86">
        <f t="shared" ca="1" si="10"/>
        <v>9.06</v>
      </c>
      <c r="L65" s="86">
        <f t="shared" ca="1" si="10"/>
        <v>8.1199999999999992</v>
      </c>
      <c r="M65" s="86">
        <f t="shared" ca="1" si="10"/>
        <v>7.73</v>
      </c>
      <c r="N65" s="86">
        <f t="shared" ca="1" si="10"/>
        <v>7.76</v>
      </c>
      <c r="O65" s="86">
        <f t="shared" ca="1" si="10"/>
        <v>6.99</v>
      </c>
      <c r="P65" s="86">
        <f ca="1">ROUND(P61/($B$54-P56+1),2)</f>
        <v>6.35</v>
      </c>
      <c r="Q65" s="86">
        <f ca="1">ROUND(Q61/($B$54-Q56+1),2)</f>
        <v>6.35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0.99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0.97</v>
      </c>
      <c r="E67" s="91">
        <f t="shared" ca="1" si="12"/>
        <v>1.05</v>
      </c>
      <c r="F67" s="91">
        <f t="shared" ca="1" si="12"/>
        <v>1.25</v>
      </c>
      <c r="G67" s="91">
        <f t="shared" ca="1" si="12"/>
        <v>1.0900000000000001</v>
      </c>
      <c r="H67" s="91">
        <f t="shared" ca="1" si="12"/>
        <v>0.99</v>
      </c>
      <c r="I67" s="91">
        <f t="shared" si="12"/>
        <v>0</v>
      </c>
      <c r="J67" s="91">
        <f t="shared" si="12"/>
        <v>0</v>
      </c>
      <c r="K67" s="91">
        <f t="shared" ca="1" si="12"/>
        <v>0.89</v>
      </c>
      <c r="L67" s="91">
        <f t="shared" ca="1" si="12"/>
        <v>0.8</v>
      </c>
      <c r="M67" s="91">
        <f t="shared" ca="1" si="12"/>
        <v>0.76</v>
      </c>
      <c r="N67" s="91">
        <f t="shared" ca="1" si="12"/>
        <v>0.76</v>
      </c>
      <c r="O67" s="91">
        <f t="shared" ca="1" si="12"/>
        <v>0.69</v>
      </c>
      <c r="P67" s="91">
        <f>ROUND(IF(P71&lt;&gt;0,(P65/P71),0),2)</f>
        <v>0</v>
      </c>
      <c r="Q67" s="91">
        <f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0.82</v>
      </c>
      <c r="E68" s="91">
        <f t="shared" ca="1" si="13"/>
        <v>0.89</v>
      </c>
      <c r="F68" s="91">
        <f t="shared" ca="1" si="13"/>
        <v>1.07</v>
      </c>
      <c r="G68" s="91">
        <f t="shared" ca="1" si="13"/>
        <v>0.92</v>
      </c>
      <c r="H68" s="91">
        <f t="shared" ca="1" si="13"/>
        <v>0.84</v>
      </c>
      <c r="I68" s="91">
        <f t="shared" si="13"/>
        <v>0</v>
      </c>
      <c r="J68" s="91">
        <f t="shared" si="13"/>
        <v>0</v>
      </c>
      <c r="K68" s="91">
        <f t="shared" ca="1" si="13"/>
        <v>0.76</v>
      </c>
      <c r="L68" s="91">
        <f t="shared" ca="1" si="13"/>
        <v>0.68</v>
      </c>
      <c r="M68" s="91">
        <f t="shared" ca="1" si="13"/>
        <v>0.64</v>
      </c>
      <c r="N68" s="91">
        <f t="shared" ca="1" si="13"/>
        <v>0.65</v>
      </c>
      <c r="O68" s="91">
        <f t="shared" ca="1" si="13"/>
        <v>0.57999999999999996</v>
      </c>
      <c r="P68" s="91">
        <f>ROUND(IF(P75&lt;&gt;0,(P65/P75),0),2)</f>
        <v>0</v>
      </c>
      <c r="Q68" s="91">
        <f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45" t="s">
        <v>42</v>
      </c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10.199999999999999</v>
      </c>
      <c r="D71" s="96">
        <f>IF(AND(WEEKDAY(D54)&lt;&gt;1,WEEKDAY(D54)&lt;&gt;7,D55&lt;&gt;"FER"),$C$71,0)</f>
        <v>10.199999999999999</v>
      </c>
      <c r="E71" s="96">
        <f t="shared" ref="E71:Q71" si="14">IF(AND(WEEKDAY(E54)&lt;&gt;1,WEEKDAY(E54)&lt;&gt;7,E55&lt;&gt;"FER"),$C$71,0)</f>
        <v>10.199999999999999</v>
      </c>
      <c r="F71" s="96">
        <f t="shared" si="14"/>
        <v>10.199999999999999</v>
      </c>
      <c r="G71" s="96">
        <f t="shared" si="14"/>
        <v>10.199999999999999</v>
      </c>
      <c r="H71" s="96">
        <f t="shared" si="14"/>
        <v>10.199999999999999</v>
      </c>
      <c r="I71" s="96">
        <f t="shared" si="14"/>
        <v>0</v>
      </c>
      <c r="J71" s="96">
        <f t="shared" si="14"/>
        <v>0</v>
      </c>
      <c r="K71" s="96">
        <f t="shared" si="14"/>
        <v>10.199999999999999</v>
      </c>
      <c r="L71" s="96">
        <f t="shared" si="14"/>
        <v>10.199999999999999</v>
      </c>
      <c r="M71" s="96">
        <f t="shared" si="14"/>
        <v>10.199999999999999</v>
      </c>
      <c r="N71" s="96">
        <f t="shared" si="14"/>
        <v>10.199999999999999</v>
      </c>
      <c r="O71" s="96">
        <f t="shared" si="14"/>
        <v>10.199999999999999</v>
      </c>
      <c r="P71" s="96">
        <f t="shared" si="14"/>
        <v>0</v>
      </c>
      <c r="Q71" s="96">
        <f t="shared" si="14"/>
        <v>0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102</v>
      </c>
      <c r="D72" s="100">
        <f t="shared" ref="D72:O72" si="15">C72-D71</f>
        <v>91.8</v>
      </c>
      <c r="E72" s="100">
        <f t="shared" si="15"/>
        <v>81.599999999999994</v>
      </c>
      <c r="F72" s="100">
        <f t="shared" si="15"/>
        <v>71.399999999999991</v>
      </c>
      <c r="G72" s="100">
        <f t="shared" si="15"/>
        <v>61.199999999999989</v>
      </c>
      <c r="H72" s="100">
        <f t="shared" si="15"/>
        <v>50.999999999999986</v>
      </c>
      <c r="I72" s="100">
        <f t="shared" si="15"/>
        <v>50.999999999999986</v>
      </c>
      <c r="J72" s="100">
        <f t="shared" si="15"/>
        <v>50.999999999999986</v>
      </c>
      <c r="K72" s="100">
        <f t="shared" si="15"/>
        <v>40.799999999999983</v>
      </c>
      <c r="L72" s="100">
        <f t="shared" si="15"/>
        <v>30.599999999999984</v>
      </c>
      <c r="M72" s="100">
        <f t="shared" si="15"/>
        <v>20.399999999999984</v>
      </c>
      <c r="N72" s="100">
        <f t="shared" si="15"/>
        <v>10.199999999999985</v>
      </c>
      <c r="O72" s="100">
        <f t="shared" si="15"/>
        <v>-1.4210854715202004E-14</v>
      </c>
      <c r="P72" s="100">
        <f>O72-P71</f>
        <v>-1.4210854715202004E-14</v>
      </c>
      <c r="Q72" s="100">
        <f>P72-Q71</f>
        <v>-1.4210854715202004E-14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45" t="s">
        <v>43</v>
      </c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12</v>
      </c>
      <c r="D75" s="96">
        <f>IF(AND(WEEKDAY(D54)&lt;&gt;1,WEEKDAY(D54)&lt;&gt;7),$C$75,0)</f>
        <v>12</v>
      </c>
      <c r="E75" s="96">
        <f t="shared" ref="E75:Q75" si="16">IF(AND(WEEKDAY(E54)&lt;&gt;1,WEEKDAY(E54)&lt;&gt;7),$C$75,0)</f>
        <v>12</v>
      </c>
      <c r="F75" s="96">
        <f t="shared" si="16"/>
        <v>12</v>
      </c>
      <c r="G75" s="96">
        <f t="shared" si="16"/>
        <v>12</v>
      </c>
      <c r="H75" s="96">
        <f t="shared" si="16"/>
        <v>12</v>
      </c>
      <c r="I75" s="96">
        <f t="shared" si="16"/>
        <v>0</v>
      </c>
      <c r="J75" s="96">
        <f t="shared" si="16"/>
        <v>0</v>
      </c>
      <c r="K75" s="96">
        <f t="shared" si="16"/>
        <v>12</v>
      </c>
      <c r="L75" s="96">
        <f t="shared" si="16"/>
        <v>12</v>
      </c>
      <c r="M75" s="96">
        <f t="shared" si="16"/>
        <v>12</v>
      </c>
      <c r="N75" s="96">
        <f t="shared" si="16"/>
        <v>12</v>
      </c>
      <c r="O75" s="96">
        <f t="shared" si="16"/>
        <v>12</v>
      </c>
      <c r="P75" s="96">
        <f t="shared" si="16"/>
        <v>0</v>
      </c>
      <c r="Q75" s="96">
        <f t="shared" si="16"/>
        <v>0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120</v>
      </c>
      <c r="D76" s="100">
        <f t="shared" ref="D76:O76" si="17">C76-D75</f>
        <v>108</v>
      </c>
      <c r="E76" s="100">
        <f t="shared" si="17"/>
        <v>96</v>
      </c>
      <c r="F76" s="100">
        <f t="shared" si="17"/>
        <v>84</v>
      </c>
      <c r="G76" s="100">
        <f t="shared" si="17"/>
        <v>72</v>
      </c>
      <c r="H76" s="100">
        <f t="shared" si="17"/>
        <v>60</v>
      </c>
      <c r="I76" s="100">
        <f t="shared" si="17"/>
        <v>60</v>
      </c>
      <c r="J76" s="100">
        <f t="shared" si="17"/>
        <v>60</v>
      </c>
      <c r="K76" s="100">
        <f t="shared" si="17"/>
        <v>48</v>
      </c>
      <c r="L76" s="100">
        <f t="shared" si="17"/>
        <v>36</v>
      </c>
      <c r="M76" s="100">
        <f t="shared" si="17"/>
        <v>24</v>
      </c>
      <c r="N76" s="100">
        <f t="shared" si="17"/>
        <v>12</v>
      </c>
      <c r="O76" s="100">
        <f t="shared" si="17"/>
        <v>0</v>
      </c>
      <c r="P76" s="100">
        <f>O76-P75</f>
        <v>0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64" t="s">
        <v>35</v>
      </c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66" t="s">
        <v>34</v>
      </c>
      <c r="C79" s="366"/>
      <c r="D79" s="306">
        <f>D54</f>
        <v>40266</v>
      </c>
      <c r="E79" s="306">
        <f t="shared" ref="E79:Q79" si="18">E54</f>
        <v>40267</v>
      </c>
      <c r="F79" s="306">
        <f t="shared" si="18"/>
        <v>40268</v>
      </c>
      <c r="G79" s="306">
        <f t="shared" si="18"/>
        <v>40269</v>
      </c>
      <c r="H79" s="306">
        <f t="shared" si="18"/>
        <v>40270</v>
      </c>
      <c r="I79" s="306">
        <f t="shared" si="18"/>
        <v>40271</v>
      </c>
      <c r="J79" s="306">
        <f t="shared" si="18"/>
        <v>40272</v>
      </c>
      <c r="K79" s="306">
        <f t="shared" si="18"/>
        <v>40273</v>
      </c>
      <c r="L79" s="306">
        <f t="shared" si="18"/>
        <v>40274</v>
      </c>
      <c r="M79" s="306">
        <f t="shared" si="18"/>
        <v>40275</v>
      </c>
      <c r="N79" s="306">
        <f t="shared" si="18"/>
        <v>40276</v>
      </c>
      <c r="O79" s="306">
        <f t="shared" si="18"/>
        <v>40277</v>
      </c>
      <c r="P79" s="306">
        <f t="shared" si="18"/>
        <v>40278</v>
      </c>
      <c r="Q79" s="306">
        <f t="shared" si="18"/>
        <v>40279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67" t="s">
        <v>128</v>
      </c>
      <c r="C80" s="367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67" t="s">
        <v>129</v>
      </c>
      <c r="C81" s="367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67" t="s">
        <v>35</v>
      </c>
      <c r="C82" s="367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56" t="s">
        <v>1</v>
      </c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131</v>
      </c>
      <c r="C86" s="108" t="s">
        <v>117</v>
      </c>
      <c r="D86" s="109"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21</v>
      </c>
      <c r="K86" s="113">
        <f ca="1">IF(H86&lt;&gt;0,J86/H86,0)</f>
        <v>0.61764705882352944</v>
      </c>
      <c r="L86" s="113">
        <f ca="1">IF(I86&lt;&gt;0,J86/I86,0)</f>
        <v>0.52500000000000002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132</v>
      </c>
      <c r="C87" s="108" t="s">
        <v>101</v>
      </c>
      <c r="D87" s="109">
        <v>3</v>
      </c>
      <c r="E87" s="110">
        <v>0.85</v>
      </c>
      <c r="F87" s="111">
        <f t="shared" si="19"/>
        <v>2.5499999999999998</v>
      </c>
      <c r="G87" s="111">
        <f t="shared" si="20"/>
        <v>10</v>
      </c>
      <c r="H87" s="111">
        <f t="shared" si="21"/>
        <v>25.5</v>
      </c>
      <c r="I87" s="111">
        <f t="shared" si="22"/>
        <v>30</v>
      </c>
      <c r="J87" s="112">
        <f t="shared" ca="1" si="23"/>
        <v>1.3499999999999999</v>
      </c>
      <c r="K87" s="113">
        <f t="shared" ref="K87:K95" ca="1" si="24">IF(H87&lt;&gt;0,J87/H87,0)</f>
        <v>5.2941176470588228E-2</v>
      </c>
      <c r="L87" s="113">
        <f t="shared" ref="L87:L95" ca="1" si="25">IF(I87&lt;&gt;0,J87/I87,0)</f>
        <v>4.4999999999999998E-2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133</v>
      </c>
      <c r="C88" s="108" t="s">
        <v>118</v>
      </c>
      <c r="D88" s="109"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35.5</v>
      </c>
      <c r="K88" s="113">
        <f t="shared" ca="1" si="24"/>
        <v>1.0441176470588236</v>
      </c>
      <c r="L88" s="113">
        <f t="shared" ca="1" si="25"/>
        <v>0.88749999999999996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134</v>
      </c>
      <c r="C89" s="108" t="s">
        <v>119</v>
      </c>
      <c r="D89" s="109">
        <v>1</v>
      </c>
      <c r="E89" s="110">
        <v>0.85</v>
      </c>
      <c r="F89" s="111">
        <f t="shared" si="19"/>
        <v>0.85</v>
      </c>
      <c r="G89" s="111">
        <f t="shared" si="20"/>
        <v>10</v>
      </c>
      <c r="H89" s="111">
        <f t="shared" si="21"/>
        <v>8.5</v>
      </c>
      <c r="I89" s="111">
        <f t="shared" si="22"/>
        <v>10</v>
      </c>
      <c r="J89" s="112">
        <f t="shared" ca="1" si="23"/>
        <v>12</v>
      </c>
      <c r="K89" s="113">
        <f t="shared" ca="1" si="24"/>
        <v>1.411764705882353</v>
      </c>
      <c r="L89" s="113">
        <f t="shared" ca="1" si="25"/>
        <v>1.2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ref="D90" si="26">IF(C90&lt;&gt;"",8,0)</f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69.849999999999994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12</v>
      </c>
      <c r="E96" s="114"/>
      <c r="F96" s="114">
        <f>SUM(F86:F91)</f>
        <v>10.199999999999999</v>
      </c>
      <c r="G96" s="114"/>
      <c r="H96" s="114">
        <f>SUM(H86:H91)</f>
        <v>102</v>
      </c>
      <c r="I96" s="114">
        <f>SUM(I86:I91)</f>
        <v>120</v>
      </c>
      <c r="J96" s="116">
        <f ca="1">SUM(J86:J91)</f>
        <v>69.849999999999994</v>
      </c>
      <c r="K96" s="117">
        <f ca="1">J96/H96</f>
        <v>0.68480392156862735</v>
      </c>
      <c r="L96" s="117">
        <f ca="1">J96/I96</f>
        <v>0.58208333333333329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56" t="s">
        <v>9</v>
      </c>
      <c r="C98" s="356"/>
      <c r="D98" s="356"/>
      <c r="E98" s="356"/>
      <c r="F98" s="356"/>
      <c r="G98" s="356"/>
      <c r="H98" s="356"/>
      <c r="I98" s="356"/>
      <c r="J98" s="356"/>
      <c r="K98" s="356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Max</v>
      </c>
      <c r="C100" s="119">
        <f t="shared" ref="C100:C110" ca="1" si="29">COUNTIF($D$124:$AH$124,"&gt; 0")</f>
        <v>9</v>
      </c>
      <c r="D100" s="112">
        <f>SUMIFS('4. Timesheet'!D11:D115, '4. Timesheet'!F11:F115,B100) - SUMIFS('4. Timesheet'!E11:E115, '4. Timesheet'!F11:F115,B100)</f>
        <v>0</v>
      </c>
      <c r="E100" s="112">
        <f t="shared" ref="E100:E105" ca="1" si="30">C114</f>
        <v>21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2.3333333333333335</v>
      </c>
      <c r="H100" s="110">
        <f ca="1">IF(F86&lt;&gt;0,G100/F86,0)</f>
        <v>0.68627450980392168</v>
      </c>
      <c r="I100" s="110">
        <f ca="1">IF(D86&lt;&gt;0,G100/D86,0)</f>
        <v>0.58333333333333337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Caio</v>
      </c>
      <c r="C101" s="119">
        <f t="shared" ca="1" si="29"/>
        <v>9</v>
      </c>
      <c r="D101" s="112">
        <f>SUMIFS('4. Timesheet'!D11:D115, '4. Timesheet'!F11:F115,B101) - SUMIFS('4. Timesheet'!E11:E115, '4. Timesheet'!F11:F115,B101)</f>
        <v>0</v>
      </c>
      <c r="E101" s="112">
        <f t="shared" ca="1" si="30"/>
        <v>1.3499999999999999</v>
      </c>
      <c r="F101" s="120">
        <f t="shared" si="31"/>
        <v>1</v>
      </c>
      <c r="G101" s="112">
        <f t="shared" ca="1" si="32"/>
        <v>0.15</v>
      </c>
      <c r="H101" s="110">
        <f t="shared" ref="H101:H109" ca="1" si="34">IF(F87&lt;&gt;0,G101/F87,0)</f>
        <v>5.8823529411764705E-2</v>
      </c>
      <c r="I101" s="110">
        <f t="shared" ref="I101:I109" ca="1" si="35">IF(D87&lt;&gt;0,G101/D87,0)</f>
        <v>4.9999999999999996E-2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Kojiio</v>
      </c>
      <c r="C102" s="119">
        <f t="shared" ca="1" si="29"/>
        <v>9</v>
      </c>
      <c r="D102" s="112">
        <f>SUMIFS('4. Timesheet'!D11:D115, '4. Timesheet'!F11:F115,B102) - SUMIFS('4. Timesheet'!E11:E115, '4. Timesheet'!F11:F115,B102)</f>
        <v>0</v>
      </c>
      <c r="E102" s="112">
        <f t="shared" ca="1" si="30"/>
        <v>35.5</v>
      </c>
      <c r="F102" s="120">
        <f t="shared" si="31"/>
        <v>1</v>
      </c>
      <c r="G102" s="112">
        <f t="shared" ca="1" si="32"/>
        <v>3.9444444444444446</v>
      </c>
      <c r="H102" s="110">
        <f t="shared" ca="1" si="34"/>
        <v>1.1601307189542485</v>
      </c>
      <c r="I102" s="110">
        <f t="shared" ca="1" si="35"/>
        <v>0.98611111111111116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tr">
        <f t="shared" si="28"/>
        <v>Caio Audio</v>
      </c>
      <c r="C103" s="119">
        <f t="shared" ca="1" si="29"/>
        <v>9</v>
      </c>
      <c r="D103" s="112">
        <f>SUMIFS('4. Timesheet'!D11:D115, '4. Timesheet'!F11:F115,B103) - SUMIFS('4. Timesheet'!E11:E115, '4. Timesheet'!F11:F115,B103)</f>
        <v>0</v>
      </c>
      <c r="E103" s="112">
        <f t="shared" ca="1" si="30"/>
        <v>12</v>
      </c>
      <c r="F103" s="120">
        <f t="shared" si="31"/>
        <v>1</v>
      </c>
      <c r="G103" s="112">
        <f t="shared" ca="1" si="32"/>
        <v>1.3333333333333333</v>
      </c>
      <c r="H103" s="110">
        <f t="shared" ca="1" si="34"/>
        <v>1.5686274509803921</v>
      </c>
      <c r="I103" s="110">
        <f t="shared" ca="1" si="35"/>
        <v>1.3333333333333333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9</v>
      </c>
      <c r="D104" s="112">
        <f>SUMIFS('4. Timesheet'!D11:D115, '4. Timesheet'!F11:F115,B104) - SUMIFS('4. Timesheet'!E11:E115, '4. Timesheet'!F11:F115,B104)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9</v>
      </c>
      <c r="D105" s="112">
        <f>SUMIFS('4. Timesheet'!D11:D115, '4. Timesheet'!F11:F115,B105) - SUMIFS('4. Timesheet'!E11:E115, '4. Timesheet'!F11:F115,B105)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9</v>
      </c>
      <c r="D106" s="112">
        <f>SUMIFS('4. Timesheet'!D11:D115, '4. Timesheet'!F11:F115,B106) - SUMIFS('4. Timesheet'!E11:E115, '4. Timesheet'!F11:F115,B106)</f>
        <v>0</v>
      </c>
      <c r="E106" s="112">
        <f ca="1">C124</f>
        <v>69.849999999999994</v>
      </c>
      <c r="F106" s="120">
        <f>IF(D106&lt;&gt;0,E106/(D106 + E106),1)</f>
        <v>1</v>
      </c>
      <c r="G106" s="112">
        <f ca="1">IF(C106&lt;&gt;0,E106/C106,0)</f>
        <v>7.7611111111111102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9</v>
      </c>
      <c r="D107" s="112">
        <f>SUMIFS('4. Timesheet'!D11:D115, '4. Timesheet'!F11:F115,B107) - SUMIFS('4. Timesheet'!E11:E115, '4. Timesheet'!F11:F115,B107)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9</v>
      </c>
      <c r="D108" s="112">
        <f>SUMIFS('4. Timesheet'!D11:D115, '4. Timesheet'!F11:F115,B108) - SUMIFS('4. Timesheet'!E11:E115, '4. Timesheet'!F11:F115,B108)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9</v>
      </c>
      <c r="D109" s="112">
        <f>SUMIFS('4. Timesheet'!D11:D115, '4. Timesheet'!F11:F115,B109) - SUMIFS('4. Timesheet'!E11:E115, '4. Timesheet'!F11:F115,B109)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9</v>
      </c>
      <c r="D110" s="124">
        <f>SUM(D100:D105)</f>
        <v>0</v>
      </c>
      <c r="E110" s="124">
        <f ca="1">SUM(E100:E105)</f>
        <v>69.849999999999994</v>
      </c>
      <c r="F110" s="125">
        <f>IF(D110&lt;&gt;0,E110/(D110 + E110),1)</f>
        <v>1</v>
      </c>
      <c r="G110" s="124">
        <f ca="1">SUM(G100:G105)</f>
        <v>7.7611111111111111</v>
      </c>
      <c r="H110" s="125">
        <f ca="1">G110/F96</f>
        <v>0.76089324618736387</v>
      </c>
      <c r="I110" s="125">
        <f ca="1">G110/D96</f>
        <v>0.64675925925925926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61" t="s">
        <v>82</v>
      </c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2"/>
      <c r="P112" s="362"/>
      <c r="Q112" s="362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40266</v>
      </c>
      <c r="E113" s="20">
        <f t="shared" si="36"/>
        <v>40267</v>
      </c>
      <c r="F113" s="20">
        <f t="shared" si="36"/>
        <v>40268</v>
      </c>
      <c r="G113" s="20">
        <f t="shared" si="36"/>
        <v>40269</v>
      </c>
      <c r="H113" s="20">
        <f t="shared" si="36"/>
        <v>40270</v>
      </c>
      <c r="I113" s="20">
        <f t="shared" si="36"/>
        <v>40271</v>
      </c>
      <c r="J113" s="20">
        <f t="shared" si="36"/>
        <v>40272</v>
      </c>
      <c r="K113" s="20">
        <f t="shared" si="36"/>
        <v>40273</v>
      </c>
      <c r="L113" s="20">
        <f t="shared" si="36"/>
        <v>40274</v>
      </c>
      <c r="M113" s="20">
        <f t="shared" si="36"/>
        <v>40275</v>
      </c>
      <c r="N113" s="20">
        <f t="shared" si="36"/>
        <v>40276</v>
      </c>
      <c r="O113" s="20">
        <f t="shared" si="36"/>
        <v>40277</v>
      </c>
      <c r="P113" s="20">
        <f>P54</f>
        <v>40278</v>
      </c>
      <c r="Q113" s="20">
        <f>Q54</f>
        <v>40279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Max</v>
      </c>
      <c r="C114" s="129">
        <f t="shared" ref="C114:C119" ca="1" si="38">SUM(D114:AH114)</f>
        <v>21</v>
      </c>
      <c r="D114" s="104">
        <f ca="1">SUMIF('4. Timesheet'!$F$11:$G$115,$B114,'4. Timesheet'!J$11:J$115)</f>
        <v>0</v>
      </c>
      <c r="E114" s="104">
        <f ca="1">SUMIF('4. Timesheet'!$F$11:$G$115,$B114,'4. Timesheet'!K$11:K$115)</f>
        <v>1.5</v>
      </c>
      <c r="F114" s="104">
        <f ca="1">SUMIF('4. Timesheet'!$F$11:$G$115,$B114,'4. Timesheet'!L$11:L$115)</f>
        <v>6</v>
      </c>
      <c r="G114" s="104">
        <f ca="1">SUMIF('4. Timesheet'!$F$11:$G$115,$B114,'4. Timesheet'!M$11:M$115)</f>
        <v>2</v>
      </c>
      <c r="H114" s="104">
        <f ca="1">SUMIF('4. Timesheet'!$F$11:$G$115,$B114,'4. Timesheet'!N$11:N$115)</f>
        <v>2</v>
      </c>
      <c r="I114" s="104">
        <f ca="1">SUMIF('4. Timesheet'!$F$11:$G$115,$B114,'4. Timesheet'!O$11:O$115)</f>
        <v>0</v>
      </c>
      <c r="J114" s="104">
        <f ca="1">SUMIF('4. Timesheet'!$F$11:$G$115,$B114,'4. Timesheet'!P$11:P$115)</f>
        <v>0</v>
      </c>
      <c r="K114" s="104">
        <f ca="1">SUMIF('4. Timesheet'!$F$11:$G$115,$B114,'4. Timesheet'!Q$11:Q$115)</f>
        <v>0</v>
      </c>
      <c r="L114" s="104">
        <f ca="1">SUMIF('4. Timesheet'!$F$11:$G$115,$B114,'4. Timesheet'!R$11:R$115)</f>
        <v>2.5</v>
      </c>
      <c r="M114" s="104">
        <f ca="1">SUMIF('4. Timesheet'!$F$11:$G$115,$B114,'4. Timesheet'!S$11:S$115)</f>
        <v>3</v>
      </c>
      <c r="N114" s="104">
        <f ca="1">SUMIF('4. Timesheet'!$F$11:$G$115,$B114,'4. Timesheet'!T$11:T$115)</f>
        <v>4</v>
      </c>
      <c r="O114" s="104">
        <f ca="1">SUMIF('4. Timesheet'!$F$11:$G$115,$B114,'4. Timesheet'!U$11:U$115)</f>
        <v>0</v>
      </c>
      <c r="P114" s="104">
        <f ca="1">SUMIF('4. Timesheet'!$F$11:$G$115,$B114,'4. Timesheet'!V$11:V$115)</f>
        <v>0</v>
      </c>
      <c r="Q114" s="104">
        <f ca="1">SUMIF('4. Timesheet'!$F$11:$G$115,$B114,'4. Timesheet'!W$11:W$115)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Caio</v>
      </c>
      <c r="C115" s="129">
        <f t="shared" ca="1" si="38"/>
        <v>1.3499999999999999</v>
      </c>
      <c r="D115" s="104">
        <f ca="1">SUMIF('4. Timesheet'!$F$11:$G$115,$B115,'4. Timesheet'!J$11:J$115)</f>
        <v>1.3499999999999999</v>
      </c>
      <c r="E115" s="104">
        <f ca="1">SUMIF('4. Timesheet'!$F$11:$G$115,$B115,'4. Timesheet'!K$11:K$115)</f>
        <v>0</v>
      </c>
      <c r="F115" s="104">
        <f ca="1">SUMIF('4. Timesheet'!$F$11:$G$115,$B115,'4. Timesheet'!L$11:L$115)</f>
        <v>0</v>
      </c>
      <c r="G115" s="104">
        <f ca="1">SUMIF('4. Timesheet'!$F$11:$G$115,$B115,'4. Timesheet'!M$11:M$115)</f>
        <v>0</v>
      </c>
      <c r="H115" s="104">
        <f ca="1">SUMIF('4. Timesheet'!$F$11:$G$115,$B115,'4. Timesheet'!N$11:N$115)</f>
        <v>0</v>
      </c>
      <c r="I115" s="104">
        <f ca="1">SUMIF('4. Timesheet'!$F$11:$G$115,$B115,'4. Timesheet'!O$11:O$115)</f>
        <v>0</v>
      </c>
      <c r="J115" s="104">
        <f ca="1">SUMIF('4. Timesheet'!$F$11:$G$115,$B115,'4. Timesheet'!P$11:P$115)</f>
        <v>0</v>
      </c>
      <c r="K115" s="104">
        <f ca="1">SUMIF('4. Timesheet'!$F$11:$G$115,$B115,'4. Timesheet'!Q$11:Q$115)</f>
        <v>0</v>
      </c>
      <c r="L115" s="104">
        <f ca="1">SUMIF('4. Timesheet'!$F$11:$G$115,$B115,'4. Timesheet'!R$11:R$115)</f>
        <v>0</v>
      </c>
      <c r="M115" s="104">
        <f ca="1">SUMIF('4. Timesheet'!$F$11:$G$115,$B115,'4. Timesheet'!S$11:S$115)</f>
        <v>0</v>
      </c>
      <c r="N115" s="104">
        <f ca="1">SUMIF('4. Timesheet'!$F$11:$G$115,$B115,'4. Timesheet'!T$11:T$115)</f>
        <v>0</v>
      </c>
      <c r="O115" s="104">
        <f ca="1">SUMIF('4. Timesheet'!$F$11:$G$115,$B115,'4. Timesheet'!U$11:U$115)</f>
        <v>0</v>
      </c>
      <c r="P115" s="104">
        <f ca="1">SUMIF('4. Timesheet'!$F$11:$G$115,$B115,'4. Timesheet'!V$11:V$115)</f>
        <v>0</v>
      </c>
      <c r="Q115" s="104">
        <f ca="1">SUMIF('4. Timesheet'!$F$11:$G$115,$B115,'4. Timesheet'!W$11:W$115)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Kojiio</v>
      </c>
      <c r="C116" s="129">
        <f t="shared" ca="1" si="38"/>
        <v>35.5</v>
      </c>
      <c r="D116" s="104">
        <f ca="1">SUMIF('4. Timesheet'!$F$11:$G$115,$B116,'4. Timesheet'!J$11:J$115)</f>
        <v>4.5</v>
      </c>
      <c r="E116" s="104">
        <f ca="1">SUMIF('4. Timesheet'!$F$11:$G$115,$B116,'4. Timesheet'!K$11:K$115)</f>
        <v>6</v>
      </c>
      <c r="F116" s="104">
        <f ca="1">SUMIF('4. Timesheet'!$F$11:$G$115,$B116,'4. Timesheet'!L$11:L$115)</f>
        <v>7</v>
      </c>
      <c r="G116" s="104">
        <f ca="1">SUMIF('4. Timesheet'!$F$11:$G$115,$B116,'4. Timesheet'!M$11:M$115)</f>
        <v>4</v>
      </c>
      <c r="H116" s="104">
        <f ca="1">SUMIF('4. Timesheet'!$F$11:$G$115,$B116,'4. Timesheet'!N$11:N$115)</f>
        <v>4</v>
      </c>
      <c r="I116" s="104">
        <f ca="1">SUMIF('4. Timesheet'!$F$11:$G$115,$B116,'4. Timesheet'!O$11:O$115)</f>
        <v>0</v>
      </c>
      <c r="J116" s="104">
        <f ca="1">SUMIF('4. Timesheet'!$F$11:$G$115,$B116,'4. Timesheet'!P$11:P$115)</f>
        <v>0</v>
      </c>
      <c r="K116" s="104">
        <f ca="1">SUMIF('4. Timesheet'!$F$11:$G$115,$B116,'4. Timesheet'!Q$11:Q$115)</f>
        <v>4</v>
      </c>
      <c r="L116" s="104">
        <f ca="1">SUMIF('4. Timesheet'!$F$11:$G$115,$B116,'4. Timesheet'!R$11:R$115)</f>
        <v>0</v>
      </c>
      <c r="M116" s="104">
        <f ca="1">SUMIF('4. Timesheet'!$F$11:$G$115,$B116,'4. Timesheet'!S$11:S$115)</f>
        <v>2</v>
      </c>
      <c r="N116" s="104">
        <f ca="1">SUMIF('4. Timesheet'!$F$11:$G$115,$B116,'4. Timesheet'!T$11:T$115)</f>
        <v>4</v>
      </c>
      <c r="O116" s="104">
        <f ca="1">SUMIF('4. Timesheet'!$F$11:$G$115,$B116,'4. Timesheet'!U$11:U$115)</f>
        <v>0</v>
      </c>
      <c r="P116" s="104">
        <f ca="1">SUMIF('4. Timesheet'!$F$11:$G$115,$B116,'4. Timesheet'!V$11:V$115)</f>
        <v>0</v>
      </c>
      <c r="Q116" s="104">
        <f ca="1">SUMIF('4. Timesheet'!$F$11:$G$115,$B116,'4. Timesheet'!W$11:W$115)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Caio Audio</v>
      </c>
      <c r="C117" s="129">
        <f t="shared" ca="1" si="38"/>
        <v>12</v>
      </c>
      <c r="D117" s="104">
        <f ca="1">SUMIF('4. Timesheet'!$F$11:$G$115,$B117,'4. Timesheet'!J$11:J$115)</f>
        <v>4</v>
      </c>
      <c r="E117" s="104">
        <f ca="1">SUMIF('4. Timesheet'!$F$11:$G$115,$B117,'4. Timesheet'!K$11:K$115)</f>
        <v>4</v>
      </c>
      <c r="F117" s="104">
        <f ca="1">SUMIF('4. Timesheet'!$F$11:$G$115,$B117,'4. Timesheet'!L$11:L$115)</f>
        <v>4</v>
      </c>
      <c r="G117" s="104">
        <f ca="1">SUMIF('4. Timesheet'!$F$11:$G$115,$B117,'4. Timesheet'!M$11:M$115)</f>
        <v>0</v>
      </c>
      <c r="H117" s="104">
        <f ca="1">SUMIF('4. Timesheet'!$F$11:$G$115,$B117,'4. Timesheet'!N$11:N$115)</f>
        <v>0</v>
      </c>
      <c r="I117" s="104">
        <f ca="1">SUMIF('4. Timesheet'!$F$11:$G$115,$B117,'4. Timesheet'!O$11:O$115)</f>
        <v>0</v>
      </c>
      <c r="J117" s="104">
        <f ca="1">SUMIF('4. Timesheet'!$F$11:$G$115,$B117,'4. Timesheet'!P$11:P$115)</f>
        <v>0</v>
      </c>
      <c r="K117" s="104">
        <f ca="1">SUMIF('4. Timesheet'!$F$11:$G$115,$B117,'4. Timesheet'!Q$11:Q$115)</f>
        <v>0</v>
      </c>
      <c r="L117" s="104">
        <f ca="1">SUMIF('4. Timesheet'!$F$11:$G$115,$B117,'4. Timesheet'!R$11:R$115)</f>
        <v>0</v>
      </c>
      <c r="M117" s="104">
        <f ca="1">SUMIF('4. Timesheet'!$F$11:$G$115,$B117,'4. Timesheet'!S$11:S$115)</f>
        <v>0</v>
      </c>
      <c r="N117" s="104">
        <f ca="1">SUMIF('4. Timesheet'!$F$11:$G$115,$B117,'4. Timesheet'!T$11:T$115)</f>
        <v>0</v>
      </c>
      <c r="O117" s="104">
        <f ca="1">SUMIF('4. Timesheet'!$F$11:$G$115,$B117,'4. Timesheet'!U$11:U$115)</f>
        <v>0</v>
      </c>
      <c r="P117" s="104">
        <f ca="1">SUMIF('4. Timesheet'!$F$11:$G$115,$B117,'4. Timesheet'!V$11:V$115)</f>
        <v>0</v>
      </c>
      <c r="Q117" s="104">
        <f ca="1">SUMIF('4. Timesheet'!$F$11:$G$115,$B117,'4. Timesheet'!W$11:W$115)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Timesheet'!$F$11:$G$115,$B118,'4. Timesheet'!J$11:J$115)</f>
        <v>0</v>
      </c>
      <c r="E118" s="104">
        <f ca="1">SUMIF('4. Timesheet'!$F$11:$G$115,$B118,'4. Timesheet'!K$11:K$115)</f>
        <v>0</v>
      </c>
      <c r="F118" s="104">
        <f ca="1">SUMIF('4. Timesheet'!$F$11:$G$115,$B118,'4. Timesheet'!L$11:L$115)</f>
        <v>0</v>
      </c>
      <c r="G118" s="104">
        <f ca="1">SUMIF('4. Timesheet'!$F$11:$G$115,$B118,'4. Timesheet'!M$11:M$115)</f>
        <v>0</v>
      </c>
      <c r="H118" s="104">
        <f ca="1">SUMIF('4. Timesheet'!$F$11:$G$115,$B118,'4. Timesheet'!N$11:N$115)</f>
        <v>0</v>
      </c>
      <c r="I118" s="104">
        <f ca="1">SUMIF('4. Timesheet'!$F$11:$G$115,$B118,'4. Timesheet'!O$11:O$115)</f>
        <v>0</v>
      </c>
      <c r="J118" s="104">
        <f ca="1">SUMIF('4. Timesheet'!$F$11:$G$115,$B118,'4. Timesheet'!P$11:P$115)</f>
        <v>0</v>
      </c>
      <c r="K118" s="104">
        <f ca="1">SUMIF('4. Timesheet'!$F$11:$G$115,$B118,'4. Timesheet'!Q$11:Q$115)</f>
        <v>0</v>
      </c>
      <c r="L118" s="104">
        <f ca="1">SUMIF('4. Timesheet'!$F$11:$G$115,$B118,'4. Timesheet'!R$11:R$115)</f>
        <v>0</v>
      </c>
      <c r="M118" s="104">
        <f ca="1">SUMIF('4. Timesheet'!$F$11:$G$115,$B118,'4. Timesheet'!S$11:S$115)</f>
        <v>0</v>
      </c>
      <c r="N118" s="104">
        <f ca="1">SUMIF('4. Timesheet'!$F$11:$G$115,$B118,'4. Timesheet'!T$11:T$115)</f>
        <v>0</v>
      </c>
      <c r="O118" s="104">
        <f ca="1">SUMIF('4. Timesheet'!$F$11:$G$115,$B118,'4. Timesheet'!U$11:U$115)</f>
        <v>0</v>
      </c>
      <c r="P118" s="104">
        <f ca="1">SUMIF('4. Timesheet'!$F$11:$G$115,$B118,'4. Timesheet'!V$11:V$115)</f>
        <v>0</v>
      </c>
      <c r="Q118" s="104">
        <f ca="1">SUMIF('4. Timesheet'!$F$11:$G$115,$B118,'4. Timesheet'!W$11:W$115)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Timesheet'!$F$11:$G$115,$B119,'4. Timesheet'!J$11:J$115)</f>
        <v>0</v>
      </c>
      <c r="E119" s="104">
        <f ca="1">SUMIF('4. Timesheet'!$F$11:$G$115,$B119,'4. Timesheet'!K$11:K$115)</f>
        <v>0</v>
      </c>
      <c r="F119" s="104">
        <f ca="1">SUMIF('4. Timesheet'!$F$11:$G$115,$B119,'4. Timesheet'!L$11:L$115)</f>
        <v>0</v>
      </c>
      <c r="G119" s="104">
        <f ca="1">SUMIF('4. Timesheet'!$F$11:$G$115,$B119,'4. Timesheet'!M$11:M$115)</f>
        <v>0</v>
      </c>
      <c r="H119" s="104">
        <f ca="1">SUMIF('4. Timesheet'!$F$11:$G$115,$B119,'4. Timesheet'!N$11:N$115)</f>
        <v>0</v>
      </c>
      <c r="I119" s="104">
        <f ca="1">SUMIF('4. Timesheet'!$F$11:$G$115,$B119,'4. Timesheet'!O$11:O$115)</f>
        <v>0</v>
      </c>
      <c r="J119" s="104">
        <f ca="1">SUMIF('4. Timesheet'!$F$11:$G$115,$B119,'4. Timesheet'!P$11:P$115)</f>
        <v>0</v>
      </c>
      <c r="K119" s="104">
        <f ca="1">SUMIF('4. Timesheet'!$F$11:$G$115,$B119,'4. Timesheet'!Q$11:Q$115)</f>
        <v>0</v>
      </c>
      <c r="L119" s="104">
        <f ca="1">SUMIF('4. Timesheet'!$F$11:$G$115,$B119,'4. Timesheet'!R$11:R$115)</f>
        <v>0</v>
      </c>
      <c r="M119" s="104">
        <f ca="1">SUMIF('4. Timesheet'!$F$11:$G$115,$B119,'4. Timesheet'!S$11:S$115)</f>
        <v>0</v>
      </c>
      <c r="N119" s="104">
        <f ca="1">SUMIF('4. Timesheet'!$F$11:$G$115,$B119,'4. Timesheet'!T$11:T$115)</f>
        <v>0</v>
      </c>
      <c r="O119" s="104">
        <f ca="1">SUMIF('4. Timesheet'!$F$11:$G$115,$B119,'4. Timesheet'!U$11:U$115)</f>
        <v>0</v>
      </c>
      <c r="P119" s="104">
        <f ca="1">SUMIF('4. Timesheet'!$F$11:$G$115,$B119,'4. Timesheet'!V$11:V$115)</f>
        <v>0</v>
      </c>
      <c r="Q119" s="104">
        <f ca="1">SUMIF('4. Timesheet'!$F$11:$G$115,$B119,'4. Timesheet'!W$11:W$115)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Timesheet'!$F$11:$G$115,$B120,'4. Timesheet'!J$11:J$115)</f>
        <v>0</v>
      </c>
      <c r="E120" s="104">
        <f ca="1">SUMIF('4. Timesheet'!$F$11:$G$115,$B120,'4. Timesheet'!K$11:K$115)</f>
        <v>0</v>
      </c>
      <c r="F120" s="104">
        <f ca="1">SUMIF('4. Timesheet'!$F$11:$G$115,$B120,'4. Timesheet'!L$11:L$115)</f>
        <v>0</v>
      </c>
      <c r="G120" s="104">
        <f ca="1">SUMIF('4. Timesheet'!$F$11:$G$115,$B120,'4. Timesheet'!M$11:M$115)</f>
        <v>0</v>
      </c>
      <c r="H120" s="104">
        <f ca="1">SUMIF('4. Timesheet'!$F$11:$G$115,$B120,'4. Timesheet'!N$11:N$115)</f>
        <v>0</v>
      </c>
      <c r="I120" s="104">
        <f ca="1">SUMIF('4. Timesheet'!$F$11:$G$115,$B120,'4. Timesheet'!O$11:O$115)</f>
        <v>0</v>
      </c>
      <c r="J120" s="104">
        <f ca="1">SUMIF('4. Timesheet'!$F$11:$G$115,$B120,'4. Timesheet'!P$11:P$115)</f>
        <v>0</v>
      </c>
      <c r="K120" s="104">
        <f ca="1">SUMIF('4. Timesheet'!$F$11:$G$115,$B120,'4. Timesheet'!Q$11:Q$115)</f>
        <v>0</v>
      </c>
      <c r="L120" s="104">
        <f ca="1">SUMIF('4. Timesheet'!$F$11:$G$115,$B120,'4. Timesheet'!R$11:R$115)</f>
        <v>0</v>
      </c>
      <c r="M120" s="104">
        <f ca="1">SUMIF('4. Timesheet'!$F$11:$G$115,$B120,'4. Timesheet'!S$11:S$115)</f>
        <v>0</v>
      </c>
      <c r="N120" s="104">
        <f ca="1">SUMIF('4. Timesheet'!$F$11:$G$115,$B120,'4. Timesheet'!T$11:T$115)</f>
        <v>0</v>
      </c>
      <c r="O120" s="104">
        <f ca="1">SUMIF('4. Timesheet'!$F$11:$G$115,$B120,'4. Timesheet'!U$11:U$115)</f>
        <v>0</v>
      </c>
      <c r="P120" s="104">
        <f ca="1">SUMIF('4. Timesheet'!$F$11:$G$115,$B120,'4. Timesheet'!V$11:V$115)</f>
        <v>0</v>
      </c>
      <c r="Q120" s="104">
        <f ca="1">SUMIF('4. Timesheet'!$F$11:$G$115,$B120,'4. Timesheet'!W$11:W$115)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Timesheet'!$F$11:$G$115,$B121,'4. Timesheet'!J$11:J$115)</f>
        <v>0</v>
      </c>
      <c r="E121" s="104">
        <f ca="1">SUMIF('4. Timesheet'!$F$11:$G$115,$B121,'4. Timesheet'!K$11:K$115)</f>
        <v>0</v>
      </c>
      <c r="F121" s="104">
        <f ca="1">SUMIF('4. Timesheet'!$F$11:$G$115,$B121,'4. Timesheet'!L$11:L$115)</f>
        <v>0</v>
      </c>
      <c r="G121" s="104">
        <f ca="1">SUMIF('4. Timesheet'!$F$11:$G$115,$B121,'4. Timesheet'!M$11:M$115)</f>
        <v>0</v>
      </c>
      <c r="H121" s="104">
        <f ca="1">SUMIF('4. Timesheet'!$F$11:$G$115,$B121,'4. Timesheet'!N$11:N$115)</f>
        <v>0</v>
      </c>
      <c r="I121" s="104">
        <f ca="1">SUMIF('4. Timesheet'!$F$11:$G$115,$B121,'4. Timesheet'!O$11:O$115)</f>
        <v>0</v>
      </c>
      <c r="J121" s="104">
        <f ca="1">SUMIF('4. Timesheet'!$F$11:$G$115,$B121,'4. Timesheet'!P$11:P$115)</f>
        <v>0</v>
      </c>
      <c r="K121" s="104">
        <f ca="1">SUMIF('4. Timesheet'!$F$11:$G$115,$B121,'4. Timesheet'!Q$11:Q$115)</f>
        <v>0</v>
      </c>
      <c r="L121" s="104">
        <f ca="1">SUMIF('4. Timesheet'!$F$11:$G$115,$B121,'4. Timesheet'!R$11:R$115)</f>
        <v>0</v>
      </c>
      <c r="M121" s="104">
        <f ca="1">SUMIF('4. Timesheet'!$F$11:$G$115,$B121,'4. Timesheet'!S$11:S$115)</f>
        <v>0</v>
      </c>
      <c r="N121" s="104">
        <f ca="1">SUMIF('4. Timesheet'!$F$11:$G$115,$B121,'4. Timesheet'!T$11:T$115)</f>
        <v>0</v>
      </c>
      <c r="O121" s="104">
        <f ca="1">SUMIF('4. Timesheet'!$F$11:$G$115,$B121,'4. Timesheet'!U$11:U$115)</f>
        <v>0</v>
      </c>
      <c r="P121" s="104">
        <f ca="1">SUMIF('4. Timesheet'!$F$11:$G$115,$B121,'4. Timesheet'!V$11:V$115)</f>
        <v>0</v>
      </c>
      <c r="Q121" s="104">
        <f ca="1">SUMIF('4. Timesheet'!$F$11:$G$115,$B121,'4. Timesheet'!W$11:W$115)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Timesheet'!$F$11:$G$115,$B122,'4. Timesheet'!J$11:J$115)</f>
        <v>0</v>
      </c>
      <c r="E122" s="104">
        <f ca="1">SUMIF('4. Timesheet'!$F$11:$G$115,$B122,'4. Timesheet'!K$11:K$115)</f>
        <v>0</v>
      </c>
      <c r="F122" s="104">
        <f ca="1">SUMIF('4. Timesheet'!$F$11:$G$115,$B122,'4. Timesheet'!L$11:L$115)</f>
        <v>0</v>
      </c>
      <c r="G122" s="104">
        <f ca="1">SUMIF('4. Timesheet'!$F$11:$G$115,$B122,'4. Timesheet'!M$11:M$115)</f>
        <v>0</v>
      </c>
      <c r="H122" s="104">
        <f ca="1">SUMIF('4. Timesheet'!$F$11:$G$115,$B122,'4. Timesheet'!N$11:N$115)</f>
        <v>0</v>
      </c>
      <c r="I122" s="104">
        <f ca="1">SUMIF('4. Timesheet'!$F$11:$G$115,$B122,'4. Timesheet'!O$11:O$115)</f>
        <v>0</v>
      </c>
      <c r="J122" s="104">
        <f ca="1">SUMIF('4. Timesheet'!$F$11:$G$115,$B122,'4. Timesheet'!P$11:P$115)</f>
        <v>0</v>
      </c>
      <c r="K122" s="104">
        <f ca="1">SUMIF('4. Timesheet'!$F$11:$G$115,$B122,'4. Timesheet'!Q$11:Q$115)</f>
        <v>0</v>
      </c>
      <c r="L122" s="104">
        <f ca="1">SUMIF('4. Timesheet'!$F$11:$G$115,$B122,'4. Timesheet'!R$11:R$115)</f>
        <v>0</v>
      </c>
      <c r="M122" s="104">
        <f ca="1">SUMIF('4. Timesheet'!$F$11:$G$115,$B122,'4. Timesheet'!S$11:S$115)</f>
        <v>0</v>
      </c>
      <c r="N122" s="104">
        <f ca="1">SUMIF('4. Timesheet'!$F$11:$G$115,$B122,'4. Timesheet'!T$11:T$115)</f>
        <v>0</v>
      </c>
      <c r="O122" s="104">
        <f ca="1">SUMIF('4. Timesheet'!$F$11:$G$115,$B122,'4. Timesheet'!U$11:U$115)</f>
        <v>0</v>
      </c>
      <c r="P122" s="104">
        <f ca="1">SUMIF('4. Timesheet'!$F$11:$G$115,$B122,'4. Timesheet'!V$11:V$115)</f>
        <v>0</v>
      </c>
      <c r="Q122" s="104">
        <f ca="1">SUMIF('4. Timesheet'!$F$11:$G$115,$B122,'4. Timesheet'!W$11:W$115)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Timesheet'!$F$11:$G$115,$B123,'4. Timesheet'!J$11:J$115)</f>
        <v>0</v>
      </c>
      <c r="E123" s="104">
        <f ca="1">SUMIF('4. Timesheet'!$F$11:$G$115,$B123,'4. Timesheet'!K$11:K$115)</f>
        <v>0</v>
      </c>
      <c r="F123" s="104">
        <f ca="1">SUMIF('4. Timesheet'!$F$11:$G$115,$B123,'4. Timesheet'!L$11:L$115)</f>
        <v>0</v>
      </c>
      <c r="G123" s="104">
        <f ca="1">SUMIF('4. Timesheet'!$F$11:$G$115,$B123,'4. Timesheet'!M$11:M$115)</f>
        <v>0</v>
      </c>
      <c r="H123" s="104">
        <f ca="1">SUMIF('4. Timesheet'!$F$11:$G$115,$B123,'4. Timesheet'!N$11:N$115)</f>
        <v>0</v>
      </c>
      <c r="I123" s="104">
        <f ca="1">SUMIF('4. Timesheet'!$F$11:$G$115,$B123,'4. Timesheet'!O$11:O$115)</f>
        <v>0</v>
      </c>
      <c r="J123" s="104">
        <f ca="1">SUMIF('4. Timesheet'!$F$11:$G$115,$B123,'4. Timesheet'!P$11:P$115)</f>
        <v>0</v>
      </c>
      <c r="K123" s="104">
        <f ca="1">SUMIF('4. Timesheet'!$F$11:$G$115,$B123,'4. Timesheet'!Q$11:Q$115)</f>
        <v>0</v>
      </c>
      <c r="L123" s="104">
        <f ca="1">SUMIF('4. Timesheet'!$F$11:$G$115,$B123,'4. Timesheet'!R$11:R$115)</f>
        <v>0</v>
      </c>
      <c r="M123" s="104">
        <f ca="1">SUMIF('4. Timesheet'!$F$11:$G$115,$B123,'4. Timesheet'!S$11:S$115)</f>
        <v>0</v>
      </c>
      <c r="N123" s="104">
        <f ca="1">SUMIF('4. Timesheet'!$F$11:$G$115,$B123,'4. Timesheet'!T$11:T$115)</f>
        <v>0</v>
      </c>
      <c r="O123" s="104">
        <f ca="1">SUMIF('4. Timesheet'!$F$11:$G$115,$B123,'4. Timesheet'!U$11:U$115)</f>
        <v>0</v>
      </c>
      <c r="P123" s="104">
        <f ca="1">SUMIF('4. Timesheet'!$F$11:$G$115,$B123,'4. Timesheet'!V$11:V$115)</f>
        <v>0</v>
      </c>
      <c r="Q123" s="104">
        <f ca="1">SUMIF('4. Timesheet'!$F$11:$G$115,$B123,'4. Timesheet'!W$11:W$115)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69.849999999999994</v>
      </c>
      <c r="D124" s="124">
        <f t="shared" ca="1" si="39"/>
        <v>9.85</v>
      </c>
      <c r="E124" s="124">
        <f t="shared" ca="1" si="39"/>
        <v>11.5</v>
      </c>
      <c r="F124" s="124">
        <f t="shared" ca="1" si="39"/>
        <v>17</v>
      </c>
      <c r="G124" s="124">
        <f t="shared" ca="1" si="39"/>
        <v>6</v>
      </c>
      <c r="H124" s="124">
        <f t="shared" ca="1" si="39"/>
        <v>6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4</v>
      </c>
      <c r="L124" s="124">
        <f t="shared" ca="1" si="39"/>
        <v>2.5</v>
      </c>
      <c r="M124" s="124">
        <f t="shared" ca="1" si="39"/>
        <v>5</v>
      </c>
      <c r="N124" s="124">
        <f t="shared" ca="1" si="39"/>
        <v>8</v>
      </c>
      <c r="O124" s="124">
        <f t="shared" ca="1" si="39"/>
        <v>0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63" t="s">
        <v>35</v>
      </c>
      <c r="C237" s="363"/>
      <c r="D237" s="363"/>
      <c r="E237" s="363"/>
      <c r="F237" s="363"/>
      <c r="G237" s="363"/>
      <c r="H237" s="363"/>
      <c r="I237" s="363"/>
      <c r="J237" s="363"/>
      <c r="K237" s="363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1"/>
      <c r="C239" s="342"/>
      <c r="D239" s="341"/>
      <c r="E239" s="343"/>
      <c r="F239" s="342"/>
      <c r="G239" s="137"/>
      <c r="H239" s="137"/>
      <c r="I239" s="341"/>
      <c r="J239" s="343"/>
      <c r="K239" s="342"/>
    </row>
    <row r="240" spans="1:40">
      <c r="B240" s="341"/>
      <c r="C240" s="342"/>
      <c r="D240" s="341"/>
      <c r="E240" s="343"/>
      <c r="F240" s="342"/>
      <c r="G240" s="137"/>
      <c r="H240" s="137"/>
      <c r="I240" s="341"/>
      <c r="J240" s="343"/>
      <c r="K240" s="342"/>
    </row>
    <row r="241" spans="2:11">
      <c r="B241" s="341"/>
      <c r="C241" s="342"/>
      <c r="D241" s="341"/>
      <c r="E241" s="343"/>
      <c r="F241" s="342"/>
      <c r="G241" s="137"/>
      <c r="H241" s="137"/>
      <c r="I241" s="341"/>
      <c r="J241" s="343"/>
      <c r="K241" s="342"/>
    </row>
    <row r="242" spans="2:11">
      <c r="B242" s="341"/>
      <c r="C242" s="342"/>
      <c r="D242" s="341"/>
      <c r="E242" s="343"/>
      <c r="F242" s="342"/>
      <c r="G242" s="137"/>
      <c r="H242" s="137"/>
      <c r="I242" s="341"/>
      <c r="J242" s="343"/>
      <c r="K242" s="342"/>
    </row>
    <row r="243" spans="2:11" ht="14.25" customHeight="1">
      <c r="B243" s="341"/>
      <c r="C243" s="342"/>
      <c r="D243" s="341"/>
      <c r="E243" s="343"/>
      <c r="F243" s="342"/>
      <c r="G243" s="137"/>
      <c r="H243" s="137"/>
      <c r="I243" s="341"/>
      <c r="J243" s="343"/>
      <c r="K243" s="342"/>
    </row>
    <row r="244" spans="2:11">
      <c r="B244" s="341"/>
      <c r="C244" s="342"/>
      <c r="D244" s="341"/>
      <c r="E244" s="343"/>
      <c r="F244" s="342"/>
      <c r="G244" s="137"/>
      <c r="H244" s="137"/>
      <c r="I244" s="341"/>
      <c r="J244" s="343"/>
      <c r="K244" s="342"/>
    </row>
    <row r="245" spans="2:11">
      <c r="B245" s="341"/>
      <c r="C245" s="342"/>
      <c r="D245" s="341"/>
      <c r="E245" s="343"/>
      <c r="F245" s="342"/>
      <c r="G245" s="137"/>
      <c r="H245" s="137"/>
      <c r="I245" s="341"/>
      <c r="J245" s="343"/>
      <c r="K245" s="342"/>
    </row>
    <row r="246" spans="2:11">
      <c r="B246" s="341"/>
      <c r="C246" s="342"/>
      <c r="D246" s="341"/>
      <c r="E246" s="343"/>
      <c r="F246" s="342"/>
      <c r="G246" s="137"/>
      <c r="H246" s="137"/>
      <c r="I246" s="341"/>
      <c r="J246" s="343"/>
      <c r="K246" s="342"/>
    </row>
    <row r="247" spans="2:11">
      <c r="B247" s="341"/>
      <c r="C247" s="342"/>
      <c r="D247" s="341"/>
      <c r="E247" s="343"/>
      <c r="F247" s="342"/>
      <c r="G247" s="137"/>
      <c r="H247" s="137"/>
      <c r="I247" s="341"/>
      <c r="J247" s="343"/>
      <c r="K247" s="342"/>
    </row>
    <row r="248" spans="2:11">
      <c r="B248" s="341"/>
      <c r="C248" s="342"/>
      <c r="D248" s="341"/>
      <c r="E248" s="343"/>
      <c r="F248" s="342"/>
      <c r="G248" s="137"/>
      <c r="H248" s="137"/>
      <c r="I248" s="341"/>
      <c r="J248" s="343"/>
      <c r="K248" s="342"/>
    </row>
    <row r="249" spans="2:11">
      <c r="B249" s="341"/>
      <c r="C249" s="342"/>
      <c r="D249" s="341"/>
      <c r="E249" s="343"/>
      <c r="F249" s="342"/>
      <c r="G249" s="137"/>
      <c r="H249" s="137"/>
      <c r="I249" s="341"/>
      <c r="J249" s="343"/>
      <c r="K249" s="342"/>
    </row>
    <row r="250" spans="2:11">
      <c r="B250" s="341"/>
      <c r="C250" s="342"/>
      <c r="D250" s="341"/>
      <c r="E250" s="343"/>
      <c r="F250" s="342"/>
      <c r="G250" s="137"/>
      <c r="H250" s="137"/>
      <c r="I250" s="341"/>
      <c r="J250" s="343"/>
      <c r="K250" s="342"/>
    </row>
    <row r="251" spans="2:11">
      <c r="B251" s="341"/>
      <c r="C251" s="342"/>
      <c r="D251" s="341"/>
      <c r="E251" s="343"/>
      <c r="F251" s="342"/>
      <c r="G251" s="137"/>
      <c r="H251" s="137"/>
      <c r="I251" s="341"/>
      <c r="J251" s="343"/>
      <c r="K251" s="342"/>
    </row>
    <row r="252" spans="2:11">
      <c r="B252" s="341"/>
      <c r="C252" s="342"/>
      <c r="D252" s="341"/>
      <c r="E252" s="343"/>
      <c r="F252" s="342"/>
      <c r="G252" s="137"/>
      <c r="H252" s="137"/>
      <c r="I252" s="341"/>
      <c r="J252" s="343"/>
      <c r="K252" s="342"/>
    </row>
    <row r="253" spans="2:11">
      <c r="B253" s="341"/>
      <c r="C253" s="342"/>
      <c r="D253" s="341"/>
      <c r="E253" s="343"/>
      <c r="F253" s="342"/>
      <c r="G253" s="137"/>
      <c r="H253" s="137"/>
      <c r="I253" s="341"/>
      <c r="J253" s="343"/>
      <c r="K253" s="342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8:C248"/>
    <mergeCell ref="D248:F248"/>
    <mergeCell ref="I248:K248"/>
    <mergeCell ref="B249:C249"/>
    <mergeCell ref="D249:F249"/>
    <mergeCell ref="I249:K249"/>
    <mergeCell ref="O10:O11"/>
    <mergeCell ref="N31:O32"/>
    <mergeCell ref="N13:O13"/>
    <mergeCell ref="N22:O22"/>
    <mergeCell ref="N23:O24"/>
  </mergeCells>
  <conditionalFormatting sqref="C75:S75 D71:Q71">
    <cfRule type="expression" dxfId="68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67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66" priority="10" stopIfTrue="1">
      <formula>OR(WEEKDAY(D54)=1,WEEKDAY(D54)=7,D55="FER")</formula>
    </cfRule>
  </conditionalFormatting>
  <conditionalFormatting sqref="D56:Q56">
    <cfRule type="expression" dxfId="65" priority="9" stopIfTrue="1">
      <formula>OR(WEEKDAY(D54)=1,WEEKDAY(D54)=7,D55="FER")</formula>
    </cfRule>
  </conditionalFormatting>
  <conditionalFormatting sqref="D55:Q55">
    <cfRule type="expression" dxfId="64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N134"/>
  <sheetViews>
    <sheetView tabSelected="1" workbookViewId="0">
      <pane xSplit="9" ySplit="10" topLeftCell="J32" activePane="bottomRight" state="frozen"/>
      <selection pane="topRight" activeCell="J1" sqref="J1"/>
      <selection pane="bottomLeft" activeCell="A10" sqref="A10"/>
      <selection pane="bottomRight" activeCell="F40" sqref="F40:G40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18" customHeight="1">
      <c r="B2" s="12"/>
      <c r="D2" s="24"/>
      <c r="E2" s="24"/>
      <c r="F2" s="25"/>
      <c r="G2" s="379" t="str">
        <f>'2. Project Dashboard'!$J$2</f>
        <v>Silent Runner</v>
      </c>
      <c r="H2" s="379"/>
      <c r="I2" s="379"/>
      <c r="J2" s="379"/>
      <c r="K2" s="379"/>
      <c r="L2" s="379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1.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2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14.25" customHeight="1">
      <c r="B5" s="31" t="s">
        <v>124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1" t="s">
        <v>50</v>
      </c>
      <c r="C6" s="381"/>
      <c r="D6" s="381"/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3" t="s">
        <v>49</v>
      </c>
      <c r="C7" s="374" t="s">
        <v>105</v>
      </c>
      <c r="D7" s="374" t="s">
        <v>106</v>
      </c>
      <c r="E7" s="374" t="s">
        <v>107</v>
      </c>
      <c r="F7" s="386" t="s">
        <v>46</v>
      </c>
      <c r="G7" s="387"/>
      <c r="H7" s="383" t="s">
        <v>94</v>
      </c>
      <c r="I7" s="374" t="s">
        <v>108</v>
      </c>
      <c r="J7" s="380" t="s">
        <v>92</v>
      </c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92" t="s">
        <v>104</v>
      </c>
      <c r="Y7" s="374" t="s">
        <v>54</v>
      </c>
      <c r="Z7" s="374" t="s">
        <v>103</v>
      </c>
      <c r="AA7" s="374" t="s">
        <v>102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4"/>
      <c r="C8" s="382"/>
      <c r="D8" s="382"/>
      <c r="E8" s="382"/>
      <c r="F8" s="388"/>
      <c r="G8" s="389"/>
      <c r="H8" s="384"/>
      <c r="I8" s="382"/>
      <c r="J8" s="190">
        <f>'3. Resources'!D54</f>
        <v>40266</v>
      </c>
      <c r="K8" s="190">
        <f>'3. Resources'!E54</f>
        <v>40267</v>
      </c>
      <c r="L8" s="190">
        <f>'3. Resources'!F54</f>
        <v>40268</v>
      </c>
      <c r="M8" s="190">
        <f>'3. Resources'!G54</f>
        <v>40269</v>
      </c>
      <c r="N8" s="190">
        <f>'3. Resources'!H54</f>
        <v>40270</v>
      </c>
      <c r="O8" s="190">
        <f>'3. Resources'!I54</f>
        <v>40271</v>
      </c>
      <c r="P8" s="190">
        <f>'3. Resources'!J54</f>
        <v>40272</v>
      </c>
      <c r="Q8" s="190">
        <f>'3. Resources'!K54</f>
        <v>40273</v>
      </c>
      <c r="R8" s="190">
        <f>'3. Resources'!L54</f>
        <v>40274</v>
      </c>
      <c r="S8" s="190">
        <f>'3. Resources'!M54</f>
        <v>40275</v>
      </c>
      <c r="T8" s="190">
        <f>'3. Resources'!N54</f>
        <v>40276</v>
      </c>
      <c r="U8" s="190">
        <f>'3. Resources'!O54</f>
        <v>40277</v>
      </c>
      <c r="V8" s="190">
        <f>'3. Resources'!P54</f>
        <v>40278</v>
      </c>
      <c r="W8" s="190">
        <f>'3. Resources'!Q54</f>
        <v>40279</v>
      </c>
      <c r="X8" s="392"/>
      <c r="Y8" s="375"/>
      <c r="Z8" s="385"/>
      <c r="AA8" s="385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85"/>
      <c r="C9" s="375"/>
      <c r="D9" s="375"/>
      <c r="E9" s="375"/>
      <c r="F9" s="390"/>
      <c r="G9" s="391"/>
      <c r="H9" s="385"/>
      <c r="I9" s="375"/>
      <c r="J9" s="189">
        <f>'3. Resources'!D55</f>
        <v>2</v>
      </c>
      <c r="K9" s="189">
        <f>'3. Resources'!E55</f>
        <v>3</v>
      </c>
      <c r="L9" s="189">
        <f>'3. Resources'!F55</f>
        <v>4</v>
      </c>
      <c r="M9" s="189">
        <f>'3. Resources'!G55</f>
        <v>5</v>
      </c>
      <c r="N9" s="189">
        <f>'3. Resources'!H55</f>
        <v>6</v>
      </c>
      <c r="O9" s="189">
        <f>'3. Resources'!I55</f>
        <v>7</v>
      </c>
      <c r="P9" s="189">
        <f>'3. Resources'!J55</f>
        <v>1</v>
      </c>
      <c r="Q9" s="189">
        <f>'3. Resources'!K55</f>
        <v>2</v>
      </c>
      <c r="R9" s="189">
        <f>'3. Resources'!L55</f>
        <v>3</v>
      </c>
      <c r="S9" s="189">
        <f>'3. Resources'!M55</f>
        <v>4</v>
      </c>
      <c r="T9" s="189">
        <f>'3. Resources'!N55</f>
        <v>5</v>
      </c>
      <c r="U9" s="189">
        <f>'3. Resources'!O55</f>
        <v>6</v>
      </c>
      <c r="V9" s="189">
        <f>'3. Resources'!P55</f>
        <v>7</v>
      </c>
      <c r="W9" s="189">
        <f>'3. Resources'!Q55</f>
        <v>1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SUM(C11:C115)</f>
        <v>100</v>
      </c>
      <c r="D10" s="40">
        <f>SUM(D11:D115)</f>
        <v>69.849999999999994</v>
      </c>
      <c r="E10" s="40">
        <f>SUM(E11:E115)</f>
        <v>69.849999999999994</v>
      </c>
      <c r="F10" s="373"/>
      <c r="G10" s="373"/>
      <c r="H10" s="41"/>
      <c r="I10" s="42">
        <f>IF(D10&lt;&gt;0,E10/D10,0)</f>
        <v>1</v>
      </c>
      <c r="J10" s="41">
        <f>SUM(J11:J115)</f>
        <v>9.85</v>
      </c>
      <c r="K10" s="41">
        <f t="shared" ref="K10:U10" si="0">SUM(K11:K115)</f>
        <v>11.5</v>
      </c>
      <c r="L10" s="41">
        <f t="shared" si="0"/>
        <v>17</v>
      </c>
      <c r="M10" s="41">
        <f t="shared" si="0"/>
        <v>6</v>
      </c>
      <c r="N10" s="41">
        <f t="shared" si="0"/>
        <v>6</v>
      </c>
      <c r="O10" s="41">
        <f t="shared" si="0"/>
        <v>0</v>
      </c>
      <c r="P10" s="41">
        <f t="shared" si="0"/>
        <v>0</v>
      </c>
      <c r="Q10" s="41">
        <f t="shared" si="0"/>
        <v>4</v>
      </c>
      <c r="R10" s="41">
        <f t="shared" si="0"/>
        <v>2.5</v>
      </c>
      <c r="S10" s="41">
        <f t="shared" si="0"/>
        <v>5</v>
      </c>
      <c r="T10" s="41">
        <f t="shared" si="0"/>
        <v>8</v>
      </c>
      <c r="U10" s="41">
        <f t="shared" si="0"/>
        <v>0</v>
      </c>
      <c r="V10" s="41">
        <f>SUM(V11:V115)</f>
        <v>0</v>
      </c>
      <c r="W10" s="41">
        <f>SUM(W11:W115)</f>
        <v>0</v>
      </c>
      <c r="X10" s="43">
        <f>D10-E10</f>
        <v>0</v>
      </c>
      <c r="Y10" s="44"/>
      <c r="Z10" s="45">
        <f>IF(AND(C10&lt;&gt;"",C10&lt;&gt;0),D10/C10-1,0)</f>
        <v>-0.3015000000000001</v>
      </c>
      <c r="AA10" s="40">
        <f>D10-C10</f>
        <v>-30.150000000000006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95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12" t="s">
        <v>135</v>
      </c>
      <c r="C12" s="313">
        <v>10</v>
      </c>
      <c r="D12" s="313">
        <v>11.5</v>
      </c>
      <c r="E12" s="311">
        <f>SUM(J12:W12)</f>
        <v>11.5</v>
      </c>
      <c r="F12" s="372" t="s">
        <v>131</v>
      </c>
      <c r="G12" s="372"/>
      <c r="H12" s="41" t="str">
        <f>IF($F12&lt;&gt;"Resource name",VLOOKUP($F12,'3. Resources'!$B$86:$C$95,2,FALSE),"")</f>
        <v>PRG</v>
      </c>
      <c r="I12" s="42">
        <f>IF(D12&lt;&gt;0,E12/D12,0)</f>
        <v>1</v>
      </c>
      <c r="J12" s="139"/>
      <c r="K12" s="139">
        <v>1.5</v>
      </c>
      <c r="L12" s="139">
        <v>6</v>
      </c>
      <c r="M12" s="139">
        <v>2</v>
      </c>
      <c r="N12" s="139">
        <v>2</v>
      </c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21" si="1">D12-E12</f>
        <v>0</v>
      </c>
      <c r="Y12" s="44"/>
      <c r="Z12" s="45">
        <f t="shared" ref="Z12:Z21" si="2">IF(AND(C12&lt;&gt;"",C12&lt;&gt;0),D12/C12-1,0)</f>
        <v>0.14999999999999991</v>
      </c>
      <c r="AA12" s="40">
        <f t="shared" ref="AA12:AA21" si="3">C12-D12</f>
        <v>-1.5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12" t="s">
        <v>135</v>
      </c>
      <c r="C13" s="313">
        <v>3</v>
      </c>
      <c r="D13" s="406">
        <v>8.3000000000000007</v>
      </c>
      <c r="E13" s="311">
        <f>SUM(J13:W13)</f>
        <v>8.3000000000000007</v>
      </c>
      <c r="F13" s="372" t="s">
        <v>133</v>
      </c>
      <c r="G13" s="372"/>
      <c r="H13" s="41" t="str">
        <f>IF($F13&lt;&gt;"Resource name",VLOOKUP($F13,'3. Resources'!$B$86:$C$95,2,FALSE),"")</f>
        <v>ART</v>
      </c>
      <c r="I13" s="42">
        <f t="shared" ref="I13:I21" si="4">IF(D13&lt;&gt;0,E13/D13,0)</f>
        <v>1</v>
      </c>
      <c r="J13" s="139">
        <v>0.3</v>
      </c>
      <c r="K13" s="139">
        <v>1</v>
      </c>
      <c r="L13" s="139">
        <v>1</v>
      </c>
      <c r="M13" s="139">
        <v>1</v>
      </c>
      <c r="N13" s="139">
        <v>1</v>
      </c>
      <c r="O13" s="139"/>
      <c r="P13" s="139"/>
      <c r="Q13" s="139">
        <v>2</v>
      </c>
      <c r="R13" s="139"/>
      <c r="S13" s="139">
        <v>2</v>
      </c>
      <c r="T13" s="139"/>
      <c r="U13" s="139"/>
      <c r="V13" s="139"/>
      <c r="W13" s="139"/>
      <c r="X13" s="140">
        <f t="shared" si="1"/>
        <v>0</v>
      </c>
      <c r="Y13" s="44"/>
      <c r="Z13" s="45">
        <f t="shared" si="2"/>
        <v>1.7666666666666671</v>
      </c>
      <c r="AA13" s="40">
        <f t="shared" si="3"/>
        <v>-5.3000000000000007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12" t="s">
        <v>135</v>
      </c>
      <c r="C14" s="313">
        <v>4</v>
      </c>
      <c r="D14" s="313">
        <v>0.15</v>
      </c>
      <c r="E14" s="311">
        <f t="shared" ref="E13:E26" si="5">SUM(J14:W14)</f>
        <v>0.15</v>
      </c>
      <c r="F14" s="372" t="s">
        <v>132</v>
      </c>
      <c r="G14" s="372"/>
      <c r="H14" s="41" t="str">
        <f>IF($F14&lt;&gt;"Resource name",VLOOKUP($F14,'3. Resources'!$B$86:$C$95,2,FALSE),"")</f>
        <v>GD</v>
      </c>
      <c r="I14" s="42">
        <f t="shared" si="4"/>
        <v>1</v>
      </c>
      <c r="J14" s="139">
        <v>0.15</v>
      </c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1"/>
        <v>0</v>
      </c>
      <c r="Y14" s="44"/>
      <c r="Z14" s="45">
        <f t="shared" si="2"/>
        <v>-0.96250000000000002</v>
      </c>
      <c r="AA14" s="40">
        <f t="shared" si="3"/>
        <v>3.85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12" t="s">
        <v>136</v>
      </c>
      <c r="C15" s="313">
        <v>2</v>
      </c>
      <c r="D15" s="313">
        <v>1</v>
      </c>
      <c r="E15" s="311">
        <f t="shared" si="5"/>
        <v>1</v>
      </c>
      <c r="F15" s="372" t="s">
        <v>131</v>
      </c>
      <c r="G15" s="372"/>
      <c r="H15" s="41" t="str">
        <f>IF($F15&lt;&gt;"Resource name",VLOOKUP($F15,'3. Resources'!$B$86:$C$95,2,FALSE),"")</f>
        <v>PRG</v>
      </c>
      <c r="I15" s="42">
        <f t="shared" si="4"/>
        <v>1</v>
      </c>
      <c r="J15" s="139"/>
      <c r="K15" s="139"/>
      <c r="L15" s="139"/>
      <c r="M15" s="139"/>
      <c r="N15" s="139"/>
      <c r="O15" s="139"/>
      <c r="P15" s="139"/>
      <c r="Q15" s="139"/>
      <c r="R15" s="139">
        <v>1</v>
      </c>
      <c r="S15" s="139"/>
      <c r="T15" s="139"/>
      <c r="U15" s="139"/>
      <c r="V15" s="139"/>
      <c r="W15" s="139"/>
      <c r="X15" s="140">
        <f t="shared" si="1"/>
        <v>0</v>
      </c>
      <c r="Y15" s="44"/>
      <c r="Z15" s="45">
        <f t="shared" si="2"/>
        <v>-0.5</v>
      </c>
      <c r="AA15" s="40">
        <f t="shared" si="3"/>
        <v>1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A16" s="407"/>
      <c r="B16" s="312" t="s">
        <v>136</v>
      </c>
      <c r="C16" s="313">
        <v>8</v>
      </c>
      <c r="D16" s="313">
        <v>2.2999999999999998</v>
      </c>
      <c r="E16" s="311">
        <f t="shared" si="5"/>
        <v>2.2999999999999998</v>
      </c>
      <c r="F16" s="372" t="s">
        <v>133</v>
      </c>
      <c r="G16" s="372"/>
      <c r="H16" s="41" t="str">
        <f>IF($F16&lt;&gt;"Resource name",VLOOKUP($F16,'3. Resources'!$B$86:$C$95,2,FALSE),"")</f>
        <v>ART</v>
      </c>
      <c r="I16" s="42">
        <f t="shared" si="4"/>
        <v>1</v>
      </c>
      <c r="J16" s="139">
        <v>0.3</v>
      </c>
      <c r="K16" s="139">
        <v>1</v>
      </c>
      <c r="L16" s="139">
        <v>1</v>
      </c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1"/>
        <v>0</v>
      </c>
      <c r="Y16" s="44"/>
      <c r="Z16" s="45">
        <f t="shared" si="2"/>
        <v>-0.71250000000000002</v>
      </c>
      <c r="AA16" s="40">
        <f t="shared" si="3"/>
        <v>5.7</v>
      </c>
      <c r="AC16" s="46"/>
      <c r="AD16" s="36"/>
      <c r="AE16" s="36"/>
      <c r="AJ16" s="47"/>
      <c r="AK16" s="47"/>
      <c r="AL16" s="24"/>
      <c r="AM16" s="24"/>
      <c r="AN16" s="24"/>
    </row>
    <row r="17" spans="1:40" ht="15.75" customHeight="1">
      <c r="B17" s="312" t="s">
        <v>137</v>
      </c>
      <c r="C17" s="313">
        <v>2</v>
      </c>
      <c r="D17" s="313">
        <v>1</v>
      </c>
      <c r="E17" s="311">
        <f t="shared" si="5"/>
        <v>1</v>
      </c>
      <c r="F17" s="372" t="s">
        <v>131</v>
      </c>
      <c r="G17" s="372"/>
      <c r="H17" s="41" t="str">
        <f>IF($F17&lt;&gt;"Resource name",VLOOKUP($F17,'3. Resources'!$B$86:$C$95,2,FALSE),"")</f>
        <v>PRG</v>
      </c>
      <c r="I17" s="42">
        <f t="shared" si="4"/>
        <v>1</v>
      </c>
      <c r="J17" s="139"/>
      <c r="K17" s="139"/>
      <c r="L17" s="139"/>
      <c r="M17" s="139"/>
      <c r="N17" s="139"/>
      <c r="O17" s="139"/>
      <c r="P17" s="139"/>
      <c r="Q17" s="139"/>
      <c r="R17" s="139">
        <v>1</v>
      </c>
      <c r="S17" s="139"/>
      <c r="T17" s="139"/>
      <c r="U17" s="139"/>
      <c r="V17" s="139"/>
      <c r="W17" s="139"/>
      <c r="X17" s="140">
        <f t="shared" si="1"/>
        <v>0</v>
      </c>
      <c r="Y17" s="44"/>
      <c r="Z17" s="45">
        <f t="shared" si="2"/>
        <v>-0.5</v>
      </c>
      <c r="AA17" s="40">
        <f t="shared" si="3"/>
        <v>1</v>
      </c>
      <c r="AD17" s="36"/>
      <c r="AE17" s="36"/>
      <c r="AJ17" s="47"/>
      <c r="AK17" s="47"/>
      <c r="AL17" s="24"/>
      <c r="AM17" s="24"/>
      <c r="AN17" s="24"/>
    </row>
    <row r="18" spans="1:40" ht="15.75" customHeight="1">
      <c r="B18" s="312" t="s">
        <v>137</v>
      </c>
      <c r="C18" s="313">
        <v>3</v>
      </c>
      <c r="D18" s="313">
        <v>0.3</v>
      </c>
      <c r="E18" s="311">
        <f t="shared" si="5"/>
        <v>0.3</v>
      </c>
      <c r="F18" s="372" t="s">
        <v>133</v>
      </c>
      <c r="G18" s="372"/>
      <c r="H18" s="41" t="str">
        <f>IF($F18&lt;&gt;"Resource name",VLOOKUP($F18,'3. Resources'!$B$86:$C$95,2,FALSE),"")</f>
        <v>ART</v>
      </c>
      <c r="I18" s="42">
        <f t="shared" si="4"/>
        <v>1</v>
      </c>
      <c r="J18" s="139">
        <v>0.3</v>
      </c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 t="shared" si="1"/>
        <v>0</v>
      </c>
      <c r="Y18" s="44"/>
      <c r="Z18" s="45">
        <f t="shared" si="2"/>
        <v>-0.9</v>
      </c>
      <c r="AA18" s="40">
        <f t="shared" si="3"/>
        <v>2.7</v>
      </c>
      <c r="AD18" s="36"/>
      <c r="AE18" s="36"/>
      <c r="AJ18" s="47"/>
      <c r="AK18" s="47"/>
      <c r="AL18" s="24"/>
      <c r="AM18" s="24"/>
      <c r="AN18" s="24"/>
    </row>
    <row r="19" spans="1:40">
      <c r="B19" s="312" t="s">
        <v>137</v>
      </c>
      <c r="C19" s="313">
        <v>4</v>
      </c>
      <c r="D19" s="313">
        <v>0.15</v>
      </c>
      <c r="E19" s="311">
        <f t="shared" si="5"/>
        <v>0.15</v>
      </c>
      <c r="F19" s="372" t="s">
        <v>132</v>
      </c>
      <c r="G19" s="372"/>
      <c r="H19" s="41" t="str">
        <f>IF($F19&lt;&gt;"Resource name",VLOOKUP($F19,'3. Resources'!$B$86:$C$95,2,FALSE),"")</f>
        <v>GD</v>
      </c>
      <c r="I19" s="42">
        <f t="shared" si="4"/>
        <v>1</v>
      </c>
      <c r="J19" s="139">
        <v>0.15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 t="shared" si="1"/>
        <v>0</v>
      </c>
      <c r="Y19" s="44"/>
      <c r="Z19" s="45">
        <f t="shared" si="2"/>
        <v>-0.96250000000000002</v>
      </c>
      <c r="AA19" s="40">
        <f t="shared" si="3"/>
        <v>3.85</v>
      </c>
      <c r="AC19" s="46"/>
      <c r="AD19" s="36"/>
      <c r="AE19" s="36"/>
      <c r="AJ19" s="47"/>
      <c r="AK19" s="47"/>
      <c r="AL19" s="24"/>
      <c r="AM19" s="24"/>
      <c r="AN19" s="24"/>
    </row>
    <row r="20" spans="1:40" ht="15.75" customHeight="1">
      <c r="B20" s="312" t="s">
        <v>138</v>
      </c>
      <c r="C20" s="313">
        <v>3</v>
      </c>
      <c r="D20" s="313">
        <v>0.5</v>
      </c>
      <c r="E20" s="311">
        <f t="shared" si="5"/>
        <v>0.5</v>
      </c>
      <c r="F20" s="372" t="s">
        <v>131</v>
      </c>
      <c r="G20" s="372"/>
      <c r="H20" s="41" t="str">
        <f>IF($F20&lt;&gt;"Resource name",VLOOKUP($F20,'3. Resources'!$B$86:$C$95,2,FALSE),"")</f>
        <v>PRG</v>
      </c>
      <c r="I20" s="42">
        <f t="shared" si="4"/>
        <v>1</v>
      </c>
      <c r="J20" s="139"/>
      <c r="K20" s="139"/>
      <c r="L20" s="139"/>
      <c r="M20" s="139"/>
      <c r="N20" s="139"/>
      <c r="O20" s="139"/>
      <c r="P20" s="139"/>
      <c r="Q20" s="139"/>
      <c r="R20" s="139">
        <v>0.5</v>
      </c>
      <c r="S20" s="139"/>
      <c r="T20" s="139"/>
      <c r="U20" s="139"/>
      <c r="V20" s="139"/>
      <c r="W20" s="139"/>
      <c r="X20" s="140">
        <f t="shared" si="1"/>
        <v>0</v>
      </c>
      <c r="Y20" s="44"/>
      <c r="Z20" s="45">
        <f t="shared" si="2"/>
        <v>-0.83333333333333337</v>
      </c>
      <c r="AA20" s="40">
        <f t="shared" si="3"/>
        <v>2.5</v>
      </c>
      <c r="AC20" s="46"/>
      <c r="AD20" s="36"/>
      <c r="AE20" s="36"/>
      <c r="AJ20" s="47"/>
      <c r="AK20" s="47"/>
      <c r="AL20" s="24"/>
      <c r="AM20" s="24"/>
      <c r="AN20" s="24"/>
    </row>
    <row r="21" spans="1:40" ht="15.75" customHeight="1">
      <c r="A21" s="407"/>
      <c r="B21" s="312" t="s">
        <v>138</v>
      </c>
      <c r="C21" s="313">
        <v>4</v>
      </c>
      <c r="D21" s="313">
        <v>0.15</v>
      </c>
      <c r="E21" s="311">
        <f t="shared" si="5"/>
        <v>0.15</v>
      </c>
      <c r="F21" s="372" t="s">
        <v>132</v>
      </c>
      <c r="G21" s="372"/>
      <c r="H21" s="41" t="str">
        <f>IF($F21&lt;&gt;"Resource name",VLOOKUP($F21,'3. Resources'!$B$86:$C$95,2,FALSE),"")</f>
        <v>GD</v>
      </c>
      <c r="I21" s="42">
        <f t="shared" si="4"/>
        <v>1</v>
      </c>
      <c r="J21" s="139">
        <v>0.15</v>
      </c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1"/>
        <v>0</v>
      </c>
      <c r="Y21" s="44"/>
      <c r="Z21" s="45">
        <f t="shared" si="2"/>
        <v>-0.96250000000000002</v>
      </c>
      <c r="AA21" s="40">
        <f t="shared" si="3"/>
        <v>3.85</v>
      </c>
      <c r="AC21" s="46"/>
      <c r="AD21" s="36"/>
      <c r="AE21" s="36"/>
      <c r="AJ21" s="47"/>
      <c r="AK21" s="47"/>
      <c r="AL21" s="24"/>
      <c r="AM21" s="24"/>
      <c r="AN21" s="24"/>
    </row>
    <row r="22" spans="1:40" ht="15.75" customHeight="1">
      <c r="A22" s="407"/>
      <c r="B22" s="312" t="s">
        <v>139</v>
      </c>
      <c r="C22" s="313">
        <v>2</v>
      </c>
      <c r="D22" s="313">
        <v>4</v>
      </c>
      <c r="E22" s="311">
        <f t="shared" si="5"/>
        <v>4</v>
      </c>
      <c r="F22" s="372" t="s">
        <v>131</v>
      </c>
      <c r="G22" s="372"/>
      <c r="H22" s="41" t="str">
        <f>IF($F22&lt;&gt;"Resource name",VLOOKUP($F22,'3. Resources'!$B$86:$C$95,2,FALSE),"")</f>
        <v>PRG</v>
      </c>
      <c r="I22" s="42">
        <f>IF(D22&lt;&gt;0,E22/D22,0)</f>
        <v>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>
        <v>4</v>
      </c>
      <c r="U22" s="139"/>
      <c r="V22" s="139"/>
      <c r="W22" s="139"/>
      <c r="X22" s="140">
        <f>D22-E22</f>
        <v>0</v>
      </c>
      <c r="Y22" s="44"/>
      <c r="Z22" s="45">
        <f>IF(AND(C22&lt;&gt;"",C22&lt;&gt;0),D22/C22-1,0)</f>
        <v>1</v>
      </c>
      <c r="AA22" s="40">
        <f>C22-D22</f>
        <v>-2</v>
      </c>
      <c r="AC22" s="46"/>
      <c r="AD22" s="36"/>
      <c r="AE22" s="36"/>
      <c r="AJ22" s="47"/>
      <c r="AK22" s="47"/>
      <c r="AL22" s="24"/>
      <c r="AM22" s="24"/>
      <c r="AN22" s="24"/>
    </row>
    <row r="23" spans="1:40" ht="15.75" customHeight="1">
      <c r="A23" s="407"/>
      <c r="B23" s="312" t="s">
        <v>139</v>
      </c>
      <c r="C23" s="313">
        <v>3</v>
      </c>
      <c r="D23" s="313">
        <v>6.3</v>
      </c>
      <c r="E23" s="311">
        <f t="shared" si="5"/>
        <v>6.3</v>
      </c>
      <c r="F23" s="372" t="s">
        <v>133</v>
      </c>
      <c r="G23" s="372"/>
      <c r="H23" s="41" t="str">
        <f>IF($F23&lt;&gt;"Resource name",VLOOKUP($F23,'3. Resources'!$B$86:$C$95,2,FALSE),"")</f>
        <v>ART</v>
      </c>
      <c r="I23" s="42">
        <f>IF(D23&lt;&gt;0,E23/D23,0)</f>
        <v>1</v>
      </c>
      <c r="J23" s="139">
        <v>0.3</v>
      </c>
      <c r="K23" s="139">
        <v>1</v>
      </c>
      <c r="L23" s="139">
        <v>1</v>
      </c>
      <c r="M23" s="139"/>
      <c r="N23" s="139"/>
      <c r="O23" s="139"/>
      <c r="P23" s="139"/>
      <c r="Q23" s="139"/>
      <c r="R23" s="139"/>
      <c r="S23" s="139"/>
      <c r="T23" s="139">
        <v>4</v>
      </c>
      <c r="U23" s="139"/>
      <c r="V23" s="139"/>
      <c r="W23" s="139"/>
      <c r="X23" s="140">
        <f>D23-E23</f>
        <v>0</v>
      </c>
      <c r="Y23" s="44"/>
      <c r="Z23" s="45">
        <f>IF(AND(C23&lt;&gt;"",C23&lt;&gt;0),D23/C23-1,0)</f>
        <v>1.1000000000000001</v>
      </c>
      <c r="AA23" s="40">
        <f>C23-D23</f>
        <v>-3.3</v>
      </c>
      <c r="AC23" s="46"/>
      <c r="AD23" s="36"/>
      <c r="AE23" s="36"/>
      <c r="AJ23" s="47"/>
      <c r="AK23" s="47"/>
      <c r="AL23" s="24"/>
      <c r="AM23" s="24"/>
      <c r="AN23" s="24"/>
    </row>
    <row r="24" spans="1:40">
      <c r="A24" s="407"/>
      <c r="B24" s="312" t="s">
        <v>139</v>
      </c>
      <c r="C24" s="313">
        <v>4</v>
      </c>
      <c r="D24" s="313">
        <v>0.15</v>
      </c>
      <c r="E24" s="311">
        <f t="shared" si="5"/>
        <v>0.15</v>
      </c>
      <c r="F24" s="372" t="s">
        <v>132</v>
      </c>
      <c r="G24" s="372"/>
      <c r="H24" s="41" t="str">
        <f>IF($F24&lt;&gt;"Resource name",VLOOKUP($F24,'3. Resources'!$B$86:$C$95,2,FALSE),"")</f>
        <v>GD</v>
      </c>
      <c r="I24" s="42">
        <f>IF(D24&lt;&gt;0,E24/D24,0)</f>
        <v>1</v>
      </c>
      <c r="J24" s="139">
        <v>0.15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>D24-E24</f>
        <v>0</v>
      </c>
      <c r="Y24" s="44"/>
      <c r="Z24" s="45">
        <f>IF(AND(C24&lt;&gt;"",C24&lt;&gt;0),D24/C24-1,0)</f>
        <v>-0.96250000000000002</v>
      </c>
      <c r="AA24" s="40">
        <f>C24-D24</f>
        <v>3.85</v>
      </c>
      <c r="AC24" s="46"/>
      <c r="AD24" s="36"/>
      <c r="AE24" s="36"/>
      <c r="AJ24" s="47"/>
      <c r="AK24" s="47"/>
      <c r="AL24" s="24"/>
      <c r="AM24" s="24"/>
      <c r="AN24" s="24"/>
    </row>
    <row r="25" spans="1:40" ht="15.75" customHeight="1">
      <c r="B25" s="312" t="s">
        <v>140</v>
      </c>
      <c r="C25" s="313">
        <v>2</v>
      </c>
      <c r="D25" s="313">
        <v>0</v>
      </c>
      <c r="E25" s="311">
        <f t="shared" si="5"/>
        <v>0</v>
      </c>
      <c r="F25" s="372" t="s">
        <v>131</v>
      </c>
      <c r="G25" s="372"/>
      <c r="H25" s="41" t="str">
        <f>IF($F25&lt;&gt;"Resource name",VLOOKUP($F25,'3. Resources'!$B$86:$C$95,2,FALSE),"")</f>
        <v>PRG</v>
      </c>
      <c r="I25" s="42">
        <f>IF(D25&lt;&gt;0,E25/D25,0)</f>
        <v>0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>D25-E25</f>
        <v>0</v>
      </c>
      <c r="Y25" s="44"/>
      <c r="Z25" s="45">
        <f>IF(AND(C25&lt;&gt;"",C25&lt;&gt;0),D25/C25-1,0)</f>
        <v>-1</v>
      </c>
      <c r="AA25" s="40">
        <f>C25-D25</f>
        <v>2</v>
      </c>
      <c r="AC25" s="46"/>
      <c r="AD25" s="36"/>
      <c r="AE25" s="36"/>
      <c r="AJ25" s="47"/>
      <c r="AK25" s="47"/>
      <c r="AL25" s="24"/>
      <c r="AM25" s="24"/>
      <c r="AN25" s="24"/>
    </row>
    <row r="26" spans="1:40" ht="15.75" customHeight="1">
      <c r="A26" s="407"/>
      <c r="B26" s="312" t="s">
        <v>140</v>
      </c>
      <c r="C26" s="313">
        <v>6</v>
      </c>
      <c r="D26" s="313">
        <v>2.2999999999999998</v>
      </c>
      <c r="E26" s="311">
        <f t="shared" si="5"/>
        <v>2.2999999999999998</v>
      </c>
      <c r="F26" s="372" t="s">
        <v>133</v>
      </c>
      <c r="G26" s="372"/>
      <c r="H26" s="41" t="str">
        <f>IF($F26&lt;&gt;"Resource name",VLOOKUP($F26,'3. Resources'!$B$86:$C$95,2,FALSE),"")</f>
        <v>ART</v>
      </c>
      <c r="I26" s="42">
        <f>IF(D26&lt;&gt;0,E26/D26,0)</f>
        <v>1</v>
      </c>
      <c r="J26" s="139">
        <v>0.3</v>
      </c>
      <c r="K26" s="139">
        <v>1</v>
      </c>
      <c r="L26" s="139">
        <v>1</v>
      </c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>D26-E26</f>
        <v>0</v>
      </c>
      <c r="Y26" s="44"/>
      <c r="Z26" s="45">
        <f>IF(AND(C26&lt;&gt;"",C26&lt;&gt;0),D26/C26-1,0)</f>
        <v>-0.6166666666666667</v>
      </c>
      <c r="AA26" s="40">
        <f>C26-D26</f>
        <v>3.7</v>
      </c>
      <c r="AC26" s="46"/>
      <c r="AD26" s="36"/>
      <c r="AE26" s="36"/>
      <c r="AJ26" s="47"/>
      <c r="AK26" s="47"/>
      <c r="AL26" s="24"/>
      <c r="AM26" s="24"/>
      <c r="AN26" s="24"/>
    </row>
    <row r="27" spans="1:40" ht="15.75" customHeight="1">
      <c r="A27" s="407"/>
      <c r="B27" s="312" t="s">
        <v>140</v>
      </c>
      <c r="C27" s="313">
        <v>4</v>
      </c>
      <c r="D27" s="313">
        <v>0.15</v>
      </c>
      <c r="E27" s="311">
        <f t="shared" ref="E27:E41" si="6">SUM(J27:W27)</f>
        <v>0.15</v>
      </c>
      <c r="F27" s="372" t="s">
        <v>132</v>
      </c>
      <c r="G27" s="372"/>
      <c r="H27" s="41" t="str">
        <f>IF($F27&lt;&gt;"Resource name",VLOOKUP($F27,'3. Resources'!$B$86:$C$95,2,FALSE),"")</f>
        <v>GD</v>
      </c>
      <c r="I27" s="42">
        <f t="shared" ref="I27:I41" si="7">IF(D27&lt;&gt;0,E27/D27,0)</f>
        <v>1</v>
      </c>
      <c r="J27" s="139">
        <v>0.15</v>
      </c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ref="X27:X41" si="8">D27-E27</f>
        <v>0</v>
      </c>
      <c r="Y27" s="44"/>
      <c r="Z27" s="45">
        <f t="shared" ref="Z27:Z41" si="9">IF(AND(C27&lt;&gt;"",C27&lt;&gt;0),D27/C27-1,0)</f>
        <v>-0.96250000000000002</v>
      </c>
      <c r="AA27" s="40">
        <f t="shared" ref="AA27:AA41" si="10">C27-D27</f>
        <v>3.85</v>
      </c>
      <c r="AC27" s="46"/>
      <c r="AD27" s="36"/>
      <c r="AE27" s="36"/>
      <c r="AJ27" s="47"/>
      <c r="AK27" s="47"/>
      <c r="AL27" s="24"/>
      <c r="AM27" s="24"/>
      <c r="AN27" s="24"/>
    </row>
    <row r="28" spans="1:40">
      <c r="B28" s="312" t="s">
        <v>141</v>
      </c>
      <c r="C28" s="313">
        <v>2</v>
      </c>
      <c r="D28" s="313">
        <v>3</v>
      </c>
      <c r="E28" s="311">
        <f t="shared" si="6"/>
        <v>3</v>
      </c>
      <c r="F28" s="372" t="s">
        <v>131</v>
      </c>
      <c r="G28" s="372"/>
      <c r="H28" s="41" t="str">
        <f>IF($F28&lt;&gt;"Resource name",VLOOKUP($F28,'3. Resources'!$B$86:$C$95,2,FALSE),"")</f>
        <v>PRG</v>
      </c>
      <c r="I28" s="42">
        <f t="shared" si="7"/>
        <v>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>
        <v>3</v>
      </c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0.5</v>
      </c>
      <c r="AA28" s="40">
        <f t="shared" si="10"/>
        <v>-1</v>
      </c>
      <c r="AC28" s="46"/>
      <c r="AD28" s="36"/>
      <c r="AE28" s="36"/>
      <c r="AJ28" s="47"/>
      <c r="AK28" s="47"/>
      <c r="AL28" s="24"/>
      <c r="AM28" s="24"/>
      <c r="AN28" s="24"/>
    </row>
    <row r="29" spans="1:40" ht="15.75" customHeight="1">
      <c r="A29" s="407"/>
      <c r="B29" s="312" t="s">
        <v>141</v>
      </c>
      <c r="C29" s="313">
        <v>6</v>
      </c>
      <c r="D29" s="313">
        <v>2</v>
      </c>
      <c r="E29" s="311">
        <f t="shared" si="6"/>
        <v>2</v>
      </c>
      <c r="F29" s="372" t="s">
        <v>133</v>
      </c>
      <c r="G29" s="372"/>
      <c r="H29" s="41" t="str">
        <f>IF($F29&lt;&gt;"Resource name",VLOOKUP($F29,'3. Resources'!$B$86:$C$95,2,FALSE),"")</f>
        <v>ART</v>
      </c>
      <c r="I29" s="42">
        <f t="shared" si="7"/>
        <v>1</v>
      </c>
      <c r="J29" s="139"/>
      <c r="K29" s="139">
        <v>1</v>
      </c>
      <c r="L29" s="139">
        <v>1</v>
      </c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-0.66666666666666674</v>
      </c>
      <c r="AA29" s="40">
        <f t="shared" si="10"/>
        <v>4</v>
      </c>
      <c r="AD29" s="36"/>
      <c r="AE29" s="36"/>
      <c r="AJ29" s="47"/>
      <c r="AK29" s="47"/>
      <c r="AL29" s="24"/>
      <c r="AM29" s="24"/>
      <c r="AN29" s="24"/>
    </row>
    <row r="30" spans="1:40" ht="15.75" customHeight="1">
      <c r="B30" s="312" t="s">
        <v>141</v>
      </c>
      <c r="C30" s="313">
        <v>4</v>
      </c>
      <c r="D30" s="313">
        <v>0.15</v>
      </c>
      <c r="E30" s="311">
        <f t="shared" si="6"/>
        <v>0.15</v>
      </c>
      <c r="F30" s="372" t="s">
        <v>132</v>
      </c>
      <c r="G30" s="372"/>
      <c r="H30" s="41" t="str">
        <f>IF($F30&lt;&gt;"Resource name",VLOOKUP($F30,'3. Resources'!$B$86:$C$95,2,FALSE),"")</f>
        <v>GD</v>
      </c>
      <c r="I30" s="42">
        <f t="shared" si="7"/>
        <v>1</v>
      </c>
      <c r="J30" s="139">
        <v>0.15</v>
      </c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-0.96250000000000002</v>
      </c>
      <c r="AA30" s="40">
        <f t="shared" si="10"/>
        <v>3.85</v>
      </c>
      <c r="AD30" s="36"/>
      <c r="AE30" s="36"/>
      <c r="AJ30" s="47"/>
      <c r="AK30" s="47"/>
      <c r="AL30" s="24"/>
      <c r="AM30" s="24"/>
      <c r="AN30" s="24"/>
    </row>
    <row r="31" spans="1:40" ht="15.75" customHeight="1">
      <c r="B31" s="312" t="s">
        <v>142</v>
      </c>
      <c r="C31" s="313">
        <v>1</v>
      </c>
      <c r="D31" s="313">
        <v>0</v>
      </c>
      <c r="E31" s="311">
        <f t="shared" si="6"/>
        <v>0</v>
      </c>
      <c r="F31" s="372" t="s">
        <v>131</v>
      </c>
      <c r="G31" s="372"/>
      <c r="H31" s="41" t="str">
        <f>IF($F31&lt;&gt;"Resource name",VLOOKUP($F31,'3. Resources'!$B$86:$C$95,2,FALSE),"")</f>
        <v>PRG</v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-1</v>
      </c>
      <c r="AA31" s="40">
        <f t="shared" si="10"/>
        <v>1</v>
      </c>
      <c r="AD31" s="36"/>
      <c r="AE31" s="36"/>
      <c r="AJ31" s="47"/>
      <c r="AK31" s="47"/>
      <c r="AL31" s="24"/>
      <c r="AM31" s="24"/>
      <c r="AN31" s="24"/>
    </row>
    <row r="32" spans="1:40" ht="15.75" customHeight="1">
      <c r="B32" s="312" t="s">
        <v>142</v>
      </c>
      <c r="C32" s="313">
        <v>4</v>
      </c>
      <c r="D32" s="313">
        <v>0</v>
      </c>
      <c r="E32" s="311">
        <f t="shared" si="6"/>
        <v>0</v>
      </c>
      <c r="F32" s="372" t="s">
        <v>133</v>
      </c>
      <c r="G32" s="372"/>
      <c r="H32" s="41" t="str">
        <f>IF($F32&lt;&gt;"Resource name",VLOOKUP($F32,'3. Resources'!$B$86:$C$95,2,FALSE),"")</f>
        <v>ART</v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-1</v>
      </c>
      <c r="AA32" s="40">
        <f t="shared" si="10"/>
        <v>4</v>
      </c>
      <c r="AD32" s="36"/>
      <c r="AE32" s="36"/>
      <c r="AJ32" s="47"/>
      <c r="AK32" s="47"/>
      <c r="AL32" s="24"/>
      <c r="AM32" s="24"/>
      <c r="AN32" s="24"/>
    </row>
    <row r="33" spans="1:40" ht="15.75" customHeight="1">
      <c r="A33" s="407"/>
      <c r="B33" s="312" t="s">
        <v>142</v>
      </c>
      <c r="C33" s="313">
        <v>4</v>
      </c>
      <c r="D33" s="313">
        <v>0.15</v>
      </c>
      <c r="E33" s="311">
        <f t="shared" si="6"/>
        <v>0.15</v>
      </c>
      <c r="F33" s="372" t="s">
        <v>132</v>
      </c>
      <c r="G33" s="372"/>
      <c r="H33" s="41" t="str">
        <f>IF($F33&lt;&gt;"Resource name",VLOOKUP($F33,'3. Resources'!$B$86:$C$95,2,FALSE),"")</f>
        <v>GD</v>
      </c>
      <c r="I33" s="42">
        <f t="shared" si="7"/>
        <v>1</v>
      </c>
      <c r="J33" s="139">
        <v>0.15</v>
      </c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-0.96250000000000002</v>
      </c>
      <c r="AA33" s="40">
        <f t="shared" si="10"/>
        <v>3.85</v>
      </c>
      <c r="AD33" s="36"/>
      <c r="AE33" s="36"/>
      <c r="AJ33" s="47"/>
      <c r="AK33" s="47"/>
      <c r="AL33" s="24"/>
      <c r="AM33" s="24"/>
      <c r="AN33" s="24"/>
    </row>
    <row r="34" spans="1:40" ht="15.75" customHeight="1">
      <c r="B34" s="312" t="s">
        <v>143</v>
      </c>
      <c r="C34" s="313">
        <v>1</v>
      </c>
      <c r="D34" s="313">
        <v>0</v>
      </c>
      <c r="E34" s="311">
        <f t="shared" si="6"/>
        <v>0</v>
      </c>
      <c r="F34" s="372" t="s">
        <v>131</v>
      </c>
      <c r="G34" s="372"/>
      <c r="H34" s="41" t="str">
        <f>IF($F34&lt;&gt;"Resource name",VLOOKUP($F34,'3. Resources'!$B$86:$C$95,2,FALSE),"")</f>
        <v>PRG</v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-1</v>
      </c>
      <c r="AA34" s="40">
        <f t="shared" si="10"/>
        <v>1</v>
      </c>
      <c r="AD34" s="36"/>
      <c r="AE34" s="36"/>
      <c r="AJ34" s="47"/>
      <c r="AK34" s="47"/>
      <c r="AL34" s="24"/>
      <c r="AM34" s="24"/>
      <c r="AN34" s="24"/>
    </row>
    <row r="35" spans="1:40" ht="15.75" customHeight="1">
      <c r="B35" s="312" t="s">
        <v>143</v>
      </c>
      <c r="C35" s="313">
        <v>3</v>
      </c>
      <c r="D35" s="313">
        <v>14</v>
      </c>
      <c r="E35" s="311">
        <f t="shared" si="6"/>
        <v>14</v>
      </c>
      <c r="F35" s="372" t="s">
        <v>145</v>
      </c>
      <c r="G35" s="372"/>
      <c r="H35" s="41" t="str">
        <f>IF($F35&lt;&gt;"Resource name",VLOOKUP($F35,'3. Resources'!$B$86:$C$95,2,FALSE),"")</f>
        <v>ART</v>
      </c>
      <c r="I35" s="42">
        <f t="shared" si="7"/>
        <v>1</v>
      </c>
      <c r="J35" s="139">
        <v>3</v>
      </c>
      <c r="K35" s="139">
        <v>1</v>
      </c>
      <c r="L35" s="139">
        <v>2</v>
      </c>
      <c r="M35" s="139">
        <v>3</v>
      </c>
      <c r="N35" s="139">
        <v>3</v>
      </c>
      <c r="O35" s="139"/>
      <c r="P35" s="139"/>
      <c r="Q35" s="139">
        <v>2</v>
      </c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3.666666666666667</v>
      </c>
      <c r="AA35" s="40">
        <f t="shared" si="10"/>
        <v>-11</v>
      </c>
      <c r="AD35" s="36"/>
      <c r="AE35" s="36"/>
      <c r="AJ35" s="47"/>
      <c r="AK35" s="47"/>
      <c r="AL35" s="24"/>
      <c r="AM35" s="24"/>
      <c r="AN35" s="24"/>
    </row>
    <row r="36" spans="1:40" ht="15.75" customHeight="1">
      <c r="B36" s="312" t="s">
        <v>143</v>
      </c>
      <c r="C36" s="313">
        <v>4</v>
      </c>
      <c r="D36" s="313">
        <v>0.15</v>
      </c>
      <c r="E36" s="311">
        <f t="shared" si="6"/>
        <v>0.15</v>
      </c>
      <c r="F36" s="372" t="s">
        <v>132</v>
      </c>
      <c r="G36" s="372"/>
      <c r="H36" s="41" t="str">
        <f>IF($F36&lt;&gt;"Resource name",VLOOKUP($F36,'3. Resources'!$B$86:$C$95,2,FALSE),"")</f>
        <v>GD</v>
      </c>
      <c r="I36" s="42">
        <f t="shared" si="7"/>
        <v>1</v>
      </c>
      <c r="J36" s="139">
        <v>0.15</v>
      </c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8"/>
        <v>0</v>
      </c>
      <c r="Y36" s="44"/>
      <c r="Z36" s="45">
        <f t="shared" si="9"/>
        <v>-0.96250000000000002</v>
      </c>
      <c r="AA36" s="40">
        <f t="shared" si="10"/>
        <v>3.85</v>
      </c>
      <c r="AD36" s="36"/>
      <c r="AE36" s="36"/>
      <c r="AJ36" s="47"/>
      <c r="AK36" s="47"/>
      <c r="AL36" s="24"/>
      <c r="AM36" s="24"/>
      <c r="AN36" s="24"/>
    </row>
    <row r="37" spans="1:40" ht="15.75" customHeight="1">
      <c r="B37" s="312" t="s">
        <v>144</v>
      </c>
      <c r="C37" s="313">
        <v>3</v>
      </c>
      <c r="D37" s="313">
        <v>0</v>
      </c>
      <c r="E37" s="311">
        <f t="shared" si="6"/>
        <v>0</v>
      </c>
      <c r="F37" s="372" t="s">
        <v>131</v>
      </c>
      <c r="G37" s="372"/>
      <c r="H37" s="41" t="str">
        <f>IF($F37&lt;&gt;"Resource name",VLOOKUP($F37,'3. Resources'!$B$86:$C$95,2,FALSE),"")</f>
        <v>PRG</v>
      </c>
      <c r="I37" s="42">
        <f t="shared" si="7"/>
        <v>0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40">
        <f t="shared" si="8"/>
        <v>0</v>
      </c>
      <c r="Y37" s="44"/>
      <c r="Z37" s="45">
        <f t="shared" si="9"/>
        <v>-1</v>
      </c>
      <c r="AA37" s="40">
        <f t="shared" si="10"/>
        <v>3</v>
      </c>
      <c r="AD37" s="36"/>
      <c r="AE37" s="36"/>
      <c r="AJ37" s="47"/>
      <c r="AK37" s="47"/>
      <c r="AL37" s="24"/>
      <c r="AM37" s="24"/>
      <c r="AN37" s="24"/>
    </row>
    <row r="38" spans="1:40" ht="15.75" customHeight="1">
      <c r="A38" s="407"/>
      <c r="B38" s="312" t="s">
        <v>144</v>
      </c>
      <c r="C38" s="313">
        <v>4</v>
      </c>
      <c r="D38" s="313">
        <v>0.15</v>
      </c>
      <c r="E38" s="311">
        <f t="shared" si="6"/>
        <v>0.15</v>
      </c>
      <c r="F38" s="372" t="s">
        <v>132</v>
      </c>
      <c r="G38" s="372"/>
      <c r="H38" s="41" t="str">
        <f>IF($F38&lt;&gt;"Resource name",VLOOKUP($F38,'3. Resources'!$B$86:$C$95,2,FALSE),"")</f>
        <v>GD</v>
      </c>
      <c r="I38" s="42">
        <f t="shared" si="7"/>
        <v>1</v>
      </c>
      <c r="J38" s="139">
        <v>0.15</v>
      </c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40">
        <f t="shared" si="8"/>
        <v>0</v>
      </c>
      <c r="Y38" s="44"/>
      <c r="Z38" s="45">
        <f t="shared" si="9"/>
        <v>-0.96250000000000002</v>
      </c>
      <c r="AA38" s="40">
        <f t="shared" si="10"/>
        <v>3.85</v>
      </c>
      <c r="AD38" s="36"/>
      <c r="AE38" s="36"/>
      <c r="AJ38" s="47"/>
      <c r="AK38" s="47"/>
      <c r="AL38" s="24"/>
      <c r="AM38" s="24"/>
      <c r="AN38" s="24"/>
    </row>
    <row r="39" spans="1:40" ht="15.75" customHeight="1">
      <c r="B39" s="312" t="s">
        <v>146</v>
      </c>
      <c r="C39" s="313">
        <v>0</v>
      </c>
      <c r="D39" s="313">
        <v>9</v>
      </c>
      <c r="E39" s="311">
        <f t="shared" si="6"/>
        <v>9</v>
      </c>
      <c r="F39" s="372" t="s">
        <v>134</v>
      </c>
      <c r="G39" s="372"/>
      <c r="H39" s="41" t="str">
        <f>IF($F39&lt;&gt;"Resource name",VLOOKUP($F39,'3. Resources'!$B$86:$C$95,2,FALSE),"")</f>
        <v>AUD</v>
      </c>
      <c r="I39" s="42">
        <f t="shared" si="7"/>
        <v>1</v>
      </c>
      <c r="J39" s="139">
        <v>4</v>
      </c>
      <c r="K39" s="139">
        <v>4</v>
      </c>
      <c r="L39" s="139">
        <v>1</v>
      </c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8"/>
        <v>0</v>
      </c>
      <c r="Y39" s="44"/>
      <c r="Z39" s="45">
        <f t="shared" si="9"/>
        <v>0</v>
      </c>
      <c r="AA39" s="40">
        <f t="shared" si="10"/>
        <v>-9</v>
      </c>
      <c r="AD39" s="36"/>
      <c r="AE39" s="36"/>
      <c r="AJ39" s="47"/>
      <c r="AK39" s="47"/>
      <c r="AL39" s="24"/>
      <c r="AM39" s="24"/>
      <c r="AN39" s="24"/>
    </row>
    <row r="40" spans="1:40" ht="15.75" customHeight="1">
      <c r="A40" s="407"/>
      <c r="B40" s="309" t="s">
        <v>147</v>
      </c>
      <c r="C40" s="310">
        <v>0</v>
      </c>
      <c r="D40" s="310">
        <v>3</v>
      </c>
      <c r="E40" s="311">
        <f t="shared" si="6"/>
        <v>3</v>
      </c>
      <c r="F40" s="376" t="s">
        <v>134</v>
      </c>
      <c r="G40" s="377"/>
      <c r="H40" s="41" t="str">
        <f>IF($F40&lt;&gt;"Resource name",VLOOKUP($F40,'3. Resources'!$B$86:$C$95,2,FALSE),"")</f>
        <v>AUD</v>
      </c>
      <c r="I40" s="42">
        <f t="shared" si="7"/>
        <v>1</v>
      </c>
      <c r="J40" s="139"/>
      <c r="K40" s="139"/>
      <c r="L40" s="139">
        <v>3</v>
      </c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8"/>
        <v>0</v>
      </c>
      <c r="Y40" s="44"/>
      <c r="Z40" s="45">
        <f t="shared" si="9"/>
        <v>0</v>
      </c>
      <c r="AA40" s="40">
        <f t="shared" si="10"/>
        <v>-3</v>
      </c>
      <c r="AD40" s="36"/>
      <c r="AE40" s="36"/>
      <c r="AJ40" s="47"/>
      <c r="AK40" s="47"/>
      <c r="AL40" s="24"/>
      <c r="AM40" s="24"/>
      <c r="AN40" s="24"/>
    </row>
    <row r="41" spans="1:40" ht="15.75" customHeight="1">
      <c r="B41" s="309"/>
      <c r="C41" s="310"/>
      <c r="D41" s="310"/>
      <c r="E41" s="311">
        <f t="shared" si="6"/>
        <v>0</v>
      </c>
      <c r="F41" s="376" t="s">
        <v>46</v>
      </c>
      <c r="G41" s="377"/>
      <c r="H41" s="41" t="str">
        <f>IF($F41&lt;&gt;"Resource name",VLOOKUP($F41,'3. Resources'!$B$86:$C$95,2,FALSE),"")</f>
        <v/>
      </c>
      <c r="I41" s="42">
        <f t="shared" si="7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8"/>
        <v>0</v>
      </c>
      <c r="Y41" s="44"/>
      <c r="Z41" s="45">
        <f t="shared" si="9"/>
        <v>0</v>
      </c>
      <c r="AA41" s="40">
        <f t="shared" si="10"/>
        <v>0</v>
      </c>
      <c r="AD41" s="36"/>
      <c r="AE41" s="36"/>
      <c r="AJ41" s="47"/>
      <c r="AK41" s="47"/>
      <c r="AL41" s="24"/>
      <c r="AM41" s="24"/>
      <c r="AN41" s="24"/>
    </row>
    <row r="42" spans="1:40" ht="15.75" customHeight="1">
      <c r="B42" s="48" t="s">
        <v>96</v>
      </c>
      <c r="C42" s="49"/>
      <c r="D42" s="49"/>
      <c r="E42" s="49"/>
      <c r="F42" s="378"/>
      <c r="G42" s="378"/>
      <c r="H42" s="50"/>
      <c r="I42" s="50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2"/>
      <c r="Y42" s="53"/>
      <c r="Z42" s="54"/>
      <c r="AA42" s="55"/>
      <c r="AD42" s="36"/>
      <c r="AE42" s="36"/>
      <c r="AJ42" s="47"/>
      <c r="AK42" s="47"/>
      <c r="AL42" s="24"/>
      <c r="AM42" s="24"/>
      <c r="AN42" s="24"/>
    </row>
    <row r="43" spans="1:40" ht="15.75" customHeight="1">
      <c r="B43" s="309"/>
      <c r="C43" s="310"/>
      <c r="D43" s="310"/>
      <c r="E43" s="311">
        <f t="shared" ref="E43:E57" si="11">SUM(J43:W43)</f>
        <v>0</v>
      </c>
      <c r="F43" s="376" t="s">
        <v>46</v>
      </c>
      <c r="G43" s="377"/>
      <c r="H43" s="41" t="str">
        <f>IF($F43&lt;&gt;"Resource name",VLOOKUP($F43,'3. Resources'!$B$86:$C$95,2,FALSE),"")</f>
        <v/>
      </c>
      <c r="I43" s="42">
        <f t="shared" ref="I43:I57" si="12">IF(D43&lt;&gt;0,E43/D43,0)</f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ref="X43:X57" si="13">D43-E43</f>
        <v>0</v>
      </c>
      <c r="Y43" s="44"/>
      <c r="Z43" s="45">
        <f t="shared" ref="Z43:Z57" si="14">IF(AND(C43&lt;&gt;"",C43&lt;&gt;0),D43/C43-1,0)</f>
        <v>0</v>
      </c>
      <c r="AA43" s="40">
        <f t="shared" ref="AA43:AA57" si="15">C43-D43</f>
        <v>0</v>
      </c>
      <c r="AD43" s="36"/>
      <c r="AE43" s="36"/>
      <c r="AJ43" s="47"/>
      <c r="AK43" s="47"/>
      <c r="AL43" s="24"/>
      <c r="AM43" s="24"/>
      <c r="AN43" s="24"/>
    </row>
    <row r="44" spans="1:40">
      <c r="B44" s="309"/>
      <c r="C44" s="310"/>
      <c r="D44" s="310"/>
      <c r="E44" s="311">
        <f t="shared" si="11"/>
        <v>0</v>
      </c>
      <c r="F44" s="376" t="s">
        <v>46</v>
      </c>
      <c r="G44" s="377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1:40" ht="15.75" customHeight="1">
      <c r="B45" s="309"/>
      <c r="C45" s="310"/>
      <c r="D45" s="310"/>
      <c r="E45" s="311">
        <f t="shared" si="11"/>
        <v>0</v>
      </c>
      <c r="F45" s="376" t="s">
        <v>46</v>
      </c>
      <c r="G45" s="377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1:40" ht="15.75" customHeight="1">
      <c r="B46" s="309"/>
      <c r="C46" s="310"/>
      <c r="D46" s="310"/>
      <c r="E46" s="311">
        <f t="shared" si="11"/>
        <v>0</v>
      </c>
      <c r="F46" s="376" t="s">
        <v>46</v>
      </c>
      <c r="G46" s="377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1:40" ht="15.75" customHeight="1">
      <c r="B47" s="309"/>
      <c r="C47" s="310"/>
      <c r="D47" s="310"/>
      <c r="E47" s="311">
        <f t="shared" si="11"/>
        <v>0</v>
      </c>
      <c r="F47" s="376" t="s">
        <v>46</v>
      </c>
      <c r="G47" s="377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1:40" ht="15.75" customHeight="1">
      <c r="B48" s="309"/>
      <c r="C48" s="310"/>
      <c r="D48" s="310"/>
      <c r="E48" s="311">
        <f t="shared" si="11"/>
        <v>0</v>
      </c>
      <c r="F48" s="376" t="s">
        <v>46</v>
      </c>
      <c r="G48" s="377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11"/>
        <v>0</v>
      </c>
      <c r="F49" s="376" t="s">
        <v>46</v>
      </c>
      <c r="G49" s="377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 ht="15.75" customHeight="1">
      <c r="B50" s="309"/>
      <c r="C50" s="310"/>
      <c r="D50" s="310"/>
      <c r="E50" s="311">
        <f t="shared" si="11"/>
        <v>0</v>
      </c>
      <c r="F50" s="376" t="s">
        <v>46</v>
      </c>
      <c r="G50" s="377"/>
      <c r="H50" s="41" t="str">
        <f>IF($F50&lt;&gt;"Resource name",VLOOKUP($F50,'3. Resources'!$B$86:$C$95,2,FALSE),"")</f>
        <v/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0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 ht="15.75" customHeight="1">
      <c r="B51" s="309"/>
      <c r="C51" s="310"/>
      <c r="D51" s="310"/>
      <c r="E51" s="311">
        <f t="shared" si="11"/>
        <v>0</v>
      </c>
      <c r="F51" s="376" t="s">
        <v>46</v>
      </c>
      <c r="G51" s="377"/>
      <c r="H51" s="41" t="str">
        <f>IF($F51&lt;&gt;"Resource name",VLOOKUP($F51,'3. Resources'!$B$86:$C$95,2,FALSE),"")</f>
        <v/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0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 ht="15.75" customHeight="1">
      <c r="B52" s="309"/>
      <c r="C52" s="310"/>
      <c r="D52" s="310"/>
      <c r="E52" s="311">
        <f t="shared" si="11"/>
        <v>0</v>
      </c>
      <c r="F52" s="376" t="s">
        <v>46</v>
      </c>
      <c r="G52" s="377"/>
      <c r="H52" s="41" t="str">
        <f>IF($F52&lt;&gt;"Resource name",VLOOKUP($F52,'3. Resources'!$B$86:$C$95,2,FALSE),"")</f>
        <v/>
      </c>
      <c r="I52" s="42">
        <f t="shared" si="12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3"/>
        <v>0</v>
      </c>
      <c r="Y52" s="44"/>
      <c r="Z52" s="45">
        <f t="shared" si="14"/>
        <v>0</v>
      </c>
      <c r="AA52" s="40">
        <f t="shared" si="15"/>
        <v>0</v>
      </c>
      <c r="AD52" s="36"/>
      <c r="AE52" s="36"/>
      <c r="AJ52" s="47"/>
      <c r="AK52" s="47"/>
      <c r="AL52" s="24"/>
      <c r="AM52" s="24"/>
      <c r="AN52" s="24"/>
    </row>
    <row r="53" spans="2:40" ht="15.75" customHeight="1">
      <c r="B53" s="309"/>
      <c r="C53" s="310"/>
      <c r="D53" s="310"/>
      <c r="E53" s="311">
        <f t="shared" si="11"/>
        <v>0</v>
      </c>
      <c r="F53" s="376" t="s">
        <v>46</v>
      </c>
      <c r="G53" s="377"/>
      <c r="H53" s="41" t="str">
        <f>IF($F53&lt;&gt;"Resource name",VLOOKUP($F53,'3. Resources'!$B$86:$C$95,2,FALSE),"")</f>
        <v/>
      </c>
      <c r="I53" s="42">
        <f t="shared" si="12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13"/>
        <v>0</v>
      </c>
      <c r="Y53" s="44"/>
      <c r="Z53" s="45">
        <f t="shared" si="14"/>
        <v>0</v>
      </c>
      <c r="AA53" s="40">
        <f t="shared" si="15"/>
        <v>0</v>
      </c>
      <c r="AD53" s="36"/>
      <c r="AE53" s="36"/>
      <c r="AJ53" s="47"/>
      <c r="AK53" s="47"/>
      <c r="AL53" s="24"/>
      <c r="AM53" s="24"/>
      <c r="AN53" s="24"/>
    </row>
    <row r="54" spans="2:40" ht="15.75" customHeight="1">
      <c r="B54" s="309"/>
      <c r="C54" s="310"/>
      <c r="D54" s="310"/>
      <c r="E54" s="311">
        <f t="shared" si="11"/>
        <v>0</v>
      </c>
      <c r="F54" s="376" t="s">
        <v>46</v>
      </c>
      <c r="G54" s="377"/>
      <c r="H54" s="41" t="str">
        <f>IF($F54&lt;&gt;"Resource name",VLOOKUP($F54,'3. Resources'!$B$86:$C$95,2,FALSE),"")</f>
        <v/>
      </c>
      <c r="I54" s="42">
        <f t="shared" si="12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13"/>
        <v>0</v>
      </c>
      <c r="Y54" s="44"/>
      <c r="Z54" s="45">
        <f t="shared" si="14"/>
        <v>0</v>
      </c>
      <c r="AA54" s="40">
        <f t="shared" si="15"/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11"/>
        <v>0</v>
      </c>
      <c r="F55" s="376" t="s">
        <v>46</v>
      </c>
      <c r="G55" s="377"/>
      <c r="H55" s="41" t="str">
        <f>IF($F55&lt;&gt;"Resource name",VLOOKUP($F55,'3. Resources'!$B$86:$C$95,2,FALSE),"")</f>
        <v/>
      </c>
      <c r="I55" s="42">
        <f t="shared" si="12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3"/>
        <v>0</v>
      </c>
      <c r="Y55" s="44"/>
      <c r="Z55" s="45">
        <f t="shared" si="14"/>
        <v>0</v>
      </c>
      <c r="AA55" s="40">
        <f t="shared" si="15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1"/>
        <v>0</v>
      </c>
      <c r="F56" s="376" t="s">
        <v>46</v>
      </c>
      <c r="G56" s="377"/>
      <c r="H56" s="41" t="str">
        <f>IF($F56&lt;&gt;"Resource name",VLOOKUP($F56,'3. Resources'!$B$86:$C$95,2,FALSE),"")</f>
        <v/>
      </c>
      <c r="I56" s="42">
        <f t="shared" si="12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3"/>
        <v>0</v>
      </c>
      <c r="Y56" s="44"/>
      <c r="Z56" s="45">
        <f t="shared" si="14"/>
        <v>0</v>
      </c>
      <c r="AA56" s="40">
        <f t="shared" si="15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1"/>
        <v>0</v>
      </c>
      <c r="F57" s="376" t="s">
        <v>46</v>
      </c>
      <c r="G57" s="377"/>
      <c r="H57" s="41" t="str">
        <f>IF($F57&lt;&gt;"Resource name",VLOOKUP($F57,'3. Resources'!$B$86:$C$95,2,FALSE),"")</f>
        <v/>
      </c>
      <c r="I57" s="42">
        <f t="shared" si="12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3"/>
        <v>0</v>
      </c>
      <c r="Y57" s="44"/>
      <c r="Z57" s="45">
        <f t="shared" si="14"/>
        <v>0</v>
      </c>
      <c r="AA57" s="40">
        <f t="shared" si="15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48" t="s">
        <v>97</v>
      </c>
      <c r="C58" s="49"/>
      <c r="D58" s="49"/>
      <c r="E58" s="49"/>
      <c r="F58" s="378"/>
      <c r="G58" s="378"/>
      <c r="H58" s="50"/>
      <c r="I58" s="50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2"/>
      <c r="Y58" s="53"/>
      <c r="Z58" s="54"/>
      <c r="AA58" s="55"/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ref="E59:E73" si="16">SUM(J59:W59)</f>
        <v>0</v>
      </c>
      <c r="F59" s="376" t="s">
        <v>46</v>
      </c>
      <c r="G59" s="377"/>
      <c r="H59" s="41" t="str">
        <f>IF($F59&lt;&gt;"Resource name",VLOOKUP($F59,'3. Resources'!$B$86:$C$95,2,FALSE),"")</f>
        <v/>
      </c>
      <c r="I59" s="42">
        <f t="shared" ref="I59:I73" si="17">IF(D59&lt;&gt;0,E59/D59,0)</f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ref="X59:X73" si="18">D59-E59</f>
        <v>0</v>
      </c>
      <c r="Y59" s="44"/>
      <c r="Z59" s="45">
        <f t="shared" ref="Z59:Z73" si="19">IF(AND(C59&lt;&gt;"",C59&lt;&gt;0),D59/C59-1,0)</f>
        <v>0</v>
      </c>
      <c r="AA59" s="40">
        <f t="shared" ref="AA59:AA73" si="20">C59-D59</f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76" t="s">
        <v>46</v>
      </c>
      <c r="G60" s="377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76" t="s">
        <v>46</v>
      </c>
      <c r="G61" s="377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76" t="s">
        <v>46</v>
      </c>
      <c r="G62" s="377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76" t="s">
        <v>46</v>
      </c>
      <c r="G63" s="377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76" t="s">
        <v>46</v>
      </c>
      <c r="G64" s="377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76" t="s">
        <v>46</v>
      </c>
      <c r="G65" s="377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76" t="s">
        <v>46</v>
      </c>
      <c r="G66" s="377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76" t="s">
        <v>46</v>
      </c>
      <c r="G67" s="377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16"/>
        <v>0</v>
      </c>
      <c r="F68" s="376" t="s">
        <v>46</v>
      </c>
      <c r="G68" s="377"/>
      <c r="H68" s="41" t="str">
        <f>IF($F68&lt;&gt;"Resource name",VLOOKUP($F68,'3. Resources'!$B$86:$C$95,2,FALSE),"")</f>
        <v/>
      </c>
      <c r="I68" s="42">
        <f t="shared" si="1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18"/>
        <v>0</v>
      </c>
      <c r="Y68" s="44"/>
      <c r="Z68" s="45">
        <f t="shared" si="19"/>
        <v>0</v>
      </c>
      <c r="AA68" s="40">
        <f t="shared" si="2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16"/>
        <v>0</v>
      </c>
      <c r="F69" s="376" t="s">
        <v>46</v>
      </c>
      <c r="G69" s="377"/>
      <c r="H69" s="41" t="str">
        <f>IF($F69&lt;&gt;"Resource name",VLOOKUP($F69,'3. Resources'!$B$86:$C$95,2,FALSE),"")</f>
        <v/>
      </c>
      <c r="I69" s="42">
        <f t="shared" si="17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18"/>
        <v>0</v>
      </c>
      <c r="Y69" s="44"/>
      <c r="Z69" s="45">
        <f t="shared" si="19"/>
        <v>0</v>
      </c>
      <c r="AA69" s="40">
        <f t="shared" si="20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16"/>
        <v>0</v>
      </c>
      <c r="F70" s="376" t="s">
        <v>46</v>
      </c>
      <c r="G70" s="377"/>
      <c r="H70" s="41" t="str">
        <f>IF($F70&lt;&gt;"Resource name",VLOOKUP($F70,'3. Resources'!$B$86:$C$95,2,FALSE),"")</f>
        <v/>
      </c>
      <c r="I70" s="42">
        <f t="shared" si="17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18"/>
        <v>0</v>
      </c>
      <c r="Y70" s="44"/>
      <c r="Z70" s="45">
        <f t="shared" si="19"/>
        <v>0</v>
      </c>
      <c r="AA70" s="40">
        <f t="shared" si="20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16"/>
        <v>0</v>
      </c>
      <c r="F71" s="376" t="s">
        <v>46</v>
      </c>
      <c r="G71" s="377"/>
      <c r="H71" s="41" t="str">
        <f>IF($F71&lt;&gt;"Resource name",VLOOKUP($F71,'3. Resources'!$B$86:$C$95,2,FALSE),"")</f>
        <v/>
      </c>
      <c r="I71" s="42">
        <f t="shared" si="17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18"/>
        <v>0</v>
      </c>
      <c r="Y71" s="44"/>
      <c r="Z71" s="45">
        <f t="shared" si="19"/>
        <v>0</v>
      </c>
      <c r="AA71" s="40">
        <f t="shared" si="20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16"/>
        <v>0</v>
      </c>
      <c r="F72" s="376" t="s">
        <v>46</v>
      </c>
      <c r="G72" s="377"/>
      <c r="H72" s="41" t="str">
        <f>IF($F72&lt;&gt;"Resource name",VLOOKUP($F72,'3. Resources'!$B$86:$C$95,2,FALSE),"")</f>
        <v/>
      </c>
      <c r="I72" s="42">
        <f t="shared" si="17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18"/>
        <v>0</v>
      </c>
      <c r="Y72" s="44"/>
      <c r="Z72" s="45">
        <f t="shared" si="19"/>
        <v>0</v>
      </c>
      <c r="AA72" s="40">
        <f t="shared" si="20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16"/>
        <v>0</v>
      </c>
      <c r="F73" s="376" t="s">
        <v>46</v>
      </c>
      <c r="G73" s="377"/>
      <c r="H73" s="41" t="str">
        <f>IF($F73&lt;&gt;"Resource name",VLOOKUP($F73,'3. Resources'!$B$86:$C$95,2,FALSE),"")</f>
        <v/>
      </c>
      <c r="I73" s="42">
        <f t="shared" si="17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18"/>
        <v>0</v>
      </c>
      <c r="Y73" s="44"/>
      <c r="Z73" s="45">
        <f t="shared" si="19"/>
        <v>0</v>
      </c>
      <c r="AA73" s="40">
        <f t="shared" si="20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48" t="s">
        <v>98</v>
      </c>
      <c r="C74" s="49"/>
      <c r="D74" s="49"/>
      <c r="E74" s="49"/>
      <c r="F74" s="378"/>
      <c r="G74" s="378"/>
      <c r="H74" s="50"/>
      <c r="I74" s="50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2"/>
      <c r="Y74" s="53"/>
      <c r="Z74" s="54"/>
      <c r="AA74" s="55"/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ref="E75:E89" si="21">SUM(J75:W75)</f>
        <v>0</v>
      </c>
      <c r="F75" s="376" t="s">
        <v>46</v>
      </c>
      <c r="G75" s="377"/>
      <c r="H75" s="41" t="str">
        <f>IF($F75&lt;&gt;"Resource name",VLOOKUP($F75,'3. Resources'!$B$86:$C$95,2,FALSE),"")</f>
        <v/>
      </c>
      <c r="I75" s="42">
        <f t="shared" ref="I75:I89" si="22">IF(D75&lt;&gt;0,E75/D75,0)</f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ref="X75:X89" si="23">D75-E75</f>
        <v>0</v>
      </c>
      <c r="Y75" s="44"/>
      <c r="Z75" s="45">
        <f t="shared" ref="Z75:Z89" si="24">IF(AND(C75&lt;&gt;"",C75&lt;&gt;0),D75/C75-1,0)</f>
        <v>0</v>
      </c>
      <c r="AA75" s="40">
        <f t="shared" ref="AA75:AA89" si="25">C75-D75</f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76" t="s">
        <v>46</v>
      </c>
      <c r="G76" s="377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76" t="s">
        <v>46</v>
      </c>
      <c r="G77" s="377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76" t="s">
        <v>46</v>
      </c>
      <c r="G78" s="377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76" t="s">
        <v>46</v>
      </c>
      <c r="G79" s="377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76" t="s">
        <v>46</v>
      </c>
      <c r="G80" s="377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76" t="s">
        <v>46</v>
      </c>
      <c r="G81" s="377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76" t="s">
        <v>46</v>
      </c>
      <c r="G82" s="377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76" t="s">
        <v>46</v>
      </c>
      <c r="G83" s="377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1"/>
        <v>0</v>
      </c>
      <c r="F84" s="376" t="s">
        <v>46</v>
      </c>
      <c r="G84" s="377"/>
      <c r="H84" s="41" t="str">
        <f>IF($F84&lt;&gt;"Resource name",VLOOKUP($F84,'3. Resources'!$B$86:$C$95,2,FALSE),"")</f>
        <v/>
      </c>
      <c r="I84" s="42">
        <f t="shared" si="2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3"/>
        <v>0</v>
      </c>
      <c r="Y84" s="44"/>
      <c r="Z84" s="45">
        <f t="shared" si="24"/>
        <v>0</v>
      </c>
      <c r="AA84" s="40">
        <f t="shared" si="2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21"/>
        <v>0</v>
      </c>
      <c r="F85" s="376" t="s">
        <v>46</v>
      </c>
      <c r="G85" s="377"/>
      <c r="H85" s="41" t="str">
        <f>IF($F85&lt;&gt;"Resource name",VLOOKUP($F85,'3. Resources'!$B$86:$C$95,2,FALSE),"")</f>
        <v/>
      </c>
      <c r="I85" s="42">
        <f t="shared" si="22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23"/>
        <v>0</v>
      </c>
      <c r="Y85" s="44"/>
      <c r="Z85" s="45">
        <f t="shared" si="24"/>
        <v>0</v>
      </c>
      <c r="AA85" s="40">
        <f t="shared" si="25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21"/>
        <v>0</v>
      </c>
      <c r="F86" s="376" t="s">
        <v>46</v>
      </c>
      <c r="G86" s="377"/>
      <c r="H86" s="41" t="str">
        <f>IF($F86&lt;&gt;"Resource name",VLOOKUP($F86,'3. Resources'!$B$86:$C$95,2,FALSE),"")</f>
        <v/>
      </c>
      <c r="I86" s="42">
        <f t="shared" si="22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23"/>
        <v>0</v>
      </c>
      <c r="Y86" s="44"/>
      <c r="Z86" s="45">
        <f t="shared" si="24"/>
        <v>0</v>
      </c>
      <c r="AA86" s="40">
        <f t="shared" si="25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1"/>
        <v>0</v>
      </c>
      <c r="F87" s="376" t="s">
        <v>46</v>
      </c>
      <c r="G87" s="377"/>
      <c r="H87" s="41" t="str">
        <f>IF($F87&lt;&gt;"Resource name",VLOOKUP($F87,'3. Resources'!$B$86:$C$95,2,FALSE),"")</f>
        <v/>
      </c>
      <c r="I87" s="42">
        <f t="shared" si="22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3"/>
        <v>0</v>
      </c>
      <c r="Y87" s="44"/>
      <c r="Z87" s="45">
        <f t="shared" si="24"/>
        <v>0</v>
      </c>
      <c r="AA87" s="40">
        <f t="shared" si="25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1"/>
        <v>0</v>
      </c>
      <c r="F88" s="376" t="s">
        <v>46</v>
      </c>
      <c r="G88" s="377"/>
      <c r="H88" s="41" t="str">
        <f>IF($F88&lt;&gt;"Resource name",VLOOKUP($F88,'3. Resources'!$B$86:$C$95,2,FALSE),"")</f>
        <v/>
      </c>
      <c r="I88" s="42">
        <f t="shared" si="22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3"/>
        <v>0</v>
      </c>
      <c r="Y88" s="44"/>
      <c r="Z88" s="45">
        <f t="shared" si="24"/>
        <v>0</v>
      </c>
      <c r="AA88" s="40">
        <f t="shared" si="25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1"/>
        <v>0</v>
      </c>
      <c r="F89" s="376" t="s">
        <v>46</v>
      </c>
      <c r="G89" s="377"/>
      <c r="H89" s="41" t="str">
        <f>IF($F89&lt;&gt;"Resource name",VLOOKUP($F89,'3. Resources'!$B$86:$C$95,2,FALSE),"")</f>
        <v/>
      </c>
      <c r="I89" s="42">
        <f t="shared" si="22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3"/>
        <v>0</v>
      </c>
      <c r="Y89" s="44"/>
      <c r="Z89" s="45">
        <f t="shared" si="24"/>
        <v>0</v>
      </c>
      <c r="AA89" s="40">
        <f t="shared" si="25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48" t="s">
        <v>99</v>
      </c>
      <c r="C90" s="49"/>
      <c r="D90" s="49"/>
      <c r="E90" s="49"/>
      <c r="F90" s="378"/>
      <c r="G90" s="378"/>
      <c r="H90" s="50"/>
      <c r="I90" s="50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2"/>
      <c r="Y90" s="53"/>
      <c r="Z90" s="54"/>
      <c r="AA90" s="55"/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ref="E91:E115" si="26">SUM(J91:W91)</f>
        <v>0</v>
      </c>
      <c r="F91" s="376" t="s">
        <v>46</v>
      </c>
      <c r="G91" s="377"/>
      <c r="H91" s="41" t="str">
        <f>IF($F91&lt;&gt;"Resource name",VLOOKUP($F91,'3. Resources'!$B$86:$C$95,2,FALSE),"")</f>
        <v/>
      </c>
      <c r="I91" s="42">
        <f t="shared" ref="I91:I105" si="27">IF(D91&lt;&gt;0,E91/D91,0)</f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ref="X91:X114" si="28">D91-E91</f>
        <v>0</v>
      </c>
      <c r="Y91" s="44"/>
      <c r="Z91" s="45">
        <f t="shared" ref="Z91:Z105" si="29">IF(AND(C91&lt;&gt;"",C91&lt;&gt;0),D91/C91-1,0)</f>
        <v>0</v>
      </c>
      <c r="AA91" s="40">
        <f t="shared" ref="AA91:AA105" si="30">C91-D91</f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76" t="s">
        <v>46</v>
      </c>
      <c r="G92" s="377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76" t="s">
        <v>46</v>
      </c>
      <c r="G93" s="377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76" t="s">
        <v>46</v>
      </c>
      <c r="G94" s="377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76" t="s">
        <v>46</v>
      </c>
      <c r="G95" s="377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76" t="s">
        <v>46</v>
      </c>
      <c r="G96" s="377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76" t="s">
        <v>46</v>
      </c>
      <c r="G97" s="377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76" t="s">
        <v>46</v>
      </c>
      <c r="G98" s="377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76" t="s">
        <v>46</v>
      </c>
      <c r="G99" s="377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76" t="s">
        <v>46</v>
      </c>
      <c r="G100" s="377"/>
      <c r="H100" s="41" t="str">
        <f>IF($F100&lt;&gt;"Resource name",VLOOKUP($F100,'3. Resources'!$B$86:$C$95,2,FALSE),"")</f>
        <v/>
      </c>
      <c r="I100" s="42">
        <f t="shared" si="2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29"/>
        <v>0</v>
      </c>
      <c r="AA100" s="40">
        <f t="shared" si="3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76" t="s">
        <v>46</v>
      </c>
      <c r="G101" s="377"/>
      <c r="H101" s="41" t="str">
        <f>IF($F101&lt;&gt;"Resource name",VLOOKUP($F101,'3. Resources'!$B$86:$C$95,2,FALSE),"")</f>
        <v/>
      </c>
      <c r="I101" s="42">
        <f t="shared" si="27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si="29"/>
        <v>0</v>
      </c>
      <c r="AA101" s="40">
        <f t="shared" si="30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76" t="s">
        <v>46</v>
      </c>
      <c r="G102" s="377"/>
      <c r="H102" s="41" t="str">
        <f>IF($F102&lt;&gt;"Resource name",VLOOKUP($F102,'3. Resources'!$B$86:$C$95,2,FALSE),"")</f>
        <v/>
      </c>
      <c r="I102" s="42">
        <f t="shared" si="27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29"/>
        <v>0</v>
      </c>
      <c r="AA102" s="40">
        <f t="shared" si="30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76" t="s">
        <v>46</v>
      </c>
      <c r="G103" s="377"/>
      <c r="H103" s="41" t="str">
        <f>IF($F103&lt;&gt;"Resource name",VLOOKUP($F103,'3. Resources'!$B$86:$C$95,2,FALSE),"")</f>
        <v/>
      </c>
      <c r="I103" s="42">
        <f t="shared" si="27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29"/>
        <v>0</v>
      </c>
      <c r="AA103" s="40">
        <f t="shared" si="30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76" t="s">
        <v>46</v>
      </c>
      <c r="G104" s="377"/>
      <c r="H104" s="41" t="str">
        <f>IF($F104&lt;&gt;"Resource name",VLOOKUP($F104,'3. Resources'!$B$86:$C$95,2,FALSE),"")</f>
        <v/>
      </c>
      <c r="I104" s="42">
        <f t="shared" si="27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29"/>
        <v>0</v>
      </c>
      <c r="AA104" s="40">
        <f t="shared" si="30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76" t="s">
        <v>46</v>
      </c>
      <c r="G105" s="377"/>
      <c r="H105" s="41" t="str">
        <f>IF($F105&lt;&gt;"Resource name",VLOOKUP($F105,'3. Resources'!$B$86:$C$95,2,FALSE),"")</f>
        <v/>
      </c>
      <c r="I105" s="42">
        <f t="shared" si="27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29"/>
        <v>0</v>
      </c>
      <c r="AA105" s="40">
        <f t="shared" si="30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76" t="s">
        <v>46</v>
      </c>
      <c r="G106" s="377"/>
      <c r="H106" s="41" t="str">
        <f>IF($F106&lt;&gt;"Resource name",VLOOKUP($F106,'3. Resources'!$B$86:$C$95,2,FALSE),"")</f>
        <v/>
      </c>
      <c r="I106" s="42">
        <f t="shared" ref="I106:I115" si="31">IF(D106&lt;&gt;0,E106/D106,0)</f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ref="Z106:Z115" si="32">IF(AND(C106&lt;&gt;"",C106&lt;&gt;0),D106/C106-1,0)</f>
        <v>0</v>
      </c>
      <c r="AA106" s="40">
        <f t="shared" ref="AA106:AA115" si="33">C106-D106</f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76" t="s">
        <v>46</v>
      </c>
      <c r="G107" s="377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76" t="s">
        <v>46</v>
      </c>
      <c r="G108" s="377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76" t="s">
        <v>46</v>
      </c>
      <c r="G109" s="377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28"/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26"/>
        <v>0</v>
      </c>
      <c r="F110" s="376" t="s">
        <v>46</v>
      </c>
      <c r="G110" s="377"/>
      <c r="H110" s="41" t="str">
        <f>IF($F110&lt;&gt;"Resource name",VLOOKUP($F110,'3. Resources'!$B$86:$C$95,2,FALSE),"")</f>
        <v/>
      </c>
      <c r="I110" s="42">
        <f t="shared" si="31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28"/>
        <v>0</v>
      </c>
      <c r="Y110" s="44"/>
      <c r="Z110" s="45">
        <f t="shared" si="32"/>
        <v>0</v>
      </c>
      <c r="AA110" s="40">
        <f t="shared" si="33"/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26"/>
        <v>0</v>
      </c>
      <c r="F111" s="376" t="s">
        <v>46</v>
      </c>
      <c r="G111" s="377"/>
      <c r="H111" s="41" t="str">
        <f>IF($F111&lt;&gt;"Resource name",VLOOKUP($F111,'3. Resources'!$B$86:$C$95,2,FALSE),"")</f>
        <v/>
      </c>
      <c r="I111" s="42">
        <f t="shared" si="31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 t="shared" si="28"/>
        <v>0</v>
      </c>
      <c r="Y111" s="44"/>
      <c r="Z111" s="45">
        <f t="shared" si="32"/>
        <v>0</v>
      </c>
      <c r="AA111" s="40">
        <f t="shared" si="33"/>
        <v>0</v>
      </c>
      <c r="AD111" s="36"/>
      <c r="AE111" s="36"/>
      <c r="AJ111" s="47"/>
      <c r="AK111" s="47"/>
      <c r="AL111" s="24"/>
      <c r="AM111" s="24"/>
      <c r="AN111" s="24"/>
    </row>
    <row r="112" spans="2:40">
      <c r="B112" s="309"/>
      <c r="C112" s="310"/>
      <c r="D112" s="310"/>
      <c r="E112" s="311">
        <f t="shared" si="26"/>
        <v>0</v>
      </c>
      <c r="F112" s="376" t="s">
        <v>46</v>
      </c>
      <c r="G112" s="377"/>
      <c r="H112" s="41" t="str">
        <f>IF($F112&lt;&gt;"Resource name",VLOOKUP($F112,'3. Resources'!$B$86:$C$95,2,FALSE),"")</f>
        <v/>
      </c>
      <c r="I112" s="42">
        <f t="shared" si="31"/>
        <v>0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40">
        <f t="shared" si="28"/>
        <v>0</v>
      </c>
      <c r="Y112" s="44"/>
      <c r="Z112" s="45">
        <f t="shared" si="32"/>
        <v>0</v>
      </c>
      <c r="AA112" s="40">
        <f t="shared" si="33"/>
        <v>0</v>
      </c>
      <c r="AD112" s="36"/>
      <c r="AE112" s="36"/>
      <c r="AJ112" s="47"/>
      <c r="AK112" s="47"/>
      <c r="AL112" s="24"/>
      <c r="AM112" s="24"/>
      <c r="AN112" s="24"/>
    </row>
    <row r="113" spans="2:40">
      <c r="B113" s="309"/>
      <c r="C113" s="310"/>
      <c r="D113" s="310"/>
      <c r="E113" s="311">
        <f t="shared" si="26"/>
        <v>0</v>
      </c>
      <c r="F113" s="376" t="s">
        <v>46</v>
      </c>
      <c r="G113" s="377"/>
      <c r="H113" s="41" t="str">
        <f>IF($F113&lt;&gt;"Resource name",VLOOKUP($F113,'3. Resources'!$B$86:$C$95,2,FALSE),"")</f>
        <v/>
      </c>
      <c r="I113" s="42">
        <f t="shared" si="31"/>
        <v>0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40">
        <f t="shared" si="28"/>
        <v>0</v>
      </c>
      <c r="Y113" s="44"/>
      <c r="Z113" s="45">
        <f t="shared" si="32"/>
        <v>0</v>
      </c>
      <c r="AA113" s="40">
        <f t="shared" si="33"/>
        <v>0</v>
      </c>
      <c r="AD113" s="36"/>
      <c r="AE113" s="36"/>
      <c r="AJ113" s="47"/>
      <c r="AK113" s="47"/>
      <c r="AL113" s="24"/>
      <c r="AM113" s="24"/>
      <c r="AN113" s="24"/>
    </row>
    <row r="114" spans="2:40">
      <c r="B114" s="309"/>
      <c r="C114" s="310"/>
      <c r="D114" s="310"/>
      <c r="E114" s="311">
        <f t="shared" si="26"/>
        <v>0</v>
      </c>
      <c r="F114" s="376" t="s">
        <v>46</v>
      </c>
      <c r="G114" s="377"/>
      <c r="H114" s="41" t="str">
        <f>IF($F114&lt;&gt;"Resource name",VLOOKUP($F114,'3. Resources'!$B$86:$C$95,2,FALSE),"")</f>
        <v/>
      </c>
      <c r="I114" s="42">
        <f t="shared" si="31"/>
        <v>0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40">
        <f t="shared" si="28"/>
        <v>0</v>
      </c>
      <c r="Y114" s="44"/>
      <c r="Z114" s="45">
        <f t="shared" si="32"/>
        <v>0</v>
      </c>
      <c r="AA114" s="40">
        <f t="shared" si="33"/>
        <v>0</v>
      </c>
      <c r="AD114" s="36"/>
      <c r="AE114" s="36"/>
      <c r="AJ114" s="47"/>
      <c r="AK114" s="47"/>
      <c r="AL114" s="24"/>
      <c r="AM114" s="24"/>
      <c r="AN114" s="24"/>
    </row>
    <row r="115" spans="2:40">
      <c r="B115" s="309"/>
      <c r="C115" s="310"/>
      <c r="D115" s="310"/>
      <c r="E115" s="311">
        <f t="shared" si="26"/>
        <v>0</v>
      </c>
      <c r="F115" s="376" t="s">
        <v>46</v>
      </c>
      <c r="G115" s="377"/>
      <c r="H115" s="41" t="str">
        <f>IF($F115&lt;&gt;"Resource name",VLOOKUP($F115,'3. Resources'!$B$86:$C$95,2,FALSE),"")</f>
        <v/>
      </c>
      <c r="I115" s="42">
        <f t="shared" si="31"/>
        <v>0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40">
        <f>D115-E115</f>
        <v>0</v>
      </c>
      <c r="Y115" s="44"/>
      <c r="Z115" s="45">
        <f t="shared" si="32"/>
        <v>0</v>
      </c>
      <c r="AA115" s="40">
        <f t="shared" si="33"/>
        <v>0</v>
      </c>
      <c r="AD115" s="36"/>
      <c r="AE115" s="36"/>
      <c r="AJ115" s="47"/>
      <c r="AK115" s="47"/>
      <c r="AL115" s="24"/>
      <c r="AM115" s="24"/>
      <c r="AN115" s="24"/>
    </row>
    <row r="117" spans="2:40">
      <c r="J117" s="368" t="s">
        <v>35</v>
      </c>
      <c r="K117" s="368"/>
      <c r="L117" s="368"/>
      <c r="M117" s="368"/>
      <c r="N117" s="368"/>
      <c r="O117" s="368"/>
      <c r="P117" s="368"/>
      <c r="Q117" s="368"/>
      <c r="R117" s="368"/>
      <c r="S117" s="368"/>
      <c r="T117" s="368"/>
      <c r="U117" s="368"/>
      <c r="V117" s="368"/>
      <c r="W117" s="368"/>
      <c r="X117" s="368"/>
      <c r="Y117" s="368"/>
    </row>
    <row r="118" spans="2:40" customFormat="1">
      <c r="B118" s="26"/>
      <c r="C118" s="26"/>
      <c r="D118" s="26"/>
      <c r="E118" s="26"/>
      <c r="F118" s="26"/>
      <c r="G118" s="26"/>
      <c r="H118" s="26"/>
      <c r="I118" s="26"/>
      <c r="J118" s="370" t="s">
        <v>16</v>
      </c>
      <c r="K118" s="370"/>
      <c r="L118" s="370"/>
      <c r="M118" s="370"/>
      <c r="N118" s="370" t="s">
        <v>68</v>
      </c>
      <c r="O118" s="370"/>
      <c r="P118" s="370"/>
      <c r="Q118" s="370"/>
      <c r="R118" s="368" t="s">
        <v>65</v>
      </c>
      <c r="S118" s="368"/>
      <c r="T118" s="368" t="s">
        <v>66</v>
      </c>
      <c r="U118" s="368"/>
      <c r="V118" s="370" t="s">
        <v>67</v>
      </c>
      <c r="W118" s="370"/>
      <c r="X118" s="370"/>
      <c r="Y118" s="370"/>
    </row>
    <row r="119" spans="2:40" customFormat="1">
      <c r="B119" s="26"/>
      <c r="C119" s="26"/>
      <c r="D119" s="26"/>
      <c r="E119" s="26"/>
      <c r="F119" s="26"/>
      <c r="G119" s="26"/>
      <c r="H119" s="26"/>
      <c r="I119" s="26"/>
      <c r="J119" s="371"/>
      <c r="K119" s="371"/>
      <c r="L119" s="371"/>
      <c r="M119" s="371"/>
      <c r="N119" s="371"/>
      <c r="O119" s="371"/>
      <c r="P119" s="371"/>
      <c r="Q119" s="371"/>
      <c r="R119" s="369"/>
      <c r="S119" s="369"/>
      <c r="T119" s="369"/>
      <c r="U119" s="369"/>
      <c r="V119" s="371"/>
      <c r="W119" s="371"/>
      <c r="X119" s="371"/>
      <c r="Y119" s="371"/>
    </row>
    <row r="120" spans="2:40" customFormat="1">
      <c r="B120" s="26"/>
      <c r="C120" s="26"/>
      <c r="D120" s="26"/>
      <c r="E120" s="26"/>
      <c r="F120" s="26"/>
      <c r="G120" s="26"/>
      <c r="H120" s="26"/>
      <c r="I120" s="26"/>
      <c r="J120" s="371"/>
      <c r="K120" s="371"/>
      <c r="L120" s="371"/>
      <c r="M120" s="371"/>
      <c r="N120" s="371"/>
      <c r="O120" s="371"/>
      <c r="P120" s="371"/>
      <c r="Q120" s="371"/>
      <c r="R120" s="369"/>
      <c r="S120" s="369"/>
      <c r="T120" s="369"/>
      <c r="U120" s="369"/>
      <c r="V120" s="371"/>
      <c r="W120" s="371"/>
      <c r="X120" s="371"/>
      <c r="Y120" s="371"/>
    </row>
    <row r="121" spans="2:40" customFormat="1">
      <c r="B121" s="26"/>
      <c r="C121" s="26"/>
      <c r="D121" s="26"/>
      <c r="E121" s="26"/>
      <c r="F121" s="26"/>
      <c r="G121" s="26"/>
      <c r="H121" s="26"/>
      <c r="I121" s="26"/>
      <c r="J121" s="371"/>
      <c r="K121" s="371"/>
      <c r="L121" s="371"/>
      <c r="M121" s="371"/>
      <c r="N121" s="371"/>
      <c r="O121" s="371"/>
      <c r="P121" s="371"/>
      <c r="Q121" s="371"/>
      <c r="R121" s="369"/>
      <c r="S121" s="369"/>
      <c r="T121" s="369"/>
      <c r="U121" s="369"/>
      <c r="V121" s="371"/>
      <c r="W121" s="371"/>
      <c r="X121" s="371"/>
      <c r="Y121" s="371"/>
    </row>
    <row r="122" spans="2:40" customFormat="1">
      <c r="B122" s="26"/>
      <c r="C122" s="26"/>
      <c r="D122" s="26"/>
      <c r="E122" s="26"/>
      <c r="F122" s="26"/>
      <c r="G122" s="26"/>
      <c r="H122" s="26"/>
      <c r="I122" s="26"/>
      <c r="J122" s="371"/>
      <c r="K122" s="371"/>
      <c r="L122" s="371"/>
      <c r="M122" s="371"/>
      <c r="N122" s="371"/>
      <c r="O122" s="371"/>
      <c r="P122" s="371"/>
      <c r="Q122" s="371"/>
      <c r="R122" s="369"/>
      <c r="S122" s="369"/>
      <c r="T122" s="369"/>
      <c r="U122" s="369"/>
      <c r="V122" s="371"/>
      <c r="W122" s="371"/>
      <c r="X122" s="371"/>
      <c r="Y122" s="371"/>
    </row>
    <row r="123" spans="2:40" customFormat="1">
      <c r="B123" s="26"/>
      <c r="C123" s="26"/>
      <c r="D123" s="26"/>
      <c r="E123" s="26"/>
      <c r="F123" s="26"/>
      <c r="G123" s="26"/>
      <c r="H123" s="26"/>
      <c r="I123" s="26"/>
      <c r="J123" s="371"/>
      <c r="K123" s="371"/>
      <c r="L123" s="371"/>
      <c r="M123" s="371"/>
      <c r="N123" s="371"/>
      <c r="O123" s="371"/>
      <c r="P123" s="371"/>
      <c r="Q123" s="371"/>
      <c r="R123" s="369"/>
      <c r="S123" s="369"/>
      <c r="T123" s="369"/>
      <c r="U123" s="369"/>
      <c r="V123" s="371"/>
      <c r="W123" s="371"/>
      <c r="X123" s="371"/>
      <c r="Y123" s="371"/>
    </row>
    <row r="124" spans="2:40" customFormat="1">
      <c r="B124" s="26"/>
      <c r="C124" s="26"/>
      <c r="D124" s="26"/>
      <c r="E124" s="26"/>
      <c r="F124" s="26"/>
      <c r="G124" s="26"/>
      <c r="H124" s="26"/>
      <c r="I124" s="26"/>
      <c r="J124" s="371"/>
      <c r="K124" s="371"/>
      <c r="L124" s="371"/>
      <c r="M124" s="371"/>
      <c r="N124" s="371"/>
      <c r="O124" s="371"/>
      <c r="P124" s="371"/>
      <c r="Q124" s="371"/>
      <c r="R124" s="369"/>
      <c r="S124" s="369"/>
      <c r="T124" s="369"/>
      <c r="U124" s="369"/>
      <c r="V124" s="371"/>
      <c r="W124" s="371"/>
      <c r="X124" s="371"/>
      <c r="Y124" s="371"/>
    </row>
    <row r="125" spans="2:40" customFormat="1">
      <c r="B125" s="26"/>
      <c r="C125" s="26"/>
      <c r="D125" s="26"/>
      <c r="E125" s="26"/>
      <c r="F125" s="26"/>
      <c r="G125" s="26"/>
      <c r="H125" s="26"/>
      <c r="I125" s="26"/>
      <c r="J125" s="371"/>
      <c r="K125" s="371"/>
      <c r="L125" s="371"/>
      <c r="M125" s="371"/>
      <c r="N125" s="371"/>
      <c r="O125" s="371"/>
      <c r="P125" s="371"/>
      <c r="Q125" s="371"/>
      <c r="R125" s="369"/>
      <c r="S125" s="369"/>
      <c r="T125" s="369"/>
      <c r="U125" s="369"/>
      <c r="V125" s="371"/>
      <c r="W125" s="371"/>
      <c r="X125" s="371"/>
      <c r="Y125" s="371"/>
    </row>
    <row r="126" spans="2:40" customFormat="1">
      <c r="B126" s="26"/>
      <c r="C126" s="26"/>
      <c r="D126" s="26"/>
      <c r="E126" s="26"/>
      <c r="F126" s="26"/>
      <c r="G126" s="26"/>
      <c r="H126" s="26"/>
      <c r="I126" s="26"/>
      <c r="J126" s="371"/>
      <c r="K126" s="371"/>
      <c r="L126" s="371"/>
      <c r="M126" s="371"/>
      <c r="N126" s="371"/>
      <c r="O126" s="371"/>
      <c r="P126" s="371"/>
      <c r="Q126" s="371"/>
      <c r="R126" s="369"/>
      <c r="S126" s="369"/>
      <c r="T126" s="369"/>
      <c r="U126" s="369"/>
      <c r="V126" s="371"/>
      <c r="W126" s="371"/>
      <c r="X126" s="371"/>
      <c r="Y126" s="371"/>
    </row>
    <row r="127" spans="2:40" customFormat="1">
      <c r="B127" s="26"/>
      <c r="C127" s="26"/>
      <c r="D127" s="26"/>
      <c r="E127" s="26"/>
      <c r="F127" s="26"/>
      <c r="G127" s="26"/>
      <c r="H127" s="26"/>
      <c r="I127" s="26"/>
      <c r="J127" s="371"/>
      <c r="K127" s="371"/>
      <c r="L127" s="371"/>
      <c r="M127" s="371"/>
      <c r="N127" s="371"/>
      <c r="O127" s="371"/>
      <c r="P127" s="371"/>
      <c r="Q127" s="371"/>
      <c r="R127" s="369"/>
      <c r="S127" s="369"/>
      <c r="T127" s="369"/>
      <c r="U127" s="369"/>
      <c r="V127" s="371"/>
      <c r="W127" s="371"/>
      <c r="X127" s="371"/>
      <c r="Y127" s="371"/>
    </row>
    <row r="128" spans="2:40" customFormat="1">
      <c r="B128" s="26"/>
      <c r="C128" s="26"/>
      <c r="D128" s="26"/>
      <c r="E128" s="26"/>
      <c r="F128" s="26"/>
      <c r="G128" s="26"/>
      <c r="H128" s="26"/>
      <c r="I128" s="26"/>
      <c r="J128" s="371"/>
      <c r="K128" s="371"/>
      <c r="L128" s="371"/>
      <c r="M128" s="371"/>
      <c r="N128" s="371"/>
      <c r="O128" s="371"/>
      <c r="P128" s="371"/>
      <c r="Q128" s="371"/>
      <c r="R128" s="369"/>
      <c r="S128" s="369"/>
      <c r="T128" s="369"/>
      <c r="U128" s="369"/>
      <c r="V128" s="371"/>
      <c r="W128" s="371"/>
      <c r="X128" s="371"/>
      <c r="Y128" s="371"/>
    </row>
    <row r="129" spans="2:25" customFormat="1">
      <c r="B129" s="26"/>
      <c r="C129" s="26"/>
      <c r="D129" s="26"/>
      <c r="E129" s="26"/>
      <c r="F129" s="26"/>
      <c r="G129" s="26"/>
      <c r="H129" s="26"/>
      <c r="I129" s="26"/>
      <c r="J129" s="371"/>
      <c r="K129" s="371"/>
      <c r="L129" s="371"/>
      <c r="M129" s="371"/>
      <c r="N129" s="371"/>
      <c r="O129" s="371"/>
      <c r="P129" s="371"/>
      <c r="Q129" s="371"/>
      <c r="R129" s="369"/>
      <c r="S129" s="369"/>
      <c r="T129" s="369"/>
      <c r="U129" s="369"/>
      <c r="V129" s="371"/>
      <c r="W129" s="371"/>
      <c r="X129" s="371"/>
      <c r="Y129" s="371"/>
    </row>
    <row r="130" spans="2:25" customFormat="1">
      <c r="B130" s="26"/>
      <c r="C130" s="26"/>
      <c r="D130" s="26"/>
      <c r="E130" s="26"/>
      <c r="F130" s="26"/>
      <c r="G130" s="26"/>
      <c r="H130" s="26"/>
      <c r="I130" s="26"/>
      <c r="J130" s="371"/>
      <c r="K130" s="371"/>
      <c r="L130" s="371"/>
      <c r="M130" s="371"/>
      <c r="N130" s="371"/>
      <c r="O130" s="371"/>
      <c r="P130" s="371"/>
      <c r="Q130" s="371"/>
      <c r="R130" s="369"/>
      <c r="S130" s="369"/>
      <c r="T130" s="369"/>
      <c r="U130" s="369"/>
      <c r="V130" s="371"/>
      <c r="W130" s="371"/>
      <c r="X130" s="371"/>
      <c r="Y130" s="371"/>
    </row>
    <row r="131" spans="2:25" customFormat="1">
      <c r="B131" s="26"/>
      <c r="C131" s="26"/>
      <c r="D131" s="26"/>
      <c r="E131" s="26"/>
      <c r="F131" s="26"/>
      <c r="G131" s="26"/>
      <c r="H131" s="26"/>
      <c r="I131" s="26"/>
      <c r="J131" s="371"/>
      <c r="K131" s="371"/>
      <c r="L131" s="371"/>
      <c r="M131" s="371"/>
      <c r="N131" s="371"/>
      <c r="O131" s="371"/>
      <c r="P131" s="371"/>
      <c r="Q131" s="371"/>
      <c r="R131" s="369"/>
      <c r="S131" s="369"/>
      <c r="T131" s="369"/>
      <c r="U131" s="369"/>
      <c r="V131" s="371"/>
      <c r="W131" s="371"/>
      <c r="X131" s="371"/>
      <c r="Y131" s="371"/>
    </row>
    <row r="132" spans="2:25" customFormat="1">
      <c r="B132" s="26"/>
      <c r="C132" s="26"/>
      <c r="D132" s="26"/>
      <c r="E132" s="26"/>
      <c r="F132" s="26"/>
      <c r="G132" s="26"/>
      <c r="H132" s="26"/>
      <c r="I132" s="26"/>
      <c r="J132" s="371"/>
      <c r="K132" s="371"/>
      <c r="L132" s="371"/>
      <c r="M132" s="371"/>
      <c r="N132" s="371"/>
      <c r="O132" s="371"/>
      <c r="P132" s="371"/>
      <c r="Q132" s="371"/>
      <c r="R132" s="369"/>
      <c r="S132" s="369"/>
      <c r="T132" s="369"/>
      <c r="U132" s="369"/>
      <c r="V132" s="371"/>
      <c r="W132" s="371"/>
      <c r="X132" s="371"/>
      <c r="Y132" s="371"/>
    </row>
    <row r="133" spans="2:25" customFormat="1">
      <c r="B133" s="26"/>
      <c r="C133" s="26"/>
      <c r="D133" s="26"/>
      <c r="E133" s="26"/>
      <c r="F133" s="26"/>
      <c r="G133" s="26"/>
      <c r="H133" s="26"/>
      <c r="I133" s="26"/>
      <c r="J133" s="371"/>
      <c r="K133" s="371"/>
      <c r="L133" s="371"/>
      <c r="M133" s="371"/>
      <c r="N133" s="371"/>
      <c r="O133" s="371"/>
      <c r="P133" s="371"/>
      <c r="Q133" s="371"/>
      <c r="R133" s="369"/>
      <c r="S133" s="369"/>
      <c r="T133" s="369"/>
      <c r="U133" s="369"/>
      <c r="V133" s="371"/>
      <c r="W133" s="371"/>
      <c r="X133" s="371"/>
      <c r="Y133" s="371"/>
    </row>
    <row r="134" spans="2:25" customFormat="1"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</sheetData>
  <mergeCells count="200">
    <mergeCell ref="F16:G16"/>
    <mergeCell ref="Z7:Z8"/>
    <mergeCell ref="AA7:AA8"/>
    <mergeCell ref="F12:G12"/>
    <mergeCell ref="F13:G13"/>
    <mergeCell ref="F27:G27"/>
    <mergeCell ref="F28:G28"/>
    <mergeCell ref="F29:G29"/>
    <mergeCell ref="F19:G19"/>
    <mergeCell ref="F20:G20"/>
    <mergeCell ref="F21:G21"/>
    <mergeCell ref="F22:G22"/>
    <mergeCell ref="F23:G23"/>
    <mergeCell ref="F100:G100"/>
    <mergeCell ref="F93:G93"/>
    <mergeCell ref="G2:L2"/>
    <mergeCell ref="F32:G32"/>
    <mergeCell ref="F41:G41"/>
    <mergeCell ref="F46:G46"/>
    <mergeCell ref="F30:G30"/>
    <mergeCell ref="F31:G31"/>
    <mergeCell ref="J7:W7"/>
    <mergeCell ref="B6:AA6"/>
    <mergeCell ref="F24:G24"/>
    <mergeCell ref="I7:I9"/>
    <mergeCell ref="B7:B9"/>
    <mergeCell ref="C7:C9"/>
    <mergeCell ref="D7:D9"/>
    <mergeCell ref="E7:E9"/>
    <mergeCell ref="F7:G9"/>
    <mergeCell ref="H7:H9"/>
    <mergeCell ref="X7:X8"/>
    <mergeCell ref="F59:G59"/>
    <mergeCell ref="F57:G57"/>
    <mergeCell ref="F17:G17"/>
    <mergeCell ref="F18:G18"/>
    <mergeCell ref="F15:G15"/>
    <mergeCell ref="F103:G103"/>
    <mergeCell ref="F104:G104"/>
    <mergeCell ref="F105:G105"/>
    <mergeCell ref="F106:G106"/>
    <mergeCell ref="F107:G107"/>
    <mergeCell ref="F108:G108"/>
    <mergeCell ref="F115:G115"/>
    <mergeCell ref="F109:G109"/>
    <mergeCell ref="F110:G110"/>
    <mergeCell ref="F111:G111"/>
    <mergeCell ref="F112:G112"/>
    <mergeCell ref="F113:G113"/>
    <mergeCell ref="F37:G37"/>
    <mergeCell ref="F44:G44"/>
    <mergeCell ref="F40:G40"/>
    <mergeCell ref="F55:G55"/>
    <mergeCell ref="F43:G43"/>
    <mergeCell ref="F42:G42"/>
    <mergeCell ref="F45:G45"/>
    <mergeCell ref="F47:G47"/>
    <mergeCell ref="F35:G35"/>
    <mergeCell ref="F36:G36"/>
    <mergeCell ref="F49:G49"/>
    <mergeCell ref="F39:G39"/>
    <mergeCell ref="F38:G38"/>
    <mergeCell ref="F33:G33"/>
    <mergeCell ref="F34:G34"/>
    <mergeCell ref="F25:G25"/>
    <mergeCell ref="F26:G26"/>
    <mergeCell ref="F102:G102"/>
    <mergeCell ref="F60:G60"/>
    <mergeCell ref="F48:G48"/>
    <mergeCell ref="F50:G50"/>
    <mergeCell ref="F56:G56"/>
    <mergeCell ref="F54:G54"/>
    <mergeCell ref="F53:G53"/>
    <mergeCell ref="F64:G64"/>
    <mergeCell ref="F65:G65"/>
    <mergeCell ref="F73:G73"/>
    <mergeCell ref="F63:G63"/>
    <mergeCell ref="F58:G58"/>
    <mergeCell ref="F90:G90"/>
    <mergeCell ref="F84:G84"/>
    <mergeCell ref="F76:G76"/>
    <mergeCell ref="F66:G66"/>
    <mergeCell ref="F67:G67"/>
    <mergeCell ref="F78:G78"/>
    <mergeCell ref="F79:G79"/>
    <mergeCell ref="F80:G80"/>
    <mergeCell ref="F75:G75"/>
    <mergeCell ref="F68:G68"/>
    <mergeCell ref="F61:G61"/>
    <mergeCell ref="F62:G62"/>
    <mergeCell ref="F95:G95"/>
    <mergeCell ref="F98:G98"/>
    <mergeCell ref="F99:G99"/>
    <mergeCell ref="F92:G92"/>
    <mergeCell ref="F87:G87"/>
    <mergeCell ref="F86:G86"/>
    <mergeCell ref="F88:G88"/>
    <mergeCell ref="F85:G85"/>
    <mergeCell ref="F74:G74"/>
    <mergeCell ref="F91:G91"/>
    <mergeCell ref="J118:M118"/>
    <mergeCell ref="J119:M119"/>
    <mergeCell ref="J120:M120"/>
    <mergeCell ref="J121:M121"/>
    <mergeCell ref="J122:M122"/>
    <mergeCell ref="F14:G14"/>
    <mergeCell ref="F10:G10"/>
    <mergeCell ref="Y7:Y8"/>
    <mergeCell ref="F51:G51"/>
    <mergeCell ref="F52:G52"/>
    <mergeCell ref="F114:G114"/>
    <mergeCell ref="F69:G69"/>
    <mergeCell ref="F70:G70"/>
    <mergeCell ref="F71:G71"/>
    <mergeCell ref="F72:G72"/>
    <mergeCell ref="F96:G96"/>
    <mergeCell ref="F97:G97"/>
    <mergeCell ref="F89:G89"/>
    <mergeCell ref="F81:G81"/>
    <mergeCell ref="F77:G77"/>
    <mergeCell ref="F101:G101"/>
    <mergeCell ref="F82:G82"/>
    <mergeCell ref="F83:G83"/>
    <mergeCell ref="F94:G94"/>
    <mergeCell ref="J133:M133"/>
    <mergeCell ref="J129:M129"/>
    <mergeCell ref="J130:M130"/>
    <mergeCell ref="J131:M131"/>
    <mergeCell ref="J126:M126"/>
    <mergeCell ref="J127:M127"/>
    <mergeCell ref="J128:M128"/>
    <mergeCell ref="J123:M123"/>
    <mergeCell ref="J124:M124"/>
    <mergeCell ref="J125:M125"/>
    <mergeCell ref="N125:Q125"/>
    <mergeCell ref="N126:Q126"/>
    <mergeCell ref="J132:M132"/>
    <mergeCell ref="N127:Q127"/>
    <mergeCell ref="N128:Q128"/>
    <mergeCell ref="N129:Q129"/>
    <mergeCell ref="N130:Q130"/>
    <mergeCell ref="N131:Q131"/>
    <mergeCell ref="N132:Q132"/>
    <mergeCell ref="N133:Q133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N118:Q118"/>
    <mergeCell ref="N119:Q119"/>
    <mergeCell ref="N120:Q120"/>
    <mergeCell ref="N121:Q121"/>
    <mergeCell ref="N122:Q122"/>
    <mergeCell ref="N123:Q123"/>
    <mergeCell ref="N124:Q124"/>
    <mergeCell ref="T118:U118"/>
    <mergeCell ref="T119:U119"/>
    <mergeCell ref="T120:U120"/>
    <mergeCell ref="T121:U121"/>
    <mergeCell ref="T122:U122"/>
    <mergeCell ref="T123:U123"/>
    <mergeCell ref="T124:U124"/>
    <mergeCell ref="T125:U125"/>
    <mergeCell ref="T126:U126"/>
    <mergeCell ref="J117:Y117"/>
    <mergeCell ref="T127:U127"/>
    <mergeCell ref="T128:U128"/>
    <mergeCell ref="T129:U129"/>
    <mergeCell ref="T130:U130"/>
    <mergeCell ref="T131:U131"/>
    <mergeCell ref="T132:U132"/>
    <mergeCell ref="T133:U133"/>
    <mergeCell ref="V118:Y118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  <mergeCell ref="V128:Y128"/>
    <mergeCell ref="V129:Y129"/>
    <mergeCell ref="V130:Y130"/>
    <mergeCell ref="V131:Y131"/>
    <mergeCell ref="V132:Y132"/>
    <mergeCell ref="V133:Y133"/>
  </mergeCells>
  <conditionalFormatting sqref="J11:W115">
    <cfRule type="expression" dxfId="63" priority="58" stopIfTrue="1">
      <formula>IF(J$9="FER",TRUE,FALSE)</formula>
    </cfRule>
    <cfRule type="expression" dxfId="62" priority="61" stopIfTrue="1">
      <formula>OR(WEEKDAY(J$9)=1,WEEKDAY(J$9)=7)</formula>
    </cfRule>
  </conditionalFormatting>
  <conditionalFormatting sqref="B12:G12">
    <cfRule type="expression" dxfId="61" priority="55">
      <formula>IF(AND($I12&lt;&gt;0,$I12&lt;&gt;1),TRUE,FALSE)</formula>
    </cfRule>
    <cfRule type="expression" dxfId="60" priority="56">
      <formula>IF($I12=1,TRUE,FALSE)</formula>
    </cfRule>
    <cfRule type="expression" dxfId="59" priority="57">
      <formula>IF(AND($D12=0,$D12&lt;&gt;""),TRUE,FALSE)</formula>
    </cfRule>
  </conditionalFormatting>
  <conditionalFormatting sqref="B13:F26 G14:G26 F26:G26">
    <cfRule type="expression" dxfId="58" priority="52">
      <formula>IF(AND($I13&lt;&gt;0,$I13&lt;&gt;1),TRUE,FALSE)</formula>
    </cfRule>
    <cfRule type="expression" dxfId="57" priority="53">
      <formula>IF($I13=1,TRUE,FALSE)</formula>
    </cfRule>
    <cfRule type="expression" dxfId="56" priority="54">
      <formula>IF(AND($D13=0,$D13&lt;&gt;""),TRUE,FALSE)</formula>
    </cfRule>
  </conditionalFormatting>
  <conditionalFormatting sqref="B27:G41">
    <cfRule type="expression" dxfId="55" priority="49">
      <formula>IF(AND($I27&lt;&gt;0,$I27&lt;&gt;1),TRUE,FALSE)</formula>
    </cfRule>
    <cfRule type="expression" dxfId="54" priority="50">
      <formula>IF($I27=1,TRUE,FALSE)</formula>
    </cfRule>
    <cfRule type="expression" dxfId="53" priority="51">
      <formula>IF(AND($D27=0,$D27&lt;&gt;""),TRUE,FALSE)</formula>
    </cfRule>
  </conditionalFormatting>
  <conditionalFormatting sqref="B43:G57">
    <cfRule type="expression" dxfId="52" priority="46">
      <formula>IF(AND($I43&lt;&gt;0,$I43&lt;&gt;1),TRUE,FALSE)</formula>
    </cfRule>
    <cfRule type="expression" dxfId="51" priority="47">
      <formula>IF($I43=1,TRUE,FALSE)</formula>
    </cfRule>
    <cfRule type="expression" dxfId="50" priority="48">
      <formula>IF(AND($D43=0,$D43&lt;&gt;""),TRUE,FALSE)</formula>
    </cfRule>
  </conditionalFormatting>
  <conditionalFormatting sqref="B59:G73">
    <cfRule type="expression" dxfId="49" priority="43">
      <formula>IF(AND($I59&lt;&gt;0,$I59&lt;&gt;1),TRUE,FALSE)</formula>
    </cfRule>
    <cfRule type="expression" dxfId="48" priority="44">
      <formula>IF($I59=1,TRUE,FALSE)</formula>
    </cfRule>
    <cfRule type="expression" dxfId="47" priority="45">
      <formula>IF(AND($D59=0,$D59&lt;&gt;""),TRUE,FALSE)</formula>
    </cfRule>
  </conditionalFormatting>
  <conditionalFormatting sqref="B75:G89">
    <cfRule type="expression" dxfId="46" priority="40">
      <formula>IF(AND($I75&lt;&gt;0,$I75&lt;&gt;1),TRUE,FALSE)</formula>
    </cfRule>
    <cfRule type="expression" dxfId="45" priority="41">
      <formula>IF($I75=1,TRUE,FALSE)</formula>
    </cfRule>
    <cfRule type="expression" dxfId="44" priority="42">
      <formula>IF(AND($D75=0,$D75&lt;&gt;""),TRUE,FALSE)</formula>
    </cfRule>
  </conditionalFormatting>
  <conditionalFormatting sqref="B91:G115">
    <cfRule type="expression" dxfId="43" priority="37">
      <formula>IF(AND($I91&lt;&gt;0,$I91&lt;&gt;1),TRUE,FALSE)</formula>
    </cfRule>
    <cfRule type="expression" dxfId="42" priority="38">
      <formula>IF($I91=1,TRUE,FALSE)</formula>
    </cfRule>
    <cfRule type="expression" dxfId="41" priority="39">
      <formula>IF(AND($D91=0,$D91&lt;&gt;""),TRUE,FALSE)</formula>
    </cfRule>
  </conditionalFormatting>
  <conditionalFormatting sqref="E13:E26">
    <cfRule type="expression" dxfId="40" priority="34">
      <formula>IF(AND($I13&lt;&gt;0,$I13&lt;&gt;1),TRUE,FALSE)</formula>
    </cfRule>
    <cfRule type="expression" dxfId="39" priority="35">
      <formula>IF($I13=1,TRUE,FALSE)</formula>
    </cfRule>
    <cfRule type="expression" dxfId="38" priority="36">
      <formula>IF(AND($D13=0,$D13&lt;&gt;""),TRUE,FALSE)</formula>
    </cfRule>
  </conditionalFormatting>
  <conditionalFormatting sqref="E27:E41">
    <cfRule type="expression" dxfId="37" priority="31">
      <formula>IF(AND($I27&lt;&gt;0,$I27&lt;&gt;1),TRUE,FALSE)</formula>
    </cfRule>
    <cfRule type="expression" dxfId="36" priority="32">
      <formula>IF($I27=1,TRUE,FALSE)</formula>
    </cfRule>
    <cfRule type="expression" dxfId="35" priority="33">
      <formula>IF(AND($D27=0,$D27&lt;&gt;""),TRUE,FALSE)</formula>
    </cfRule>
  </conditionalFormatting>
  <conditionalFormatting sqref="E43:E57">
    <cfRule type="expression" dxfId="34" priority="28">
      <formula>IF(AND($I43&lt;&gt;0,$I43&lt;&gt;1),TRUE,FALSE)</formula>
    </cfRule>
    <cfRule type="expression" dxfId="33" priority="29">
      <formula>IF($I43=1,TRUE,FALSE)</formula>
    </cfRule>
    <cfRule type="expression" dxfId="32" priority="30">
      <formula>IF(AND($D43=0,$D43&lt;&gt;""),TRUE,FALSE)</formula>
    </cfRule>
  </conditionalFormatting>
  <conditionalFormatting sqref="E59:E73">
    <cfRule type="expression" dxfId="31" priority="25">
      <formula>IF(AND($I59&lt;&gt;0,$I59&lt;&gt;1),TRUE,FALSE)</formula>
    </cfRule>
    <cfRule type="expression" dxfId="30" priority="26">
      <formula>IF($I59=1,TRUE,FALSE)</formula>
    </cfRule>
    <cfRule type="expression" dxfId="29" priority="27">
      <formula>IF(AND($D59=0,$D59&lt;&gt;""),TRUE,FALSE)</formula>
    </cfRule>
  </conditionalFormatting>
  <conditionalFormatting sqref="E75:E89">
    <cfRule type="expression" dxfId="28" priority="22">
      <formula>IF(AND($I75&lt;&gt;0,$I75&lt;&gt;1),TRUE,FALSE)</formula>
    </cfRule>
    <cfRule type="expression" dxfId="27" priority="23">
      <formula>IF($I75=1,TRUE,FALSE)</formula>
    </cfRule>
    <cfRule type="expression" dxfId="26" priority="24">
      <formula>IF(AND($D75=0,$D75&lt;&gt;""),TRUE,FALSE)</formula>
    </cfRule>
  </conditionalFormatting>
  <conditionalFormatting sqref="E91:E115">
    <cfRule type="expression" dxfId="25" priority="19">
      <formula>IF(AND($I91&lt;&gt;0,$I91&lt;&gt;1),TRUE,FALSE)</formula>
    </cfRule>
    <cfRule type="expression" dxfId="24" priority="20">
      <formula>IF($I91=1,TRUE,FALSE)</formula>
    </cfRule>
    <cfRule type="expression" dxfId="23" priority="21">
      <formula>IF(AND($D91=0,$D91&lt;&gt;""),TRUE,FALSE)</formula>
    </cfRule>
  </conditionalFormatting>
  <conditionalFormatting sqref="B12:D39 F12:G12 F13:F25 G14:G25 F26:G39">
    <cfRule type="expression" dxfId="22" priority="16" stopIfTrue="1">
      <formula>IF(AND('[Silent Runner - Sprint 1.xls]4. Timesheet'!$I1&lt;&gt;0,'[Silent Runner - Sprint 1.xls]4. Timesheet'!$I1&lt;&gt;1),1,0)</formula>
    </cfRule>
    <cfRule type="expression" dxfId="21" priority="17" stopIfTrue="1">
      <formula>IF('[Silent Runner - Sprint 1.xls]4. Timesheet'!$I1=1,1,0)</formula>
    </cfRule>
    <cfRule type="expression" dxfId="20" priority="18" stopIfTrue="1">
      <formula>IF(AND('[Silent Runner - Sprint 1.xls]4. Timesheet'!$D1=0,'[Silent Runner - Sprint 1.xls]4. Timesheet'!$D1&lt;&gt;""),1,0)</formula>
    </cfRule>
  </conditionalFormatting>
  <dataValidations count="3">
    <dataValidation type="list" allowBlank="1" showInputMessage="1" showErrorMessage="1" sqref="F58:G58 F10:G11 F74:G74 F42:G42 F90:G90">
      <formula1>$B$106:$B$115</formula1>
    </dataValidation>
    <dataValidation type="list" allowBlank="1" showInputMessage="1" showErrorMessage="1" sqref="F91:G115 F40:G41 F43:G57 F59:G73 F75:G89">
      <formula1>Resource_name</formula1>
    </dataValidation>
    <dataValidation type="list" allowBlank="1" showErrorMessage="1" sqref="F12:G12 F13:F39 G14:G39">
      <formula1>Resource_name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workbookViewId="0">
      <selection activeCell="K23" sqref="K23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24.75" customHeight="1">
      <c r="B1" s="196"/>
      <c r="C1" s="196"/>
      <c r="G1" s="197"/>
      <c r="H1" s="197"/>
      <c r="I1" s="197"/>
      <c r="J1" s="197"/>
      <c r="K1" s="198"/>
    </row>
    <row r="2" spans="2:36" s="23" customFormat="1" ht="28.5" customHeight="1">
      <c r="B2" s="196"/>
      <c r="F2" s="198"/>
      <c r="G2" s="393" t="str">
        <f>'2. Project Dashboard'!$J$2</f>
        <v>Silent Runner</v>
      </c>
      <c r="H2" s="393"/>
      <c r="I2" s="393"/>
      <c r="J2" s="393"/>
      <c r="K2" s="393"/>
      <c r="L2" s="393"/>
    </row>
    <row r="3" spans="2:36" s="23" customFormat="1" ht="11.2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127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399" t="s">
        <v>109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1"/>
    </row>
    <row r="7" spans="2:36" ht="23.25" customHeight="1">
      <c r="B7" s="402">
        <v>10</v>
      </c>
      <c r="C7" s="403"/>
      <c r="D7" s="185" t="s">
        <v>56</v>
      </c>
      <c r="E7" s="185">
        <f>'3. Resources'!D54</f>
        <v>40266</v>
      </c>
      <c r="F7" s="185">
        <f>'3. Resources'!E54</f>
        <v>40267</v>
      </c>
      <c r="G7" s="185">
        <f>'3. Resources'!F54</f>
        <v>40268</v>
      </c>
      <c r="H7" s="185">
        <f>'3. Resources'!G54</f>
        <v>40269</v>
      </c>
      <c r="I7" s="185">
        <f>'3. Resources'!H54</f>
        <v>40270</v>
      </c>
      <c r="J7" s="185">
        <f>'3. Resources'!I54</f>
        <v>40271</v>
      </c>
      <c r="K7" s="185">
        <f>'3. Resources'!J54</f>
        <v>40272</v>
      </c>
      <c r="L7" s="185">
        <f>'3. Resources'!K54</f>
        <v>40273</v>
      </c>
      <c r="M7" s="185">
        <f>'3. Resources'!L54</f>
        <v>40274</v>
      </c>
      <c r="N7" s="185">
        <f>'3. Resources'!M54</f>
        <v>40275</v>
      </c>
      <c r="O7" s="185">
        <f>'3. Resources'!N54</f>
        <v>40276</v>
      </c>
      <c r="P7" s="185">
        <f>'3. Resources'!O54</f>
        <v>40277</v>
      </c>
      <c r="Q7" s="185">
        <f>'3. Resources'!P54</f>
        <v>40278</v>
      </c>
      <c r="R7" s="185">
        <f>'3. Resources'!Q54</f>
        <v>40279</v>
      </c>
    </row>
    <row r="8" spans="2:36" ht="15" customHeight="1">
      <c r="B8" s="404"/>
      <c r="C8" s="405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2:36" ht="15.75" thickBot="1">
      <c r="B9" s="397" t="s">
        <v>34</v>
      </c>
      <c r="C9" s="398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2:36" ht="15.75" thickBot="1">
      <c r="B10" s="297" t="s">
        <v>84</v>
      </c>
      <c r="C10" s="298" t="s">
        <v>110</v>
      </c>
      <c r="D10" s="299">
        <v>100</v>
      </c>
      <c r="E10" s="300">
        <v>108</v>
      </c>
      <c r="F10" s="301">
        <v>98.5</v>
      </c>
      <c r="G10" s="301">
        <v>99.5</v>
      </c>
      <c r="H10" s="301">
        <v>89.2</v>
      </c>
      <c r="I10" s="301">
        <v>89.2</v>
      </c>
      <c r="J10" s="301">
        <v>89.2</v>
      </c>
      <c r="K10" s="301">
        <v>89.2</v>
      </c>
      <c r="L10" s="301">
        <v>89.2</v>
      </c>
      <c r="M10" s="301">
        <v>89.2</v>
      </c>
      <c r="N10" s="301">
        <v>89.2</v>
      </c>
      <c r="O10" s="301">
        <v>69.849999999999994</v>
      </c>
      <c r="P10" s="301">
        <f t="shared" ref="M10:R10" si="0">SUM(P11:P15)</f>
        <v>69.849999999999994</v>
      </c>
      <c r="Q10" s="301">
        <f t="shared" si="0"/>
        <v>69.849999999999994</v>
      </c>
      <c r="R10" s="302">
        <f t="shared" si="0"/>
        <v>69.849999999999994</v>
      </c>
    </row>
    <row r="11" spans="2:36">
      <c r="B11" s="282" t="s">
        <v>84</v>
      </c>
      <c r="C11" s="283" t="str">
        <f>CONFIG!$A$2</f>
        <v>GD</v>
      </c>
      <c r="D11" s="284">
        <v>36</v>
      </c>
      <c r="E11" s="285">
        <v>36</v>
      </c>
      <c r="F11" s="286">
        <v>36</v>
      </c>
      <c r="G11" s="286">
        <v>36</v>
      </c>
      <c r="H11" s="286">
        <v>18</v>
      </c>
      <c r="I11" s="286">
        <v>18</v>
      </c>
      <c r="J11" s="286">
        <v>18</v>
      </c>
      <c r="K11" s="286">
        <v>18</v>
      </c>
      <c r="L11" s="286">
        <v>18</v>
      </c>
      <c r="M11" s="286">
        <v>18</v>
      </c>
      <c r="N11" s="286">
        <v>18</v>
      </c>
      <c r="O11" s="286">
        <v>1.3499999999999999</v>
      </c>
      <c r="P11" s="286">
        <f>SUMIF('4. Timesheet'!$H$11:$H$115,$C11,'4. Timesheet'!$D$11:$D$115)</f>
        <v>1.3499999999999999</v>
      </c>
      <c r="Q11" s="286">
        <f>SUMIF('4. Timesheet'!$H$11:$H$115,$C11,'4. Timesheet'!$D$11:$D$115)</f>
        <v>1.3499999999999999</v>
      </c>
      <c r="R11" s="286">
        <f>SUMIF('4. Timesheet'!$H$11:$H$115,$C11,'4. Timesheet'!$D$11:$D$115)</f>
        <v>1.3499999999999999</v>
      </c>
    </row>
    <row r="12" spans="2:36">
      <c r="B12" s="287" t="s">
        <v>84</v>
      </c>
      <c r="C12" s="288" t="str">
        <f>CONFIG!$A$3</f>
        <v>ART</v>
      </c>
      <c r="D12" s="289">
        <v>36</v>
      </c>
      <c r="E12" s="290">
        <v>38</v>
      </c>
      <c r="F12" s="291">
        <v>26.5</v>
      </c>
      <c r="G12" s="291">
        <v>27.5</v>
      </c>
      <c r="H12" s="291">
        <v>38.200000000000003</v>
      </c>
      <c r="I12" s="291">
        <v>38.200000000000003</v>
      </c>
      <c r="J12" s="291">
        <v>38.200000000000003</v>
      </c>
      <c r="K12" s="291">
        <v>38.200000000000003</v>
      </c>
      <c r="L12" s="291">
        <v>38.200000000000003</v>
      </c>
      <c r="M12" s="291">
        <v>38.200000000000003</v>
      </c>
      <c r="N12" s="291">
        <v>38.200000000000003</v>
      </c>
      <c r="O12" s="291">
        <v>35.5</v>
      </c>
      <c r="P12" s="291">
        <f>SUMIF('4. Timesheet'!$H$11:$H$115,$C12,'4. Timesheet'!$D$11:$D$115)</f>
        <v>35.5</v>
      </c>
      <c r="Q12" s="291">
        <f>SUMIF('4. Timesheet'!$H$11:$H$115,$C12,'4. Timesheet'!$D$11:$D$115)</f>
        <v>35.5</v>
      </c>
      <c r="R12" s="291">
        <f>SUMIF('4. Timesheet'!$H$11:$H$115,$C12,'4. Timesheet'!$D$11:$D$115)</f>
        <v>35.5</v>
      </c>
    </row>
    <row r="13" spans="2:36">
      <c r="B13" s="287" t="s">
        <v>84</v>
      </c>
      <c r="C13" s="288" t="str">
        <f>CONFIG!$A$4</f>
        <v>PRG</v>
      </c>
      <c r="D13" s="289">
        <v>28</v>
      </c>
      <c r="E13" s="290">
        <v>28</v>
      </c>
      <c r="F13" s="291">
        <v>28</v>
      </c>
      <c r="G13" s="291">
        <v>28</v>
      </c>
      <c r="H13" s="291">
        <v>20</v>
      </c>
      <c r="I13" s="291">
        <v>20</v>
      </c>
      <c r="J13" s="291">
        <v>20</v>
      </c>
      <c r="K13" s="291">
        <v>20</v>
      </c>
      <c r="L13" s="291">
        <v>20</v>
      </c>
      <c r="M13" s="291">
        <v>20</v>
      </c>
      <c r="N13" s="291">
        <v>20</v>
      </c>
      <c r="O13" s="291">
        <v>21</v>
      </c>
      <c r="P13" s="291">
        <f>SUMIF('4. Timesheet'!$H$11:$H$115,$C13,'4. Timesheet'!$D$11:$D$115)</f>
        <v>21</v>
      </c>
      <c r="Q13" s="291">
        <f>SUMIF('4. Timesheet'!$H$11:$H$115,$C13,'4. Timesheet'!$D$11:$D$115)</f>
        <v>21</v>
      </c>
      <c r="R13" s="291">
        <f>SUMIF('4. Timesheet'!$H$11:$H$115,$C13,'4. Timesheet'!$D$11:$D$115)</f>
        <v>21</v>
      </c>
    </row>
    <row r="14" spans="2:36">
      <c r="B14" s="287" t="s">
        <v>84</v>
      </c>
      <c r="C14" s="288" t="str">
        <f>CONFIG!$A$5</f>
        <v>AUD</v>
      </c>
      <c r="D14" s="289">
        <v>0</v>
      </c>
      <c r="E14" s="290">
        <v>6</v>
      </c>
      <c r="F14" s="291">
        <v>8</v>
      </c>
      <c r="G14" s="291">
        <v>8</v>
      </c>
      <c r="H14" s="291">
        <v>13</v>
      </c>
      <c r="I14" s="291">
        <v>13</v>
      </c>
      <c r="J14" s="291">
        <v>13</v>
      </c>
      <c r="K14" s="291">
        <v>13</v>
      </c>
      <c r="L14" s="291">
        <v>13</v>
      </c>
      <c r="M14" s="291">
        <v>13</v>
      </c>
      <c r="N14" s="291">
        <v>13</v>
      </c>
      <c r="O14" s="291">
        <v>12</v>
      </c>
      <c r="P14" s="291">
        <f>SUMIF('4. Timesheet'!$H$11:$H$115,$C14,'4. Timesheet'!$D$11:$D$115)</f>
        <v>12</v>
      </c>
      <c r="Q14" s="291">
        <f>SUMIF('4. Timesheet'!$H$11:$H$115,$C14,'4. Timesheet'!$D$11:$D$115)</f>
        <v>12</v>
      </c>
      <c r="R14" s="291">
        <f>SUMIF('4. Timesheet'!$H$11:$H$115,$C14,'4. Timesheet'!$D$11:$D$115)</f>
        <v>12</v>
      </c>
    </row>
    <row r="15" spans="2:36" ht="15.75" thickBot="1">
      <c r="B15" s="292" t="s">
        <v>84</v>
      </c>
      <c r="C15" s="293" t="str">
        <f>CONFIG!$A$6</f>
        <v>TST</v>
      </c>
      <c r="D15" s="294">
        <v>0</v>
      </c>
      <c r="E15" s="295">
        <v>0</v>
      </c>
      <c r="F15" s="296">
        <v>0</v>
      </c>
      <c r="G15" s="296">
        <v>0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f>SUMIF('4. Timesheet'!$H$11:$H$115,$C15,'4. Timesheet'!$D$11:$D$115)</f>
        <v>0</v>
      </c>
      <c r="Q15" s="296">
        <f>SUMIF('4. Timesheet'!$H$11:$H$115,$C15,'4. Timesheet'!$D$11:$D$115)</f>
        <v>0</v>
      </c>
      <c r="R15" s="296">
        <f>SUMIF('4. Timesheet'!$H$11:$H$115,$C15,'4. Timesheet'!$D$11:$D$115)</f>
        <v>0</v>
      </c>
    </row>
    <row r="16" spans="2:36" ht="15.75" thickBot="1">
      <c r="B16" s="257" t="s">
        <v>111</v>
      </c>
      <c r="C16" s="258" t="s">
        <v>110</v>
      </c>
      <c r="D16" s="259">
        <v>0</v>
      </c>
      <c r="E16" s="260">
        <f>SUM(E17:E21)</f>
        <v>9.85</v>
      </c>
      <c r="F16" s="261">
        <f t="shared" ref="F16:R16" si="1">SUM(F17:F21)</f>
        <v>11.5</v>
      </c>
      <c r="G16" s="261">
        <f t="shared" si="1"/>
        <v>17</v>
      </c>
      <c r="H16" s="261">
        <f t="shared" si="1"/>
        <v>6</v>
      </c>
      <c r="I16" s="261">
        <f t="shared" si="1"/>
        <v>6</v>
      </c>
      <c r="J16" s="261">
        <f t="shared" si="1"/>
        <v>0</v>
      </c>
      <c r="K16" s="261">
        <f t="shared" si="1"/>
        <v>0</v>
      </c>
      <c r="L16" s="261">
        <f t="shared" si="1"/>
        <v>4</v>
      </c>
      <c r="M16" s="261">
        <f t="shared" si="1"/>
        <v>2.5</v>
      </c>
      <c r="N16" s="261">
        <f t="shared" si="1"/>
        <v>5</v>
      </c>
      <c r="O16" s="261">
        <f t="shared" si="1"/>
        <v>8</v>
      </c>
      <c r="P16" s="261">
        <f t="shared" si="1"/>
        <v>0</v>
      </c>
      <c r="Q16" s="261">
        <f t="shared" si="1"/>
        <v>0</v>
      </c>
      <c r="R16" s="262">
        <f t="shared" si="1"/>
        <v>0</v>
      </c>
    </row>
    <row r="17" spans="2:18">
      <c r="B17" s="214" t="s">
        <v>111</v>
      </c>
      <c r="C17" s="217" t="str">
        <f>CONFIG!$A$2</f>
        <v>GD</v>
      </c>
      <c r="D17" s="225">
        <v>0</v>
      </c>
      <c r="E17" s="221">
        <f>SUMIF('4. Timesheet'!$H$11:$H$115,$C17,'4. Timesheet'!J$11:J$115)</f>
        <v>1.3499999999999999</v>
      </c>
      <c r="F17" s="215">
        <f>SUMIF('4. Timesheet'!$H$11:$H$115,$C17,'4. Timesheet'!K$11:K$115)</f>
        <v>0</v>
      </c>
      <c r="G17" s="215">
        <f>SUMIF('4. Timesheet'!$H$11:$H$115,$C17,'4. Timesheet'!L$11:L$115)</f>
        <v>0</v>
      </c>
      <c r="H17" s="215">
        <f>SUMIF('4. Timesheet'!$H$11:$H$115,$C17,'4. Timesheet'!M$11:M$115)</f>
        <v>0</v>
      </c>
      <c r="I17" s="215">
        <f>SUMIF('4. Timesheet'!$H$11:$H$115,$C17,'4. Timesheet'!N$11:N$115)</f>
        <v>0</v>
      </c>
      <c r="J17" s="215">
        <f>SUMIF('4. Timesheet'!$H$11:$H$115,$C17,'4. Timesheet'!O$11:O$115)</f>
        <v>0</v>
      </c>
      <c r="K17" s="215">
        <f>SUMIF('4. Timesheet'!$H$11:$H$115,$C17,'4. Timesheet'!P$11:P$115)</f>
        <v>0</v>
      </c>
      <c r="L17" s="215">
        <f>SUMIF('4. Timesheet'!$H$11:$H$115,$C17,'4. Timesheet'!Q$11:Q$115)</f>
        <v>0</v>
      </c>
      <c r="M17" s="215">
        <f>SUMIF('4. Timesheet'!$H$11:$H$115,$C17,'4. Timesheet'!R$11:R$115)</f>
        <v>0</v>
      </c>
      <c r="N17" s="215">
        <f>SUMIF('4. Timesheet'!$H$11:$H$115,$C17,'4. Timesheet'!S$11:S$115)</f>
        <v>0</v>
      </c>
      <c r="O17" s="215">
        <f>SUMIF('4. Timesheet'!$H$11:$H$115,$C17,'4. Timesheet'!T$11:T$115)</f>
        <v>0</v>
      </c>
      <c r="P17" s="215">
        <f>SUMIF('4. Timesheet'!$H$11:$H$115,$C17,'4. Timesheet'!U$11:U$115)</f>
        <v>0</v>
      </c>
      <c r="Q17" s="215">
        <f>SUMIF('4. Timesheet'!$H$11:$H$115,$C17,'4. Timesheet'!V$11:V$115)</f>
        <v>0</v>
      </c>
      <c r="R17" s="215">
        <f>SUMIF('4. Timesheet'!$H$11:$H$115,$C17,'4. Timesheet'!W$11:W$115)</f>
        <v>0</v>
      </c>
    </row>
    <row r="18" spans="2:18">
      <c r="B18" s="208" t="s">
        <v>111</v>
      </c>
      <c r="C18" s="218" t="str">
        <f>CONFIG!$A$3</f>
        <v>ART</v>
      </c>
      <c r="D18" s="226">
        <v>0</v>
      </c>
      <c r="E18" s="222">
        <f>SUMIF('4. Timesheet'!$H$11:$H$115,$C18,'4. Timesheet'!J$11:J$115)</f>
        <v>4.5</v>
      </c>
      <c r="F18" s="207">
        <f>SUMIF('4. Timesheet'!$H$11:$H$115,$C18,'4. Timesheet'!K$11:K$115)</f>
        <v>6</v>
      </c>
      <c r="G18" s="207">
        <f>SUMIF('4. Timesheet'!$H$11:$H$115,$C18,'4. Timesheet'!L$11:L$115)</f>
        <v>7</v>
      </c>
      <c r="H18" s="207">
        <f>SUMIF('4. Timesheet'!$H$11:$H$115,$C18,'4. Timesheet'!M$11:M$115)</f>
        <v>4</v>
      </c>
      <c r="I18" s="207">
        <f>SUMIF('4. Timesheet'!$H$11:$H$115,$C18,'4. Timesheet'!N$11:N$115)</f>
        <v>4</v>
      </c>
      <c r="J18" s="207">
        <f>SUMIF('4. Timesheet'!$H$11:$H$115,$C18,'4. Timesheet'!O$11:O$115)</f>
        <v>0</v>
      </c>
      <c r="K18" s="207">
        <f>SUMIF('4. Timesheet'!$H$11:$H$115,$C18,'4. Timesheet'!P$11:P$115)</f>
        <v>0</v>
      </c>
      <c r="L18" s="207">
        <f>SUMIF('4. Timesheet'!$H$11:$H$115,$C18,'4. Timesheet'!Q$11:Q$115)</f>
        <v>4</v>
      </c>
      <c r="M18" s="207">
        <f>SUMIF('4. Timesheet'!$H$11:$H$115,$C18,'4. Timesheet'!R$11:R$115)</f>
        <v>0</v>
      </c>
      <c r="N18" s="207">
        <f>SUMIF('4. Timesheet'!$H$11:$H$115,$C18,'4. Timesheet'!S$11:S$115)</f>
        <v>2</v>
      </c>
      <c r="O18" s="207">
        <f>SUMIF('4. Timesheet'!$H$11:$H$115,$C18,'4. Timesheet'!T$11:T$115)</f>
        <v>4</v>
      </c>
      <c r="P18" s="207">
        <f>SUMIF('4. Timesheet'!$H$11:$H$115,$C18,'4. Timesheet'!U$11:U$115)</f>
        <v>0</v>
      </c>
      <c r="Q18" s="207">
        <f>SUMIF('4. Timesheet'!$H$11:$H$115,$C18,'4. Timesheet'!V$11:V$115)</f>
        <v>0</v>
      </c>
      <c r="R18" s="207">
        <f>SUMIF('4. Timesheet'!$H$11:$H$115,$C18,'4. Timesheet'!W$11:W$115)</f>
        <v>0</v>
      </c>
    </row>
    <row r="19" spans="2:18">
      <c r="B19" s="208" t="s">
        <v>111</v>
      </c>
      <c r="C19" s="218" t="str">
        <f>CONFIG!$A$4</f>
        <v>PRG</v>
      </c>
      <c r="D19" s="226">
        <v>0</v>
      </c>
      <c r="E19" s="222">
        <f>SUMIF('4. Timesheet'!$H$11:$H$115,$C19,'4. Timesheet'!J$11:J$115)</f>
        <v>0</v>
      </c>
      <c r="F19" s="207">
        <f>SUMIF('4. Timesheet'!$H$11:$H$115,$C19,'4. Timesheet'!K$11:K$115)</f>
        <v>1.5</v>
      </c>
      <c r="G19" s="207">
        <f>SUMIF('4. Timesheet'!$H$11:$H$115,$C19,'4. Timesheet'!L$11:L$115)</f>
        <v>6</v>
      </c>
      <c r="H19" s="207">
        <f>SUMIF('4. Timesheet'!$H$11:$H$115,$C19,'4. Timesheet'!M$11:M$115)</f>
        <v>2</v>
      </c>
      <c r="I19" s="207">
        <f>SUMIF('4. Timesheet'!$H$11:$H$115,$C19,'4. Timesheet'!N$11:N$115)</f>
        <v>2</v>
      </c>
      <c r="J19" s="207">
        <f>SUMIF('4. Timesheet'!$H$11:$H$115,$C19,'4. Timesheet'!O$11:O$115)</f>
        <v>0</v>
      </c>
      <c r="K19" s="207">
        <f>SUMIF('4. Timesheet'!$H$11:$H$115,$C19,'4. Timesheet'!P$11:P$115)</f>
        <v>0</v>
      </c>
      <c r="L19" s="207">
        <f>SUMIF('4. Timesheet'!$H$11:$H$115,$C19,'4. Timesheet'!Q$11:Q$115)</f>
        <v>0</v>
      </c>
      <c r="M19" s="207">
        <f>SUMIF('4. Timesheet'!$H$11:$H$115,$C19,'4. Timesheet'!R$11:R$115)</f>
        <v>2.5</v>
      </c>
      <c r="N19" s="207">
        <f>SUMIF('4. Timesheet'!$H$11:$H$115,$C19,'4. Timesheet'!S$11:S$115)</f>
        <v>3</v>
      </c>
      <c r="O19" s="207">
        <f>SUMIF('4. Timesheet'!$H$11:$H$115,$C19,'4. Timesheet'!T$11:T$115)</f>
        <v>4</v>
      </c>
      <c r="P19" s="207">
        <f>SUMIF('4. Timesheet'!$H$11:$H$115,$C19,'4. Timesheet'!U$11:U$115)</f>
        <v>0</v>
      </c>
      <c r="Q19" s="207">
        <f>SUMIF('4. Timesheet'!$H$11:$H$115,$C19,'4. Timesheet'!V$11:V$115)</f>
        <v>0</v>
      </c>
      <c r="R19" s="207">
        <f>SUMIF('4. Timesheet'!$H$11:$H$115,$C19,'4. Timesheet'!W$11:W$115)</f>
        <v>0</v>
      </c>
    </row>
    <row r="20" spans="2:18">
      <c r="B20" s="208" t="s">
        <v>111</v>
      </c>
      <c r="C20" s="218" t="str">
        <f>CONFIG!$A$5</f>
        <v>AUD</v>
      </c>
      <c r="D20" s="226">
        <v>0</v>
      </c>
      <c r="E20" s="222">
        <f>SUMIF('4. Timesheet'!$H$11:$H$115,$C20,'4. Timesheet'!J$11:J$115)</f>
        <v>4</v>
      </c>
      <c r="F20" s="207">
        <f>SUMIF('4. Timesheet'!$H$11:$H$115,$C20,'4. Timesheet'!K$11:K$115)</f>
        <v>4</v>
      </c>
      <c r="G20" s="207">
        <f>SUMIF('4. Timesheet'!$H$11:$H$115,$C20,'4. Timesheet'!L$11:L$115)</f>
        <v>4</v>
      </c>
      <c r="H20" s="207">
        <f>SUMIF('4. Timesheet'!$H$11:$H$115,$C20,'4. Timesheet'!M$11:M$115)</f>
        <v>0</v>
      </c>
      <c r="I20" s="207">
        <f>SUMIF('4. Timesheet'!$H$11:$H$115,$C20,'4. Timesheet'!N$11:N$115)</f>
        <v>0</v>
      </c>
      <c r="J20" s="207">
        <f>SUMIF('4. Timesheet'!$H$11:$H$115,$C20,'4. Timesheet'!O$11:O$115)</f>
        <v>0</v>
      </c>
      <c r="K20" s="207">
        <f>SUMIF('4. Timesheet'!$H$11:$H$115,$C20,'4. Timesheet'!P$11:P$115)</f>
        <v>0</v>
      </c>
      <c r="L20" s="207">
        <f>SUMIF('4. Timesheet'!$H$11:$H$115,$C20,'4. Timesheet'!Q$11:Q$115)</f>
        <v>0</v>
      </c>
      <c r="M20" s="207">
        <f>SUMIF('4. Timesheet'!$H$11:$H$115,$C20,'4. Timesheet'!R$11:R$115)</f>
        <v>0</v>
      </c>
      <c r="N20" s="207">
        <f>SUMIF('4. Timesheet'!$H$11:$H$115,$C20,'4. Timesheet'!S$11:S$115)</f>
        <v>0</v>
      </c>
      <c r="O20" s="207">
        <f>SUMIF('4. Timesheet'!$H$11:$H$115,$C20,'4. Timesheet'!T$11:T$115)</f>
        <v>0</v>
      </c>
      <c r="P20" s="207">
        <f>SUMIF('4. Timesheet'!$H$11:$H$115,$C20,'4. Timesheet'!U$11:U$115)</f>
        <v>0</v>
      </c>
      <c r="Q20" s="207">
        <f>SUMIF('4. Timesheet'!$H$11:$H$115,$C20,'4. Timesheet'!V$11:V$115)</f>
        <v>0</v>
      </c>
      <c r="R20" s="207">
        <f>SUMIF('4. Timesheet'!$H$11:$H$115,$C20,'4. Timesheet'!W$11:W$115)</f>
        <v>0</v>
      </c>
    </row>
    <row r="21" spans="2:18" ht="15.75" thickBot="1">
      <c r="B21" s="209" t="s">
        <v>111</v>
      </c>
      <c r="C21" s="219" t="str">
        <f>CONFIG!$A$6</f>
        <v>TST</v>
      </c>
      <c r="D21" s="227">
        <v>0</v>
      </c>
      <c r="E21" s="223">
        <f>SUMIF('4. Timesheet'!$H$11:$H$115,$C21,'4. Timesheet'!J$11:J$115)</f>
        <v>0</v>
      </c>
      <c r="F21" s="210">
        <f>SUMIF('4. Timesheet'!$H$11:$H$115,$C21,'4. Timesheet'!K$11:K$115)</f>
        <v>0</v>
      </c>
      <c r="G21" s="210">
        <f>SUMIF('4. Timesheet'!$H$11:$H$115,$C21,'4. Timesheet'!L$11:L$115)</f>
        <v>0</v>
      </c>
      <c r="H21" s="210">
        <f>SUMIF('4. Timesheet'!$H$11:$H$115,$C21,'4. Timesheet'!M$11:M$115)</f>
        <v>0</v>
      </c>
      <c r="I21" s="210">
        <f>SUMIF('4. Timesheet'!$H$11:$H$115,$C21,'4. Timesheet'!N$11:N$115)</f>
        <v>0</v>
      </c>
      <c r="J21" s="210">
        <f>SUMIF('4. Timesheet'!$H$11:$H$115,$C21,'4. Timesheet'!O$11:O$115)</f>
        <v>0</v>
      </c>
      <c r="K21" s="210">
        <f>SUMIF('4. Timesheet'!$H$11:$H$115,$C21,'4. Timesheet'!P$11:P$115)</f>
        <v>0</v>
      </c>
      <c r="L21" s="210">
        <f>SUMIF('4. Timesheet'!$H$11:$H$115,$C21,'4. Timesheet'!Q$11:Q$115)</f>
        <v>0</v>
      </c>
      <c r="M21" s="210">
        <f>SUMIF('4. Timesheet'!$H$11:$H$115,$C21,'4. Timesheet'!R$11:R$115)</f>
        <v>0</v>
      </c>
      <c r="N21" s="210">
        <f>SUMIF('4. Timesheet'!$H$11:$H$115,$C21,'4. Timesheet'!S$11:S$115)</f>
        <v>0</v>
      </c>
      <c r="O21" s="210">
        <f>SUMIF('4. Timesheet'!$H$11:$H$115,$C21,'4. Timesheet'!T$11:T$115)</f>
        <v>0</v>
      </c>
      <c r="P21" s="210">
        <f>SUMIF('4. Timesheet'!$H$11:$H$115,$C21,'4. Timesheet'!U$11:U$115)</f>
        <v>0</v>
      </c>
      <c r="Q21" s="210">
        <f>SUMIF('4. Timesheet'!$H$11:$H$115,$C21,'4. Timesheet'!V$11:V$115)</f>
        <v>0</v>
      </c>
      <c r="R21" s="210">
        <f>SUMIF('4. Timesheet'!$H$11:$H$115,$C21,'4. Timesheet'!W$11:W$115)</f>
        <v>0</v>
      </c>
    </row>
    <row r="22" spans="2:18" ht="15.75" thickBot="1">
      <c r="B22" s="211" t="s">
        <v>112</v>
      </c>
      <c r="C22" s="220" t="s">
        <v>110</v>
      </c>
      <c r="D22" s="228">
        <v>0</v>
      </c>
      <c r="E22" s="224">
        <f>SUM(E23:E27)</f>
        <v>9.85</v>
      </c>
      <c r="F22" s="212">
        <f t="shared" ref="F22:R22" si="2">SUM(F23:F27)</f>
        <v>21.35</v>
      </c>
      <c r="G22" s="212">
        <f t="shared" si="2"/>
        <v>38.35</v>
      </c>
      <c r="H22" s="212">
        <f t="shared" si="2"/>
        <v>44.35</v>
      </c>
      <c r="I22" s="212">
        <f t="shared" si="2"/>
        <v>50.35</v>
      </c>
      <c r="J22" s="212">
        <f t="shared" si="2"/>
        <v>50.35</v>
      </c>
      <c r="K22" s="212">
        <f t="shared" si="2"/>
        <v>50.35</v>
      </c>
      <c r="L22" s="212">
        <f t="shared" si="2"/>
        <v>54.35</v>
      </c>
      <c r="M22" s="212">
        <f t="shared" si="2"/>
        <v>56.85</v>
      </c>
      <c r="N22" s="212">
        <f t="shared" si="2"/>
        <v>61.85</v>
      </c>
      <c r="O22" s="212">
        <f t="shared" si="2"/>
        <v>69.849999999999994</v>
      </c>
      <c r="P22" s="212">
        <f t="shared" si="2"/>
        <v>69.849999999999994</v>
      </c>
      <c r="Q22" s="212">
        <f t="shared" si="2"/>
        <v>69.849999999999994</v>
      </c>
      <c r="R22" s="213">
        <f t="shared" si="2"/>
        <v>69.849999999999994</v>
      </c>
    </row>
    <row r="23" spans="2:18">
      <c r="B23" s="229" t="s">
        <v>112</v>
      </c>
      <c r="C23" s="230" t="str">
        <f>CONFIG!$A$2</f>
        <v>GD</v>
      </c>
      <c r="D23" s="231">
        <v>0</v>
      </c>
      <c r="E23" s="232">
        <f t="shared" ref="E23:F27" si="3">D23+E17</f>
        <v>1.3499999999999999</v>
      </c>
      <c r="F23" s="233">
        <f t="shared" si="3"/>
        <v>1.3499999999999999</v>
      </c>
      <c r="G23" s="233">
        <f t="shared" ref="G23:R23" si="4">F23+G17</f>
        <v>1.3499999999999999</v>
      </c>
      <c r="H23" s="233">
        <f t="shared" si="4"/>
        <v>1.3499999999999999</v>
      </c>
      <c r="I23" s="233">
        <f t="shared" si="4"/>
        <v>1.3499999999999999</v>
      </c>
      <c r="J23" s="233">
        <f t="shared" si="4"/>
        <v>1.3499999999999999</v>
      </c>
      <c r="K23" s="233">
        <f t="shared" si="4"/>
        <v>1.3499999999999999</v>
      </c>
      <c r="L23" s="233">
        <f t="shared" si="4"/>
        <v>1.3499999999999999</v>
      </c>
      <c r="M23" s="233">
        <f t="shared" si="4"/>
        <v>1.3499999999999999</v>
      </c>
      <c r="N23" s="233">
        <f t="shared" si="4"/>
        <v>1.3499999999999999</v>
      </c>
      <c r="O23" s="233">
        <f t="shared" si="4"/>
        <v>1.3499999999999999</v>
      </c>
      <c r="P23" s="233">
        <f t="shared" si="4"/>
        <v>1.3499999999999999</v>
      </c>
      <c r="Q23" s="233">
        <f t="shared" si="4"/>
        <v>1.3499999999999999</v>
      </c>
      <c r="R23" s="233">
        <f t="shared" si="4"/>
        <v>1.3499999999999999</v>
      </c>
    </row>
    <row r="24" spans="2:18">
      <c r="B24" s="191" t="s">
        <v>112</v>
      </c>
      <c r="C24" s="234" t="str">
        <f>CONFIG!$A$3</f>
        <v>ART</v>
      </c>
      <c r="D24" s="235">
        <v>0</v>
      </c>
      <c r="E24" s="236">
        <f t="shared" si="3"/>
        <v>4.5</v>
      </c>
      <c r="F24" s="193">
        <f t="shared" si="3"/>
        <v>10.5</v>
      </c>
      <c r="G24" s="193">
        <f t="shared" ref="G24:R24" si="5">F24+G18</f>
        <v>17.5</v>
      </c>
      <c r="H24" s="193">
        <f t="shared" si="5"/>
        <v>21.5</v>
      </c>
      <c r="I24" s="193">
        <f t="shared" si="5"/>
        <v>25.5</v>
      </c>
      <c r="J24" s="193">
        <f t="shared" si="5"/>
        <v>25.5</v>
      </c>
      <c r="K24" s="193">
        <f t="shared" si="5"/>
        <v>25.5</v>
      </c>
      <c r="L24" s="193">
        <f t="shared" si="5"/>
        <v>29.5</v>
      </c>
      <c r="M24" s="193">
        <f t="shared" si="5"/>
        <v>29.5</v>
      </c>
      <c r="N24" s="193">
        <f t="shared" si="5"/>
        <v>31.5</v>
      </c>
      <c r="O24" s="193">
        <f t="shared" si="5"/>
        <v>35.5</v>
      </c>
      <c r="P24" s="193">
        <f t="shared" si="5"/>
        <v>35.5</v>
      </c>
      <c r="Q24" s="193">
        <f t="shared" si="5"/>
        <v>35.5</v>
      </c>
      <c r="R24" s="193">
        <f t="shared" si="5"/>
        <v>35.5</v>
      </c>
    </row>
    <row r="25" spans="2:18">
      <c r="B25" s="191" t="s">
        <v>112</v>
      </c>
      <c r="C25" s="234" t="str">
        <f>CONFIG!$A$4</f>
        <v>PRG</v>
      </c>
      <c r="D25" s="235">
        <v>0</v>
      </c>
      <c r="E25" s="236">
        <f t="shared" si="3"/>
        <v>0</v>
      </c>
      <c r="F25" s="193">
        <f t="shared" si="3"/>
        <v>1.5</v>
      </c>
      <c r="G25" s="193">
        <f t="shared" ref="G25:R25" si="6">F25+G19</f>
        <v>7.5</v>
      </c>
      <c r="H25" s="193">
        <f t="shared" si="6"/>
        <v>9.5</v>
      </c>
      <c r="I25" s="193">
        <f t="shared" si="6"/>
        <v>11.5</v>
      </c>
      <c r="J25" s="193">
        <f t="shared" si="6"/>
        <v>11.5</v>
      </c>
      <c r="K25" s="193">
        <f t="shared" si="6"/>
        <v>11.5</v>
      </c>
      <c r="L25" s="193">
        <f t="shared" si="6"/>
        <v>11.5</v>
      </c>
      <c r="M25" s="193">
        <f t="shared" si="6"/>
        <v>14</v>
      </c>
      <c r="N25" s="193">
        <f t="shared" si="6"/>
        <v>17</v>
      </c>
      <c r="O25" s="193">
        <f t="shared" si="6"/>
        <v>21</v>
      </c>
      <c r="P25" s="193">
        <f t="shared" si="6"/>
        <v>21</v>
      </c>
      <c r="Q25" s="193">
        <f t="shared" si="6"/>
        <v>21</v>
      </c>
      <c r="R25" s="193">
        <f t="shared" si="6"/>
        <v>21</v>
      </c>
    </row>
    <row r="26" spans="2:18">
      <c r="B26" s="191" t="s">
        <v>112</v>
      </c>
      <c r="C26" s="234" t="str">
        <f>CONFIG!$A$5</f>
        <v>AUD</v>
      </c>
      <c r="D26" s="235">
        <v>0</v>
      </c>
      <c r="E26" s="236">
        <f t="shared" si="3"/>
        <v>4</v>
      </c>
      <c r="F26" s="193">
        <f t="shared" si="3"/>
        <v>8</v>
      </c>
      <c r="G26" s="193">
        <f t="shared" ref="G26:R26" si="7">F26+G20</f>
        <v>12</v>
      </c>
      <c r="H26" s="193">
        <f t="shared" si="7"/>
        <v>12</v>
      </c>
      <c r="I26" s="193">
        <f t="shared" si="7"/>
        <v>12</v>
      </c>
      <c r="J26" s="193">
        <f t="shared" si="7"/>
        <v>12</v>
      </c>
      <c r="K26" s="193">
        <f t="shared" si="7"/>
        <v>12</v>
      </c>
      <c r="L26" s="193">
        <f t="shared" si="7"/>
        <v>12</v>
      </c>
      <c r="M26" s="193">
        <f t="shared" si="7"/>
        <v>12</v>
      </c>
      <c r="N26" s="193">
        <f t="shared" si="7"/>
        <v>12</v>
      </c>
      <c r="O26" s="193">
        <f t="shared" si="7"/>
        <v>12</v>
      </c>
      <c r="P26" s="193">
        <f t="shared" si="7"/>
        <v>12</v>
      </c>
      <c r="Q26" s="193">
        <f t="shared" si="7"/>
        <v>12</v>
      </c>
      <c r="R26" s="193">
        <f t="shared" si="7"/>
        <v>12</v>
      </c>
    </row>
    <row r="27" spans="2:18" ht="15.75" thickBot="1">
      <c r="B27" s="237" t="s">
        <v>112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113</v>
      </c>
      <c r="C28" s="220" t="s">
        <v>110</v>
      </c>
      <c r="D28" s="228">
        <v>0</v>
      </c>
      <c r="E28" s="224">
        <f t="shared" ref="E28:R33" si="9">E10-D10</f>
        <v>8</v>
      </c>
      <c r="F28" s="212">
        <f t="shared" si="9"/>
        <v>-9.5</v>
      </c>
      <c r="G28" s="212">
        <f t="shared" si="9"/>
        <v>1</v>
      </c>
      <c r="H28" s="212">
        <f t="shared" si="9"/>
        <v>-10.299999999999997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-19.350000000000009</v>
      </c>
      <c r="P28" s="212">
        <f t="shared" si="9"/>
        <v>0</v>
      </c>
      <c r="Q28" s="212">
        <f t="shared" si="9"/>
        <v>0</v>
      </c>
      <c r="R28" s="213">
        <f t="shared" si="9"/>
        <v>0</v>
      </c>
    </row>
    <row r="29" spans="2:18">
      <c r="B29" s="229" t="s">
        <v>113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-18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-16.649999999999999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113</v>
      </c>
      <c r="C30" s="234" t="str">
        <f>CONFIG!$A$3</f>
        <v>ART</v>
      </c>
      <c r="D30" s="235">
        <v>0</v>
      </c>
      <c r="E30" s="236">
        <f t="shared" si="9"/>
        <v>2</v>
      </c>
      <c r="F30" s="193">
        <f t="shared" ref="F30:R30" si="11">F12-E12</f>
        <v>-11.5</v>
      </c>
      <c r="G30" s="193">
        <f t="shared" si="11"/>
        <v>1</v>
      </c>
      <c r="H30" s="193">
        <f t="shared" si="11"/>
        <v>10.700000000000003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-2.7000000000000028</v>
      </c>
      <c r="P30" s="193">
        <f t="shared" si="11"/>
        <v>0</v>
      </c>
      <c r="Q30" s="193">
        <f t="shared" si="11"/>
        <v>0</v>
      </c>
      <c r="R30" s="193">
        <f t="shared" si="11"/>
        <v>0</v>
      </c>
    </row>
    <row r="31" spans="2:18">
      <c r="B31" s="191" t="s">
        <v>113</v>
      </c>
      <c r="C31" s="234" t="str">
        <f>CONFIG!$A$4</f>
        <v>PRG</v>
      </c>
      <c r="D31" s="235">
        <v>0</v>
      </c>
      <c r="E31" s="236">
        <f t="shared" si="9"/>
        <v>0</v>
      </c>
      <c r="F31" s="193">
        <f t="shared" ref="F31:R31" si="12">F13-E13</f>
        <v>0</v>
      </c>
      <c r="G31" s="193">
        <f t="shared" si="12"/>
        <v>0</v>
      </c>
      <c r="H31" s="193">
        <f t="shared" si="12"/>
        <v>-8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1</v>
      </c>
      <c r="P31" s="193">
        <f t="shared" si="12"/>
        <v>0</v>
      </c>
      <c r="Q31" s="193">
        <f t="shared" si="12"/>
        <v>0</v>
      </c>
      <c r="R31" s="193">
        <f t="shared" si="12"/>
        <v>0</v>
      </c>
    </row>
    <row r="32" spans="2:18">
      <c r="B32" s="191" t="s">
        <v>113</v>
      </c>
      <c r="C32" s="234" t="str">
        <f>CONFIG!$A$5</f>
        <v>AUD</v>
      </c>
      <c r="D32" s="235">
        <v>0</v>
      </c>
      <c r="E32" s="236">
        <f t="shared" si="9"/>
        <v>6</v>
      </c>
      <c r="F32" s="193">
        <f t="shared" ref="F32:R32" si="13">F14-E14</f>
        <v>2</v>
      </c>
      <c r="G32" s="193">
        <f t="shared" si="13"/>
        <v>0</v>
      </c>
      <c r="H32" s="193">
        <f t="shared" si="13"/>
        <v>5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-1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113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110</v>
      </c>
      <c r="D34" s="253">
        <f>SUM(D35:D39)</f>
        <v>100</v>
      </c>
      <c r="E34" s="254">
        <f>SUM(E35:E39)</f>
        <v>98.15</v>
      </c>
      <c r="F34" s="255">
        <f t="shared" ref="F34:R34" si="15">SUM(F35:F39)</f>
        <v>77.150000000000006</v>
      </c>
      <c r="G34" s="255">
        <f t="shared" si="15"/>
        <v>61.150000000000006</v>
      </c>
      <c r="H34" s="255">
        <f t="shared" si="15"/>
        <v>44.85</v>
      </c>
      <c r="I34" s="255">
        <f t="shared" si="15"/>
        <v>38.85</v>
      </c>
      <c r="J34" s="255">
        <f t="shared" si="15"/>
        <v>38.85</v>
      </c>
      <c r="K34" s="255">
        <f t="shared" si="15"/>
        <v>38.85</v>
      </c>
      <c r="L34" s="255">
        <f t="shared" si="15"/>
        <v>34.85</v>
      </c>
      <c r="M34" s="255">
        <f t="shared" si="15"/>
        <v>32.35</v>
      </c>
      <c r="N34" s="255">
        <f t="shared" si="15"/>
        <v>27.35</v>
      </c>
      <c r="O34" s="255">
        <f t="shared" si="15"/>
        <v>0</v>
      </c>
      <c r="P34" s="255">
        <f t="shared" si="15"/>
        <v>0</v>
      </c>
      <c r="Q34" s="255">
        <f t="shared" si="15"/>
        <v>0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36</v>
      </c>
      <c r="E35" s="245">
        <f t="shared" si="16"/>
        <v>34.65</v>
      </c>
      <c r="F35" s="246">
        <f t="shared" ref="F35:R35" si="17">F11-F23</f>
        <v>34.65</v>
      </c>
      <c r="G35" s="246">
        <f t="shared" si="17"/>
        <v>34.65</v>
      </c>
      <c r="H35" s="246">
        <f t="shared" si="17"/>
        <v>16.649999999999999</v>
      </c>
      <c r="I35" s="246">
        <f t="shared" si="17"/>
        <v>16.649999999999999</v>
      </c>
      <c r="J35" s="246">
        <f t="shared" si="17"/>
        <v>16.649999999999999</v>
      </c>
      <c r="K35" s="246">
        <f t="shared" si="17"/>
        <v>16.649999999999999</v>
      </c>
      <c r="L35" s="246">
        <f t="shared" si="17"/>
        <v>16.649999999999999</v>
      </c>
      <c r="M35" s="246">
        <f t="shared" si="17"/>
        <v>16.649999999999999</v>
      </c>
      <c r="N35" s="246">
        <f t="shared" si="17"/>
        <v>16.649999999999999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36</v>
      </c>
      <c r="E36" s="249">
        <f t="shared" si="16"/>
        <v>33.5</v>
      </c>
      <c r="F36" s="194">
        <f t="shared" ref="F36:R36" si="18">F12-F24</f>
        <v>16</v>
      </c>
      <c r="G36" s="194">
        <f t="shared" si="18"/>
        <v>10</v>
      </c>
      <c r="H36" s="194">
        <f t="shared" si="18"/>
        <v>16.700000000000003</v>
      </c>
      <c r="I36" s="194">
        <f t="shared" si="18"/>
        <v>12.700000000000003</v>
      </c>
      <c r="J36" s="194">
        <f t="shared" si="18"/>
        <v>12.700000000000003</v>
      </c>
      <c r="K36" s="194">
        <f t="shared" si="18"/>
        <v>12.700000000000003</v>
      </c>
      <c r="L36" s="194">
        <f t="shared" si="18"/>
        <v>8.7000000000000028</v>
      </c>
      <c r="M36" s="194">
        <f t="shared" si="18"/>
        <v>8.7000000000000028</v>
      </c>
      <c r="N36" s="194">
        <f t="shared" si="18"/>
        <v>6.7000000000000028</v>
      </c>
      <c r="O36" s="194">
        <f t="shared" si="18"/>
        <v>0</v>
      </c>
      <c r="P36" s="194">
        <f t="shared" si="18"/>
        <v>0</v>
      </c>
      <c r="Q36" s="194">
        <f t="shared" si="18"/>
        <v>0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28</v>
      </c>
      <c r="E37" s="249">
        <f t="shared" si="16"/>
        <v>28</v>
      </c>
      <c r="F37" s="194">
        <f t="shared" ref="F37:R37" si="19">F13-F25</f>
        <v>26.5</v>
      </c>
      <c r="G37" s="194">
        <f t="shared" si="19"/>
        <v>20.5</v>
      </c>
      <c r="H37" s="194">
        <f t="shared" si="19"/>
        <v>10.5</v>
      </c>
      <c r="I37" s="194">
        <f t="shared" si="19"/>
        <v>8.5</v>
      </c>
      <c r="J37" s="194">
        <f t="shared" si="19"/>
        <v>8.5</v>
      </c>
      <c r="K37" s="194">
        <f t="shared" si="19"/>
        <v>8.5</v>
      </c>
      <c r="L37" s="194">
        <f t="shared" si="19"/>
        <v>8.5</v>
      </c>
      <c r="M37" s="194">
        <f t="shared" si="19"/>
        <v>6</v>
      </c>
      <c r="N37" s="194">
        <f t="shared" si="19"/>
        <v>3</v>
      </c>
      <c r="O37" s="194">
        <f t="shared" si="19"/>
        <v>0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2</v>
      </c>
      <c r="F38" s="194">
        <f t="shared" ref="F38:R38" si="20">F14-F26</f>
        <v>0</v>
      </c>
      <c r="G38" s="194">
        <f t="shared" si="20"/>
        <v>-4</v>
      </c>
      <c r="H38" s="194">
        <f t="shared" si="20"/>
        <v>1</v>
      </c>
      <c r="I38" s="194">
        <f t="shared" si="20"/>
        <v>1</v>
      </c>
      <c r="J38" s="194">
        <f t="shared" si="20"/>
        <v>1</v>
      </c>
      <c r="K38" s="194">
        <f t="shared" si="20"/>
        <v>1</v>
      </c>
      <c r="L38" s="194">
        <f t="shared" si="20"/>
        <v>1</v>
      </c>
      <c r="M38" s="194">
        <f t="shared" si="20"/>
        <v>1</v>
      </c>
      <c r="N38" s="194">
        <f t="shared" si="20"/>
        <v>1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4" t="s">
        <v>42</v>
      </c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6"/>
    </row>
    <row r="42" spans="2:18" ht="15.75" thickBot="1">
      <c r="B42" s="268" t="s">
        <v>116</v>
      </c>
      <c r="C42" s="269" t="s">
        <v>110</v>
      </c>
      <c r="D42" s="270">
        <f>SUM(D43:D47)</f>
        <v>10.199999999999999</v>
      </c>
      <c r="E42" s="270">
        <f>IF(AND(WEEKDAY('3. Resources'!D$54)&lt;&gt;1,WEEKDAY('3. Resources'!D$54)&lt;&gt;7,'3. Resources'!D$55&lt;&gt;"FER"),$D42,0)</f>
        <v>10.199999999999999</v>
      </c>
      <c r="F42" s="270">
        <f>IF(AND(WEEKDAY('3. Resources'!E$54)&lt;&gt;1,WEEKDAY('3. Resources'!E$54)&lt;&gt;7,'3. Resources'!E$55&lt;&gt;"FER"),$D42,0)</f>
        <v>10.199999999999999</v>
      </c>
      <c r="G42" s="270">
        <f>IF(AND(WEEKDAY('3. Resources'!F$54)&lt;&gt;1,WEEKDAY('3. Resources'!F$54)&lt;&gt;7,'3. Resources'!F$55&lt;&gt;"FER"),$D42,0)</f>
        <v>10.199999999999999</v>
      </c>
      <c r="H42" s="270">
        <f>IF(AND(WEEKDAY('3. Resources'!G$54)&lt;&gt;1,WEEKDAY('3. Resources'!G$54)&lt;&gt;7,'3. Resources'!G$55&lt;&gt;"FER"),$D42,0)</f>
        <v>10.199999999999999</v>
      </c>
      <c r="I42" s="270">
        <f>IF(AND(WEEKDAY('3. Resources'!H$54)&lt;&gt;1,WEEKDAY('3. Resources'!H$54)&lt;&gt;7,'3. Resources'!H$55&lt;&gt;"FER"),$D42,0)</f>
        <v>10.199999999999999</v>
      </c>
      <c r="J42" s="270">
        <f>IF(AND(WEEKDAY('3. Resources'!I$54)&lt;&gt;1,WEEKDAY('3. Resources'!I$54)&lt;&gt;7,'3. Resources'!I$55&lt;&gt;"FER"),$D42,0)</f>
        <v>0</v>
      </c>
      <c r="K42" s="270">
        <f>IF(AND(WEEKDAY('3. Resources'!J$54)&lt;&gt;1,WEEKDAY('3. Resources'!J$54)&lt;&gt;7,'3. Resources'!J$55&lt;&gt;"FER"),$D42,0)</f>
        <v>0</v>
      </c>
      <c r="L42" s="270">
        <f>IF(AND(WEEKDAY('3. Resources'!K$54)&lt;&gt;1,WEEKDAY('3. Resources'!K$54)&lt;&gt;7,'3. Resources'!K$55&lt;&gt;"FER"),$D42,0)</f>
        <v>10.199999999999999</v>
      </c>
      <c r="M42" s="270">
        <f>IF(AND(WEEKDAY('3. Resources'!L$54)&lt;&gt;1,WEEKDAY('3. Resources'!L$54)&lt;&gt;7,'3. Resources'!L$55&lt;&gt;"FER"),$D42,0)</f>
        <v>10.199999999999999</v>
      </c>
      <c r="N42" s="270">
        <f>IF(AND(WEEKDAY('3. Resources'!M$54)&lt;&gt;1,WEEKDAY('3. Resources'!M$54)&lt;&gt;7,'3. Resources'!M$55&lt;&gt;"FER"),$D42,0)</f>
        <v>10.199999999999999</v>
      </c>
      <c r="O42" s="270">
        <f>IF(AND(WEEKDAY('3. Resources'!N$54)&lt;&gt;1,WEEKDAY('3. Resources'!N$54)&lt;&gt;7,'3. Resources'!N$55&lt;&gt;"FER"),$D42,0)</f>
        <v>10.199999999999999</v>
      </c>
      <c r="P42" s="270">
        <f>IF(AND(WEEKDAY('3. Resources'!O$54)&lt;&gt;1,WEEKDAY('3. Resources'!O$54)&lt;&gt;7,'3. Resources'!O$55&lt;&gt;"FER"),$D42,0)</f>
        <v>10.199999999999999</v>
      </c>
      <c r="Q42" s="270">
        <f>IF(AND(WEEKDAY('3. Resources'!P$54)&lt;&gt;1,WEEKDAY('3. Resources'!P$54)&lt;&gt;7,'3. Resources'!P$55&lt;&gt;"FER"),$D42,0)</f>
        <v>0</v>
      </c>
      <c r="R42" s="271">
        <f>IF(AND(WEEKDAY('3. Resources'!Q$54)&lt;&gt;1,WEEKDAY('3. Resources'!Q$54)&lt;&gt;7,'3. Resources'!Q$55&lt;&gt;"FER"),$D42,0)</f>
        <v>0</v>
      </c>
    </row>
    <row r="43" spans="2:18">
      <c r="B43" s="275" t="s">
        <v>116</v>
      </c>
      <c r="C43" s="276" t="str">
        <f>CONFIG!$A$2</f>
        <v>GD</v>
      </c>
      <c r="D43" s="266">
        <f>D49/'3. Resources'!$B$54</f>
        <v>2.5499999999999998</v>
      </c>
      <c r="E43" s="267">
        <f>IF(AND(WEEKDAY('3. Resources'!D$54)&lt;&gt;1,WEEKDAY('3. Resources'!D$54)&lt;&gt;7,'3. Resources'!D$55&lt;&gt;"FER"),$D43,0)</f>
        <v>2.5499999999999998</v>
      </c>
      <c r="F43" s="267">
        <f>IF(AND(WEEKDAY('3. Resources'!E$54)&lt;&gt;1,WEEKDAY('3. Resources'!E$54)&lt;&gt;7,'3. Resources'!E$55&lt;&gt;"FER"),$D43,0)</f>
        <v>2.5499999999999998</v>
      </c>
      <c r="G43" s="267">
        <f>IF(AND(WEEKDAY('3. Resources'!F$54)&lt;&gt;1,WEEKDAY('3. Resources'!F$54)&lt;&gt;7,'3. Resources'!F$55&lt;&gt;"FER"),$D43,0)</f>
        <v>2.5499999999999998</v>
      </c>
      <c r="H43" s="267">
        <f>IF(AND(WEEKDAY('3. Resources'!G$54)&lt;&gt;1,WEEKDAY('3. Resources'!G$54)&lt;&gt;7,'3. Resources'!G$55&lt;&gt;"FER"),$D43,0)</f>
        <v>2.5499999999999998</v>
      </c>
      <c r="I43" s="267">
        <f>IF(AND(WEEKDAY('3. Resources'!H$54)&lt;&gt;1,WEEKDAY('3. Resources'!H$54)&lt;&gt;7,'3. Resources'!H$55&lt;&gt;"FER"),$D43,0)</f>
        <v>2.5499999999999998</v>
      </c>
      <c r="J43" s="267">
        <f>IF(AND(WEEKDAY('3. Resources'!I$54)&lt;&gt;1,WEEKDAY('3. Resources'!I$54)&lt;&gt;7,'3. Resources'!I$55&lt;&gt;"FER"),$D43,0)</f>
        <v>0</v>
      </c>
      <c r="K43" s="267">
        <f>IF(AND(WEEKDAY('3. Resources'!J$54)&lt;&gt;1,WEEKDAY('3. Resources'!J$54)&lt;&gt;7,'3. Resources'!J$55&lt;&gt;"FER"),$D43,0)</f>
        <v>0</v>
      </c>
      <c r="L43" s="267">
        <f>IF(AND(WEEKDAY('3. Resources'!K$54)&lt;&gt;1,WEEKDAY('3. Resources'!K$54)&lt;&gt;7,'3. Resources'!K$55&lt;&gt;"FER"),$D43,0)</f>
        <v>2.5499999999999998</v>
      </c>
      <c r="M43" s="267">
        <f>IF(AND(WEEKDAY('3. Resources'!L$54)&lt;&gt;1,WEEKDAY('3. Resources'!L$54)&lt;&gt;7,'3. Resources'!L$55&lt;&gt;"FER"),$D43,0)</f>
        <v>2.5499999999999998</v>
      </c>
      <c r="N43" s="267">
        <f>IF(AND(WEEKDAY('3. Resources'!M$54)&lt;&gt;1,WEEKDAY('3. Resources'!M$54)&lt;&gt;7,'3. Resources'!M$55&lt;&gt;"FER"),$D43,0)</f>
        <v>2.5499999999999998</v>
      </c>
      <c r="O43" s="267">
        <f>IF(AND(WEEKDAY('3. Resources'!N$54)&lt;&gt;1,WEEKDAY('3. Resources'!N$54)&lt;&gt;7,'3. Resources'!N$55&lt;&gt;"FER"),$D43,0)</f>
        <v>2.5499999999999998</v>
      </c>
      <c r="P43" s="267">
        <f>IF(AND(WEEKDAY('3. Resources'!O$54)&lt;&gt;1,WEEKDAY('3. Resources'!O$54)&lt;&gt;7,'3. Resources'!O$55&lt;&gt;"FER"),$D43,0)</f>
        <v>2.5499999999999998</v>
      </c>
      <c r="Q43" s="267">
        <f>IF(AND(WEEKDAY('3. Resources'!P$54)&lt;&gt;1,WEEKDAY('3. Resources'!P$54)&lt;&gt;7,'3. Resources'!P$55&lt;&gt;"FER"),$D43,0)</f>
        <v>0</v>
      </c>
      <c r="R43" s="267">
        <f>IF(AND(WEEKDAY('3. Resources'!Q$54)&lt;&gt;1,WEEKDAY('3. Resources'!Q$54)&lt;&gt;7,'3. Resources'!Q$55&lt;&gt;"FER"),$D43,0)</f>
        <v>0</v>
      </c>
    </row>
    <row r="44" spans="2:18">
      <c r="B44" s="277" t="s">
        <v>116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3.4</v>
      </c>
      <c r="I44" s="265">
        <f>IF(AND(WEEKDAY('3. Resources'!H$54)&lt;&gt;1,WEEKDAY('3. Resources'!H$54)&lt;&gt;7,'3. Resources'!H$55&lt;&gt;"FER"),$D44,0)</f>
        <v>3.4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0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3.4</v>
      </c>
      <c r="P44" s="265">
        <f>IF(AND(WEEKDAY('3. Resources'!O$54)&lt;&gt;1,WEEKDAY('3. Resources'!O$54)&lt;&gt;7,'3. Resources'!O$55&lt;&gt;"FER"),$D44,0)</f>
        <v>3.4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0</v>
      </c>
    </row>
    <row r="45" spans="2:18">
      <c r="B45" s="277" t="s">
        <v>116</v>
      </c>
      <c r="C45" s="278" t="str">
        <f>CONFIG!$A$4</f>
        <v>PRG</v>
      </c>
      <c r="D45" s="264">
        <f>D51/'3. Resources'!$B$54</f>
        <v>3.4</v>
      </c>
      <c r="E45" s="265">
        <f>IF(AND(WEEKDAY('3. Resources'!D$54)&lt;&gt;1,WEEKDAY('3. Resources'!D$54)&lt;&gt;7,'3. Resources'!D$55&lt;&gt;"FER"),$D45,0)</f>
        <v>3.4</v>
      </c>
      <c r="F45" s="265">
        <f>IF(AND(WEEKDAY('3. Resources'!E$54)&lt;&gt;1,WEEKDAY('3. Resources'!E$54)&lt;&gt;7,'3. Resources'!E$55&lt;&gt;"FER"),$D45,0)</f>
        <v>3.4</v>
      </c>
      <c r="G45" s="265">
        <f>IF(AND(WEEKDAY('3. Resources'!F$54)&lt;&gt;1,WEEKDAY('3. Resources'!F$54)&lt;&gt;7,'3. Resources'!F$55&lt;&gt;"FER"),$D45,0)</f>
        <v>3.4</v>
      </c>
      <c r="H45" s="265">
        <f>IF(AND(WEEKDAY('3. Resources'!G$54)&lt;&gt;1,WEEKDAY('3. Resources'!G$54)&lt;&gt;7,'3. Resources'!G$55&lt;&gt;"FER"),$D45,0)</f>
        <v>3.4</v>
      </c>
      <c r="I45" s="265">
        <f>IF(AND(WEEKDAY('3. Resources'!H$54)&lt;&gt;1,WEEKDAY('3. Resources'!H$54)&lt;&gt;7,'3. Resources'!H$55&lt;&gt;"FER"),$D45,0)</f>
        <v>3.4</v>
      </c>
      <c r="J45" s="265">
        <f>IF(AND(WEEKDAY('3. Resources'!I$54)&lt;&gt;1,WEEKDAY('3. Resources'!I$54)&lt;&gt;7,'3. Resources'!I$55&lt;&gt;"FER"),$D45,0)</f>
        <v>0</v>
      </c>
      <c r="K45" s="265">
        <f>IF(AND(WEEKDAY('3. Resources'!J$54)&lt;&gt;1,WEEKDAY('3. Resources'!J$54)&lt;&gt;7,'3. Resources'!J$55&lt;&gt;"FER"),$D45,0)</f>
        <v>0</v>
      </c>
      <c r="L45" s="265">
        <f>IF(AND(WEEKDAY('3. Resources'!K$54)&lt;&gt;1,WEEKDAY('3. Resources'!K$54)&lt;&gt;7,'3. Resources'!K$55&lt;&gt;"FER"),$D45,0)</f>
        <v>3.4</v>
      </c>
      <c r="M45" s="265">
        <f>IF(AND(WEEKDAY('3. Resources'!L$54)&lt;&gt;1,WEEKDAY('3. Resources'!L$54)&lt;&gt;7,'3. Resources'!L$55&lt;&gt;"FER"),$D45,0)</f>
        <v>3.4</v>
      </c>
      <c r="N45" s="265">
        <f>IF(AND(WEEKDAY('3. Resources'!M$54)&lt;&gt;1,WEEKDAY('3. Resources'!M$54)&lt;&gt;7,'3. Resources'!M$55&lt;&gt;"FER"),$D45,0)</f>
        <v>3.4</v>
      </c>
      <c r="O45" s="265">
        <f>IF(AND(WEEKDAY('3. Resources'!N$54)&lt;&gt;1,WEEKDAY('3. Resources'!N$54)&lt;&gt;7,'3. Resources'!N$55&lt;&gt;"FER"),$D45,0)</f>
        <v>3.4</v>
      </c>
      <c r="P45" s="265">
        <f>IF(AND(WEEKDAY('3. Resources'!O$54)&lt;&gt;1,WEEKDAY('3. Resources'!O$54)&lt;&gt;7,'3. Resources'!O$55&lt;&gt;"FER"),$D45,0)</f>
        <v>3.4</v>
      </c>
      <c r="Q45" s="265">
        <f>IF(AND(WEEKDAY('3. Resources'!P$54)&lt;&gt;1,WEEKDAY('3. Resources'!P$54)&lt;&gt;7,'3. Resources'!P$55&lt;&gt;"FER"),$D45,0)</f>
        <v>0</v>
      </c>
      <c r="R45" s="265">
        <f>IF(AND(WEEKDAY('3. Resources'!Q$54)&lt;&gt;1,WEEKDAY('3. Resources'!Q$54)&lt;&gt;7,'3. Resources'!Q$55&lt;&gt;"FER"),$D45,0)</f>
        <v>0</v>
      </c>
    </row>
    <row r="46" spans="2:18">
      <c r="B46" s="277" t="s">
        <v>116</v>
      </c>
      <c r="C46" s="278" t="str">
        <f>CONFIG!$A$5</f>
        <v>AUD</v>
      </c>
      <c r="D46" s="264">
        <f>D52/'3. Resources'!$B$54</f>
        <v>0.85</v>
      </c>
      <c r="E46" s="265">
        <f>IF(AND(WEEKDAY('3. Resources'!D$54)&lt;&gt;1,WEEKDAY('3. Resources'!D$54)&lt;&gt;7,'3. Resources'!D$55&lt;&gt;"FER"),$D46,0)</f>
        <v>0.85</v>
      </c>
      <c r="F46" s="265">
        <f>IF(AND(WEEKDAY('3. Resources'!E$54)&lt;&gt;1,WEEKDAY('3. Resources'!E$54)&lt;&gt;7,'3. Resources'!E$55&lt;&gt;"FER"),$D46,0)</f>
        <v>0.85</v>
      </c>
      <c r="G46" s="265">
        <f>IF(AND(WEEKDAY('3. Resources'!F$54)&lt;&gt;1,WEEKDAY('3. Resources'!F$54)&lt;&gt;7,'3. Resources'!F$55&lt;&gt;"FER"),$D46,0)</f>
        <v>0.85</v>
      </c>
      <c r="H46" s="265">
        <f>IF(AND(WEEKDAY('3. Resources'!G$54)&lt;&gt;1,WEEKDAY('3. Resources'!G$54)&lt;&gt;7,'3. Resources'!G$55&lt;&gt;"FER"),$D46,0)</f>
        <v>0.85</v>
      </c>
      <c r="I46" s="265">
        <f>IF(AND(WEEKDAY('3. Resources'!H$54)&lt;&gt;1,WEEKDAY('3. Resources'!H$54)&lt;&gt;7,'3. Resources'!H$55&lt;&gt;"FER"),$D46,0)</f>
        <v>0.85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0.85</v>
      </c>
      <c r="M46" s="265">
        <f>IF(AND(WEEKDAY('3. Resources'!L$54)&lt;&gt;1,WEEKDAY('3. Resources'!L$54)&lt;&gt;7,'3. Resources'!L$55&lt;&gt;"FER"),$D46,0)</f>
        <v>0.85</v>
      </c>
      <c r="N46" s="265">
        <f>IF(AND(WEEKDAY('3. Resources'!M$54)&lt;&gt;1,WEEKDAY('3. Resources'!M$54)&lt;&gt;7,'3. Resources'!M$55&lt;&gt;"FER"),$D46,0)</f>
        <v>0.85</v>
      </c>
      <c r="O46" s="265">
        <f>IF(AND(WEEKDAY('3. Resources'!N$54)&lt;&gt;1,WEEKDAY('3. Resources'!N$54)&lt;&gt;7,'3. Resources'!N$55&lt;&gt;"FER"),$D46,0)</f>
        <v>0.85</v>
      </c>
      <c r="P46" s="265">
        <f>IF(AND(WEEKDAY('3. Resources'!O$54)&lt;&gt;1,WEEKDAY('3. Resources'!O$54)&lt;&gt;7,'3. Resources'!O$55&lt;&gt;"FER"),$D46,0)</f>
        <v>0.85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116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115</v>
      </c>
      <c r="C48" s="269" t="s">
        <v>110</v>
      </c>
      <c r="D48" s="270">
        <f>SUM(D49:D53)</f>
        <v>102</v>
      </c>
      <c r="E48" s="270">
        <f t="shared" ref="E48:E53" si="22">D48-E42</f>
        <v>91.8</v>
      </c>
      <c r="F48" s="270">
        <f t="shared" ref="F48:R48" si="23">E48-F42</f>
        <v>81.599999999999994</v>
      </c>
      <c r="G48" s="270">
        <f t="shared" si="23"/>
        <v>71.399999999999991</v>
      </c>
      <c r="H48" s="270">
        <f t="shared" si="23"/>
        <v>61.199999999999989</v>
      </c>
      <c r="I48" s="270">
        <f t="shared" si="23"/>
        <v>50.999999999999986</v>
      </c>
      <c r="J48" s="270">
        <f t="shared" si="23"/>
        <v>50.999999999999986</v>
      </c>
      <c r="K48" s="270">
        <f t="shared" si="23"/>
        <v>50.999999999999986</v>
      </c>
      <c r="L48" s="270">
        <f t="shared" si="23"/>
        <v>40.799999999999983</v>
      </c>
      <c r="M48" s="270">
        <f t="shared" si="23"/>
        <v>30.599999999999984</v>
      </c>
      <c r="N48" s="270">
        <f t="shared" si="23"/>
        <v>20.399999999999984</v>
      </c>
      <c r="O48" s="270">
        <f t="shared" si="23"/>
        <v>10.199999999999985</v>
      </c>
      <c r="P48" s="270">
        <f t="shared" si="23"/>
        <v>-1.4210854715202004E-14</v>
      </c>
      <c r="Q48" s="270">
        <f t="shared" si="23"/>
        <v>-1.4210854715202004E-14</v>
      </c>
      <c r="R48" s="271">
        <f t="shared" si="23"/>
        <v>-1.4210854715202004E-14</v>
      </c>
    </row>
    <row r="49" spans="2:18">
      <c r="B49" s="281" t="s">
        <v>115</v>
      </c>
      <c r="C49" s="276" t="str">
        <f>CONFIG!$A$2</f>
        <v>GD</v>
      </c>
      <c r="D49" s="266">
        <f>SUMIF('3. Resources'!$C$86:$C$95,C49,'3. Resources'!$H$86:$H$95)</f>
        <v>25.5</v>
      </c>
      <c r="E49" s="267">
        <f t="shared" si="22"/>
        <v>22.95</v>
      </c>
      <c r="F49" s="267">
        <f t="shared" ref="F49:R49" si="24">E49-F43</f>
        <v>20.399999999999999</v>
      </c>
      <c r="G49" s="267">
        <f t="shared" si="24"/>
        <v>17.849999999999998</v>
      </c>
      <c r="H49" s="267">
        <f t="shared" si="24"/>
        <v>15.299999999999997</v>
      </c>
      <c r="I49" s="267">
        <f t="shared" si="24"/>
        <v>12.749999999999996</v>
      </c>
      <c r="J49" s="267">
        <f t="shared" si="24"/>
        <v>12.749999999999996</v>
      </c>
      <c r="K49" s="267">
        <f t="shared" si="24"/>
        <v>12.749999999999996</v>
      </c>
      <c r="L49" s="267">
        <f t="shared" si="24"/>
        <v>10.199999999999996</v>
      </c>
      <c r="M49" s="267">
        <f t="shared" si="24"/>
        <v>7.6499999999999959</v>
      </c>
      <c r="N49" s="267">
        <f t="shared" si="24"/>
        <v>5.0999999999999961</v>
      </c>
      <c r="O49" s="267">
        <f t="shared" si="24"/>
        <v>2.5499999999999963</v>
      </c>
      <c r="P49" s="267">
        <f t="shared" si="24"/>
        <v>-3.5527136788005009E-15</v>
      </c>
      <c r="Q49" s="267">
        <f t="shared" si="24"/>
        <v>-3.5527136788005009E-15</v>
      </c>
      <c r="R49" s="267">
        <f t="shared" si="24"/>
        <v>-3.5527136788005009E-15</v>
      </c>
    </row>
    <row r="50" spans="2:18">
      <c r="B50" s="263" t="s">
        <v>115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20.400000000000006</v>
      </c>
      <c r="I50" s="265">
        <f t="shared" si="25"/>
        <v>17.000000000000007</v>
      </c>
      <c r="J50" s="265">
        <f t="shared" si="25"/>
        <v>17.000000000000007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3.4000000000000061</v>
      </c>
      <c r="P50" s="265">
        <f t="shared" si="25"/>
        <v>6.2172489379008766E-15</v>
      </c>
      <c r="Q50" s="265">
        <f t="shared" si="25"/>
        <v>6.2172489379008766E-15</v>
      </c>
      <c r="R50" s="265">
        <f t="shared" si="25"/>
        <v>6.2172489379008766E-15</v>
      </c>
    </row>
    <row r="51" spans="2:18">
      <c r="B51" s="263" t="s">
        <v>115</v>
      </c>
      <c r="C51" s="278" t="str">
        <f>CONFIG!$A$4</f>
        <v>PRG</v>
      </c>
      <c r="D51" s="264">
        <f>SUMIF('3. Resources'!$C$86:$C$95,C51,'3. Resources'!$H$86:$H$95)</f>
        <v>34</v>
      </c>
      <c r="E51" s="265">
        <f t="shared" si="22"/>
        <v>30.6</v>
      </c>
      <c r="F51" s="265">
        <f t="shared" ref="F51:R51" si="26">E51-F45</f>
        <v>27.200000000000003</v>
      </c>
      <c r="G51" s="265">
        <f t="shared" si="26"/>
        <v>23.800000000000004</v>
      </c>
      <c r="H51" s="265">
        <f t="shared" si="26"/>
        <v>20.400000000000006</v>
      </c>
      <c r="I51" s="265">
        <f t="shared" si="26"/>
        <v>17.000000000000007</v>
      </c>
      <c r="J51" s="265">
        <f t="shared" si="26"/>
        <v>17.000000000000007</v>
      </c>
      <c r="K51" s="265">
        <f t="shared" si="26"/>
        <v>17.000000000000007</v>
      </c>
      <c r="L51" s="265">
        <f t="shared" si="26"/>
        <v>13.600000000000007</v>
      </c>
      <c r="M51" s="265">
        <f t="shared" si="26"/>
        <v>10.200000000000006</v>
      </c>
      <c r="N51" s="265">
        <f t="shared" si="26"/>
        <v>6.800000000000006</v>
      </c>
      <c r="O51" s="265">
        <f t="shared" si="26"/>
        <v>3.4000000000000061</v>
      </c>
      <c r="P51" s="265">
        <f t="shared" si="26"/>
        <v>6.2172489379008766E-15</v>
      </c>
      <c r="Q51" s="265">
        <f t="shared" si="26"/>
        <v>6.2172489379008766E-15</v>
      </c>
      <c r="R51" s="265">
        <f t="shared" si="26"/>
        <v>6.2172489379008766E-15</v>
      </c>
    </row>
    <row r="52" spans="2:18">
      <c r="B52" s="263" t="s">
        <v>115</v>
      </c>
      <c r="C52" s="278" t="str">
        <f>CONFIG!$A$5</f>
        <v>AUD</v>
      </c>
      <c r="D52" s="264">
        <f>SUMIF('3. Resources'!$C$86:$C$95,C52,'3. Resources'!$H$86:$H$95)</f>
        <v>8.5</v>
      </c>
      <c r="E52" s="265">
        <f t="shared" si="22"/>
        <v>7.65</v>
      </c>
      <c r="F52" s="265">
        <f t="shared" ref="F52:R52" si="27">E52-F46</f>
        <v>6.8000000000000007</v>
      </c>
      <c r="G52" s="265">
        <f t="shared" si="27"/>
        <v>5.9500000000000011</v>
      </c>
      <c r="H52" s="265">
        <f t="shared" si="27"/>
        <v>5.1000000000000014</v>
      </c>
      <c r="I52" s="265">
        <f t="shared" si="27"/>
        <v>4.2500000000000018</v>
      </c>
      <c r="J52" s="265">
        <f t="shared" si="27"/>
        <v>4.2500000000000018</v>
      </c>
      <c r="K52" s="265">
        <f t="shared" si="27"/>
        <v>4.2500000000000018</v>
      </c>
      <c r="L52" s="265">
        <f t="shared" si="27"/>
        <v>3.4000000000000017</v>
      </c>
      <c r="M52" s="265">
        <f t="shared" si="27"/>
        <v>2.5500000000000016</v>
      </c>
      <c r="N52" s="265">
        <f t="shared" si="27"/>
        <v>1.7000000000000015</v>
      </c>
      <c r="O52" s="265">
        <f t="shared" si="27"/>
        <v>0.85000000000000153</v>
      </c>
      <c r="P52" s="265">
        <f t="shared" si="27"/>
        <v>1.5543122344752192E-15</v>
      </c>
      <c r="Q52" s="265">
        <f t="shared" si="27"/>
        <v>1.5543122344752192E-15</v>
      </c>
      <c r="R52" s="265">
        <f t="shared" si="27"/>
        <v>1.5543122344752192E-15</v>
      </c>
    </row>
    <row r="53" spans="2:18">
      <c r="B53" s="263" t="s">
        <v>115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4" t="s">
        <v>43</v>
      </c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6"/>
    </row>
    <row r="56" spans="2:18" ht="15.75" thickBot="1">
      <c r="B56" s="268" t="s">
        <v>116</v>
      </c>
      <c r="C56" s="269" t="s">
        <v>110</v>
      </c>
      <c r="D56" s="270">
        <f>SUM(D57:D61)</f>
        <v>12</v>
      </c>
      <c r="E56" s="270">
        <f>IF(AND(WEEKDAY('3. Resources'!D$54)&lt;&gt;1,WEEKDAY('3. Resources'!D$54)&lt;&gt;7,'3. Resources'!D$55&lt;&gt;"FER"),$D56,0)</f>
        <v>12</v>
      </c>
      <c r="F56" s="270">
        <f>IF(AND(WEEKDAY('3. Resources'!E$54)&lt;&gt;1,WEEKDAY('3. Resources'!E$54)&lt;&gt;7,'3. Resources'!E$55&lt;&gt;"FER"),$D56,0)</f>
        <v>12</v>
      </c>
      <c r="G56" s="270">
        <f>IF(AND(WEEKDAY('3. Resources'!F$54)&lt;&gt;1,WEEKDAY('3. Resources'!F$54)&lt;&gt;7,'3. Resources'!F$55&lt;&gt;"FER"),$D56,0)</f>
        <v>12</v>
      </c>
      <c r="H56" s="270">
        <f>IF(AND(WEEKDAY('3. Resources'!G$54)&lt;&gt;1,WEEKDAY('3. Resources'!G$54)&lt;&gt;7,'3. Resources'!G$55&lt;&gt;"FER"),$D56,0)</f>
        <v>12</v>
      </c>
      <c r="I56" s="270">
        <f>IF(AND(WEEKDAY('3. Resources'!H$54)&lt;&gt;1,WEEKDAY('3. Resources'!H$54)&lt;&gt;7,'3. Resources'!H$55&lt;&gt;"FER"),$D56,0)</f>
        <v>12</v>
      </c>
      <c r="J56" s="270">
        <f>IF(AND(WEEKDAY('3. Resources'!I$54)&lt;&gt;1,WEEKDAY('3. Resources'!I$54)&lt;&gt;7,'3. Resources'!I$55&lt;&gt;"FER"),$D56,0)</f>
        <v>0</v>
      </c>
      <c r="K56" s="270">
        <f>IF(AND(WEEKDAY('3. Resources'!J$54)&lt;&gt;1,WEEKDAY('3. Resources'!J$54)&lt;&gt;7,'3. Resources'!J$55&lt;&gt;"FER"),$D56,0)</f>
        <v>0</v>
      </c>
      <c r="L56" s="270">
        <f>IF(AND(WEEKDAY('3. Resources'!K$54)&lt;&gt;1,WEEKDAY('3. Resources'!K$54)&lt;&gt;7,'3. Resources'!K$55&lt;&gt;"FER"),$D56,0)</f>
        <v>12</v>
      </c>
      <c r="M56" s="270">
        <f>IF(AND(WEEKDAY('3. Resources'!L$54)&lt;&gt;1,WEEKDAY('3. Resources'!L$54)&lt;&gt;7,'3. Resources'!L$55&lt;&gt;"FER"),$D56,0)</f>
        <v>12</v>
      </c>
      <c r="N56" s="270">
        <f>IF(AND(WEEKDAY('3. Resources'!M$54)&lt;&gt;1,WEEKDAY('3. Resources'!M$54)&lt;&gt;7,'3. Resources'!M$55&lt;&gt;"FER"),$D56,0)</f>
        <v>12</v>
      </c>
      <c r="O56" s="270">
        <f>IF(AND(WEEKDAY('3. Resources'!N$54)&lt;&gt;1,WEEKDAY('3. Resources'!N$54)&lt;&gt;7,'3. Resources'!N$55&lt;&gt;"FER"),$D56,0)</f>
        <v>12</v>
      </c>
      <c r="P56" s="270">
        <f>IF(AND(WEEKDAY('3. Resources'!O$54)&lt;&gt;1,WEEKDAY('3. Resources'!O$54)&lt;&gt;7,'3. Resources'!O$55&lt;&gt;"FER"),$D56,0)</f>
        <v>12</v>
      </c>
      <c r="Q56" s="270">
        <f>IF(AND(WEEKDAY('3. Resources'!P$54)&lt;&gt;1,WEEKDAY('3. Resources'!P$54)&lt;&gt;7,'3. Resources'!P$55&lt;&gt;"FER"),$D56,0)</f>
        <v>0</v>
      </c>
      <c r="R56" s="271">
        <f>IF(AND(WEEKDAY('3. Resources'!Q$54)&lt;&gt;1,WEEKDAY('3. Resources'!Q$54)&lt;&gt;7,'3. Resources'!Q$55&lt;&gt;"FER"),$D56,0)</f>
        <v>0</v>
      </c>
    </row>
    <row r="57" spans="2:18">
      <c r="B57" s="275" t="s">
        <v>116</v>
      </c>
      <c r="C57" s="276" t="str">
        <f>CONFIG!$A$2</f>
        <v>GD</v>
      </c>
      <c r="D57" s="266">
        <f>D63/'3. Resources'!$B$54</f>
        <v>3</v>
      </c>
      <c r="E57" s="267">
        <f>IF(AND(WEEKDAY('3. Resources'!D$54)&lt;&gt;1,WEEKDAY('3. Resources'!D$54)&lt;&gt;7,'3. Resources'!D$55&lt;&gt;"FER"),$D57,0)</f>
        <v>3</v>
      </c>
      <c r="F57" s="267">
        <f>IF(AND(WEEKDAY('3. Resources'!E$54)&lt;&gt;1,WEEKDAY('3. Resources'!E$54)&lt;&gt;7,'3. Resources'!E$55&lt;&gt;"FER"),$D57,0)</f>
        <v>3</v>
      </c>
      <c r="G57" s="267">
        <f>IF(AND(WEEKDAY('3. Resources'!F$54)&lt;&gt;1,WEEKDAY('3. Resources'!F$54)&lt;&gt;7,'3. Resources'!F$55&lt;&gt;"FER"),$D57,0)</f>
        <v>3</v>
      </c>
      <c r="H57" s="267">
        <f>IF(AND(WEEKDAY('3. Resources'!G$54)&lt;&gt;1,WEEKDAY('3. Resources'!G$54)&lt;&gt;7,'3. Resources'!G$55&lt;&gt;"FER"),$D57,0)</f>
        <v>3</v>
      </c>
      <c r="I57" s="267">
        <f>IF(AND(WEEKDAY('3. Resources'!H$54)&lt;&gt;1,WEEKDAY('3. Resources'!H$54)&lt;&gt;7,'3. Resources'!H$55&lt;&gt;"FER"),$D57,0)</f>
        <v>3</v>
      </c>
      <c r="J57" s="267">
        <f>IF(AND(WEEKDAY('3. Resources'!I$54)&lt;&gt;1,WEEKDAY('3. Resources'!I$54)&lt;&gt;7,'3. Resources'!I$55&lt;&gt;"FER"),$D57,0)</f>
        <v>0</v>
      </c>
      <c r="K57" s="267">
        <f>IF(AND(WEEKDAY('3. Resources'!J$54)&lt;&gt;1,WEEKDAY('3. Resources'!J$54)&lt;&gt;7,'3. Resources'!J$55&lt;&gt;"FER"),$D57,0)</f>
        <v>0</v>
      </c>
      <c r="L57" s="267">
        <f>IF(AND(WEEKDAY('3. Resources'!K$54)&lt;&gt;1,WEEKDAY('3. Resources'!K$54)&lt;&gt;7,'3. Resources'!K$55&lt;&gt;"FER"),$D57,0)</f>
        <v>3</v>
      </c>
      <c r="M57" s="267">
        <f>IF(AND(WEEKDAY('3. Resources'!L$54)&lt;&gt;1,WEEKDAY('3. Resources'!L$54)&lt;&gt;7,'3. Resources'!L$55&lt;&gt;"FER"),$D57,0)</f>
        <v>3</v>
      </c>
      <c r="N57" s="267">
        <f>IF(AND(WEEKDAY('3. Resources'!M$54)&lt;&gt;1,WEEKDAY('3. Resources'!M$54)&lt;&gt;7,'3. Resources'!M$55&lt;&gt;"FER"),$D57,0)</f>
        <v>3</v>
      </c>
      <c r="O57" s="267">
        <f>IF(AND(WEEKDAY('3. Resources'!N$54)&lt;&gt;1,WEEKDAY('3. Resources'!N$54)&lt;&gt;7,'3. Resources'!N$55&lt;&gt;"FER"),$D57,0)</f>
        <v>3</v>
      </c>
      <c r="P57" s="267">
        <f>IF(AND(WEEKDAY('3. Resources'!O$54)&lt;&gt;1,WEEKDAY('3. Resources'!O$54)&lt;&gt;7,'3. Resources'!O$55&lt;&gt;"FER"),$D57,0)</f>
        <v>3</v>
      </c>
      <c r="Q57" s="267">
        <f>IF(AND(WEEKDAY('3. Resources'!P$54)&lt;&gt;1,WEEKDAY('3. Resources'!P$54)&lt;&gt;7,'3. Resources'!P$55&lt;&gt;"FER"),$D57,0)</f>
        <v>0</v>
      </c>
      <c r="R57" s="267">
        <f>IF(AND(WEEKDAY('3. Resources'!Q$54)&lt;&gt;1,WEEKDAY('3. Resources'!Q$54)&lt;&gt;7,'3. Resources'!Q$55&lt;&gt;"FER"),$D57,0)</f>
        <v>0</v>
      </c>
    </row>
    <row r="58" spans="2:18">
      <c r="B58" s="277" t="s">
        <v>116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4</v>
      </c>
      <c r="I58" s="265">
        <f>IF(AND(WEEKDAY('3. Resources'!H$54)&lt;&gt;1,WEEKDAY('3. Resources'!H$54)&lt;&gt;7,'3. Resources'!H$55&lt;&gt;"FER"),$D58,0)</f>
        <v>4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0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4</v>
      </c>
      <c r="P58" s="265">
        <f>IF(AND(WEEKDAY('3. Resources'!O$54)&lt;&gt;1,WEEKDAY('3. Resources'!O$54)&lt;&gt;7,'3. Resources'!O$55&lt;&gt;"FER"),$D58,0)</f>
        <v>4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0</v>
      </c>
    </row>
    <row r="59" spans="2:18">
      <c r="B59" s="277" t="s">
        <v>116</v>
      </c>
      <c r="C59" s="278" t="str">
        <f>CONFIG!$A$4</f>
        <v>PRG</v>
      </c>
      <c r="D59" s="264">
        <f>D65/'3. Resources'!$B$54</f>
        <v>4</v>
      </c>
      <c r="E59" s="265">
        <f>IF(AND(WEEKDAY('3. Resources'!D$54)&lt;&gt;1,WEEKDAY('3. Resources'!D$54)&lt;&gt;7,'3. Resources'!D$55&lt;&gt;"FER"),$D59,0)</f>
        <v>4</v>
      </c>
      <c r="F59" s="265">
        <f>IF(AND(WEEKDAY('3. Resources'!E$54)&lt;&gt;1,WEEKDAY('3. Resources'!E$54)&lt;&gt;7,'3. Resources'!E$55&lt;&gt;"FER"),$D59,0)</f>
        <v>4</v>
      </c>
      <c r="G59" s="265">
        <f>IF(AND(WEEKDAY('3. Resources'!F$54)&lt;&gt;1,WEEKDAY('3. Resources'!F$54)&lt;&gt;7,'3. Resources'!F$55&lt;&gt;"FER"),$D59,0)</f>
        <v>4</v>
      </c>
      <c r="H59" s="265">
        <f>IF(AND(WEEKDAY('3. Resources'!G$54)&lt;&gt;1,WEEKDAY('3. Resources'!G$54)&lt;&gt;7,'3. Resources'!G$55&lt;&gt;"FER"),$D59,0)</f>
        <v>4</v>
      </c>
      <c r="I59" s="265">
        <f>IF(AND(WEEKDAY('3. Resources'!H$54)&lt;&gt;1,WEEKDAY('3. Resources'!H$54)&lt;&gt;7,'3. Resources'!H$55&lt;&gt;"FER"),$D59,0)</f>
        <v>4</v>
      </c>
      <c r="J59" s="265">
        <f>IF(AND(WEEKDAY('3. Resources'!I$54)&lt;&gt;1,WEEKDAY('3. Resources'!I$54)&lt;&gt;7,'3. Resources'!I$55&lt;&gt;"FER"),$D59,0)</f>
        <v>0</v>
      </c>
      <c r="K59" s="265">
        <f>IF(AND(WEEKDAY('3. Resources'!J$54)&lt;&gt;1,WEEKDAY('3. Resources'!J$54)&lt;&gt;7,'3. Resources'!J$55&lt;&gt;"FER"),$D59,0)</f>
        <v>0</v>
      </c>
      <c r="L59" s="265">
        <f>IF(AND(WEEKDAY('3. Resources'!K$54)&lt;&gt;1,WEEKDAY('3. Resources'!K$54)&lt;&gt;7,'3. Resources'!K$55&lt;&gt;"FER"),$D59,0)</f>
        <v>4</v>
      </c>
      <c r="M59" s="265">
        <f>IF(AND(WEEKDAY('3. Resources'!L$54)&lt;&gt;1,WEEKDAY('3. Resources'!L$54)&lt;&gt;7,'3. Resources'!L$55&lt;&gt;"FER"),$D59,0)</f>
        <v>4</v>
      </c>
      <c r="N59" s="265">
        <f>IF(AND(WEEKDAY('3. Resources'!M$54)&lt;&gt;1,WEEKDAY('3. Resources'!M$54)&lt;&gt;7,'3. Resources'!M$55&lt;&gt;"FER"),$D59,0)</f>
        <v>4</v>
      </c>
      <c r="O59" s="265">
        <f>IF(AND(WEEKDAY('3. Resources'!N$54)&lt;&gt;1,WEEKDAY('3. Resources'!N$54)&lt;&gt;7,'3. Resources'!N$55&lt;&gt;"FER"),$D59,0)</f>
        <v>4</v>
      </c>
      <c r="P59" s="265">
        <f>IF(AND(WEEKDAY('3. Resources'!O$54)&lt;&gt;1,WEEKDAY('3. Resources'!O$54)&lt;&gt;7,'3. Resources'!O$55&lt;&gt;"FER"),$D59,0)</f>
        <v>4</v>
      </c>
      <c r="Q59" s="265">
        <f>IF(AND(WEEKDAY('3. Resources'!P$54)&lt;&gt;1,WEEKDAY('3. Resources'!P$54)&lt;&gt;7,'3. Resources'!P$55&lt;&gt;"FER"),$D59,0)</f>
        <v>0</v>
      </c>
      <c r="R59" s="265">
        <f>IF(AND(WEEKDAY('3. Resources'!Q$54)&lt;&gt;1,WEEKDAY('3. Resources'!Q$54)&lt;&gt;7,'3. Resources'!Q$55&lt;&gt;"FER"),$D59,0)</f>
        <v>0</v>
      </c>
    </row>
    <row r="60" spans="2:18">
      <c r="B60" s="277" t="s">
        <v>116</v>
      </c>
      <c r="C60" s="278" t="str">
        <f>CONFIG!$A$5</f>
        <v>AUD</v>
      </c>
      <c r="D60" s="264">
        <f>D66/'3. Resources'!$B$54</f>
        <v>1</v>
      </c>
      <c r="E60" s="265">
        <f>IF(AND(WEEKDAY('3. Resources'!D$54)&lt;&gt;1,WEEKDAY('3. Resources'!D$54)&lt;&gt;7,'3. Resources'!D$55&lt;&gt;"FER"),$D60,0)</f>
        <v>1</v>
      </c>
      <c r="F60" s="265">
        <f>IF(AND(WEEKDAY('3. Resources'!E$54)&lt;&gt;1,WEEKDAY('3. Resources'!E$54)&lt;&gt;7,'3. Resources'!E$55&lt;&gt;"FER"),$D60,0)</f>
        <v>1</v>
      </c>
      <c r="G60" s="265">
        <f>IF(AND(WEEKDAY('3. Resources'!F$54)&lt;&gt;1,WEEKDAY('3. Resources'!F$54)&lt;&gt;7,'3. Resources'!F$55&lt;&gt;"FER"),$D60,0)</f>
        <v>1</v>
      </c>
      <c r="H60" s="265">
        <f>IF(AND(WEEKDAY('3. Resources'!G$54)&lt;&gt;1,WEEKDAY('3. Resources'!G$54)&lt;&gt;7,'3. Resources'!G$55&lt;&gt;"FER"),$D60,0)</f>
        <v>1</v>
      </c>
      <c r="I60" s="265">
        <f>IF(AND(WEEKDAY('3. Resources'!H$54)&lt;&gt;1,WEEKDAY('3. Resources'!H$54)&lt;&gt;7,'3. Resources'!H$55&lt;&gt;"FER"),$D60,0)</f>
        <v>1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1</v>
      </c>
      <c r="M60" s="265">
        <f>IF(AND(WEEKDAY('3. Resources'!L$54)&lt;&gt;1,WEEKDAY('3. Resources'!L$54)&lt;&gt;7,'3. Resources'!L$55&lt;&gt;"FER"),$D60,0)</f>
        <v>1</v>
      </c>
      <c r="N60" s="265">
        <f>IF(AND(WEEKDAY('3. Resources'!M$54)&lt;&gt;1,WEEKDAY('3. Resources'!M$54)&lt;&gt;7,'3. Resources'!M$55&lt;&gt;"FER"),$D60,0)</f>
        <v>1</v>
      </c>
      <c r="O60" s="265">
        <f>IF(AND(WEEKDAY('3. Resources'!N$54)&lt;&gt;1,WEEKDAY('3. Resources'!N$54)&lt;&gt;7,'3. Resources'!N$55&lt;&gt;"FER"),$D60,0)</f>
        <v>1</v>
      </c>
      <c r="P60" s="265">
        <f>IF(AND(WEEKDAY('3. Resources'!O$54)&lt;&gt;1,WEEKDAY('3. Resources'!O$54)&lt;&gt;7,'3. Resources'!O$55&lt;&gt;"FER"),$D60,0)</f>
        <v>1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116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114</v>
      </c>
      <c r="C62" s="269" t="s">
        <v>110</v>
      </c>
      <c r="D62" s="270">
        <f>SUM(D63:D67)</f>
        <v>120</v>
      </c>
      <c r="E62" s="270">
        <f t="shared" ref="E62:E67" si="29">D62-E56</f>
        <v>108</v>
      </c>
      <c r="F62" s="270">
        <f t="shared" ref="F62:R62" si="30">E62-F56</f>
        <v>96</v>
      </c>
      <c r="G62" s="270">
        <f t="shared" si="30"/>
        <v>84</v>
      </c>
      <c r="H62" s="270">
        <f t="shared" si="30"/>
        <v>72</v>
      </c>
      <c r="I62" s="270">
        <f t="shared" si="30"/>
        <v>60</v>
      </c>
      <c r="J62" s="270">
        <f t="shared" si="30"/>
        <v>60</v>
      </c>
      <c r="K62" s="270">
        <f t="shared" si="30"/>
        <v>60</v>
      </c>
      <c r="L62" s="270">
        <f t="shared" si="30"/>
        <v>48</v>
      </c>
      <c r="M62" s="270">
        <f t="shared" si="30"/>
        <v>36</v>
      </c>
      <c r="N62" s="270">
        <f t="shared" si="30"/>
        <v>24</v>
      </c>
      <c r="O62" s="270">
        <f t="shared" si="30"/>
        <v>12</v>
      </c>
      <c r="P62" s="270">
        <f t="shared" si="30"/>
        <v>0</v>
      </c>
      <c r="Q62" s="270">
        <f t="shared" si="30"/>
        <v>0</v>
      </c>
      <c r="R62" s="271">
        <f t="shared" si="30"/>
        <v>0</v>
      </c>
    </row>
    <row r="63" spans="2:18">
      <c r="B63" s="281" t="s">
        <v>114</v>
      </c>
      <c r="C63" s="276" t="str">
        <f>CONFIG!$A$2</f>
        <v>GD</v>
      </c>
      <c r="D63" s="266">
        <f>SUMIF('3. Resources'!$C$86:$C$95,C63,'3. Resources'!$I$86:$I$95)</f>
        <v>30</v>
      </c>
      <c r="E63" s="267">
        <f t="shared" si="29"/>
        <v>27</v>
      </c>
      <c r="F63" s="267">
        <f t="shared" ref="F63:R63" si="31">E63-F57</f>
        <v>24</v>
      </c>
      <c r="G63" s="267">
        <f t="shared" si="31"/>
        <v>21</v>
      </c>
      <c r="H63" s="267">
        <f t="shared" si="31"/>
        <v>18</v>
      </c>
      <c r="I63" s="267">
        <f t="shared" si="31"/>
        <v>15</v>
      </c>
      <c r="J63" s="267">
        <f t="shared" si="31"/>
        <v>15</v>
      </c>
      <c r="K63" s="267">
        <f t="shared" si="31"/>
        <v>15</v>
      </c>
      <c r="L63" s="267">
        <f t="shared" si="31"/>
        <v>12</v>
      </c>
      <c r="M63" s="267">
        <f t="shared" si="31"/>
        <v>9</v>
      </c>
      <c r="N63" s="267">
        <f t="shared" si="31"/>
        <v>6</v>
      </c>
      <c r="O63" s="267">
        <f t="shared" si="31"/>
        <v>3</v>
      </c>
      <c r="P63" s="267">
        <f t="shared" si="31"/>
        <v>0</v>
      </c>
      <c r="Q63" s="267">
        <f t="shared" si="31"/>
        <v>0</v>
      </c>
      <c r="R63" s="267">
        <f t="shared" si="31"/>
        <v>0</v>
      </c>
    </row>
    <row r="64" spans="2:18">
      <c r="B64" s="263" t="s">
        <v>114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24</v>
      </c>
      <c r="I64" s="265">
        <f t="shared" si="32"/>
        <v>20</v>
      </c>
      <c r="J64" s="265">
        <f t="shared" si="32"/>
        <v>20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4</v>
      </c>
      <c r="P64" s="265">
        <f t="shared" si="32"/>
        <v>0</v>
      </c>
      <c r="Q64" s="265">
        <f t="shared" si="32"/>
        <v>0</v>
      </c>
      <c r="R64" s="265">
        <f t="shared" si="32"/>
        <v>0</v>
      </c>
    </row>
    <row r="65" spans="2:18">
      <c r="B65" s="263" t="s">
        <v>114</v>
      </c>
      <c r="C65" s="278" t="str">
        <f>CONFIG!$A$4</f>
        <v>PRG</v>
      </c>
      <c r="D65" s="264">
        <f>SUMIF('3. Resources'!$C$86:$C$95,C65,'3. Resources'!$I$86:$I$95)</f>
        <v>40</v>
      </c>
      <c r="E65" s="265">
        <f t="shared" si="29"/>
        <v>36</v>
      </c>
      <c r="F65" s="265">
        <f t="shared" ref="F65:R65" si="33">E65-F59</f>
        <v>32</v>
      </c>
      <c r="G65" s="265">
        <f t="shared" si="33"/>
        <v>28</v>
      </c>
      <c r="H65" s="265">
        <f t="shared" si="33"/>
        <v>24</v>
      </c>
      <c r="I65" s="265">
        <f t="shared" si="33"/>
        <v>20</v>
      </c>
      <c r="J65" s="265">
        <f t="shared" si="33"/>
        <v>20</v>
      </c>
      <c r="K65" s="265">
        <f t="shared" si="33"/>
        <v>20</v>
      </c>
      <c r="L65" s="265">
        <f t="shared" si="33"/>
        <v>16</v>
      </c>
      <c r="M65" s="265">
        <f t="shared" si="33"/>
        <v>12</v>
      </c>
      <c r="N65" s="265">
        <f t="shared" si="33"/>
        <v>8</v>
      </c>
      <c r="O65" s="265">
        <f t="shared" si="33"/>
        <v>4</v>
      </c>
      <c r="P65" s="265">
        <f t="shared" si="33"/>
        <v>0</v>
      </c>
      <c r="Q65" s="265">
        <f t="shared" si="33"/>
        <v>0</v>
      </c>
      <c r="R65" s="265">
        <f t="shared" si="33"/>
        <v>0</v>
      </c>
    </row>
    <row r="66" spans="2:18">
      <c r="B66" s="263" t="s">
        <v>114</v>
      </c>
      <c r="C66" s="278" t="str">
        <f>CONFIG!$A$5</f>
        <v>AUD</v>
      </c>
      <c r="D66" s="264">
        <f>SUMIF('3. Resources'!$C$86:$C$95,C66,'3. Resources'!$I$86:$I$95)</f>
        <v>10</v>
      </c>
      <c r="E66" s="265">
        <f t="shared" si="29"/>
        <v>9</v>
      </c>
      <c r="F66" s="265">
        <f t="shared" ref="F66:R66" si="34">E66-F60</f>
        <v>8</v>
      </c>
      <c r="G66" s="265">
        <f t="shared" si="34"/>
        <v>7</v>
      </c>
      <c r="H66" s="265">
        <f t="shared" si="34"/>
        <v>6</v>
      </c>
      <c r="I66" s="265">
        <f t="shared" si="34"/>
        <v>5</v>
      </c>
      <c r="J66" s="265">
        <f t="shared" si="34"/>
        <v>5</v>
      </c>
      <c r="K66" s="265">
        <f t="shared" si="34"/>
        <v>5</v>
      </c>
      <c r="L66" s="265">
        <f t="shared" si="34"/>
        <v>4</v>
      </c>
      <c r="M66" s="265">
        <f t="shared" si="34"/>
        <v>3</v>
      </c>
      <c r="N66" s="265">
        <f t="shared" si="34"/>
        <v>2</v>
      </c>
      <c r="O66" s="265">
        <f t="shared" si="34"/>
        <v>1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114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2" workbookViewId="0">
      <selection activeCell="R6" sqref="R6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8.5" customHeight="1">
      <c r="A2" s="23"/>
      <c r="B2" s="12"/>
      <c r="D2" s="24"/>
      <c r="E2" s="24"/>
      <c r="F2" s="25"/>
      <c r="G2" s="379" t="str">
        <f>'2. Project Dashboard'!$J$2</f>
        <v>Silent Runner</v>
      </c>
      <c r="H2" s="379"/>
      <c r="I2" s="379"/>
      <c r="J2" s="379"/>
      <c r="K2" s="379"/>
      <c r="L2" s="379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1.2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126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workbookViewId="0">
      <selection activeCell="F5" sqref="F5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customHeight="1">
      <c r="B1" s="196"/>
      <c r="C1" s="196"/>
      <c r="G1" s="197"/>
      <c r="H1" s="197"/>
      <c r="I1" s="197"/>
      <c r="J1" s="197"/>
      <c r="K1" s="198"/>
    </row>
    <row r="2" spans="1:36" s="23" customFormat="1" ht="28.5" customHeight="1">
      <c r="B2" s="196"/>
      <c r="F2" s="198"/>
      <c r="G2" s="393" t="str">
        <f>'2. Project Dashboard'!$J$2</f>
        <v>Silent Runner</v>
      </c>
      <c r="H2" s="393"/>
      <c r="I2" s="393"/>
      <c r="J2" s="393"/>
      <c r="K2" s="393"/>
      <c r="L2" s="393"/>
    </row>
    <row r="3" spans="1:36" s="23" customFormat="1" ht="11.2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125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399" t="s">
        <v>109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1"/>
    </row>
    <row r="7" spans="1:36" ht="23.25" customHeight="1">
      <c r="B7" s="402">
        <v>10</v>
      </c>
      <c r="C7" s="403"/>
      <c r="D7" s="185" t="s">
        <v>56</v>
      </c>
      <c r="E7" s="185">
        <f>'3. Resources'!D54</f>
        <v>40266</v>
      </c>
      <c r="F7" s="185">
        <f>'3. Resources'!E54</f>
        <v>40267</v>
      </c>
      <c r="G7" s="185">
        <f>'3. Resources'!F54</f>
        <v>40268</v>
      </c>
      <c r="H7" s="185">
        <f>'3. Resources'!G54</f>
        <v>40269</v>
      </c>
      <c r="I7" s="185">
        <f>'3. Resources'!H54</f>
        <v>40270</v>
      </c>
      <c r="J7" s="185">
        <f>'3. Resources'!I54</f>
        <v>40271</v>
      </c>
      <c r="K7" s="185">
        <f>'3. Resources'!J54</f>
        <v>40272</v>
      </c>
      <c r="L7" s="185">
        <f>'3. Resources'!K54</f>
        <v>40273</v>
      </c>
      <c r="M7" s="185">
        <f>'3. Resources'!L54</f>
        <v>40274</v>
      </c>
      <c r="N7" s="185">
        <f>'3. Resources'!M54</f>
        <v>40275</v>
      </c>
      <c r="O7" s="185">
        <f>'3. Resources'!N54</f>
        <v>40276</v>
      </c>
      <c r="P7" s="185">
        <f>'3. Resources'!O54</f>
        <v>40277</v>
      </c>
      <c r="Q7" s="185">
        <f>'3. Resources'!P54</f>
        <v>40278</v>
      </c>
      <c r="R7" s="185">
        <f>'3. Resources'!Q54</f>
        <v>40279</v>
      </c>
    </row>
    <row r="8" spans="1:36" ht="15" customHeight="1">
      <c r="B8" s="404"/>
      <c r="C8" s="405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1:36" ht="15.75" thickBot="1">
      <c r="B9" s="397" t="s">
        <v>34</v>
      </c>
      <c r="C9" s="398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1:36" ht="15.75" thickBot="1">
      <c r="B10" s="297" t="s">
        <v>84</v>
      </c>
      <c r="C10" s="298" t="s">
        <v>110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Max</v>
      </c>
      <c r="D11" s="304">
        <f>SUMIF('4. Timesheet'!$H$11:$H$115,$C11,'4. Timesheet'!$C$11:$C$115)</f>
        <v>0</v>
      </c>
      <c r="E11" s="285">
        <f>SUMIF('4. Timesheet'!$H$11:$H$115,$C11,'4. Timesheet'!$D$11:$D$115)</f>
        <v>0</v>
      </c>
      <c r="F11" s="286">
        <f>SUMIF('4. Timesheet'!$H$11:$H$115,$C11,'4. Timesheet'!$D$11:$D$115)</f>
        <v>0</v>
      </c>
      <c r="G11" s="286">
        <f>SUMIF('4. Timesheet'!$H$11:$H$115,$C11,'4. Timesheet'!$D$11:$D$115)</f>
        <v>0</v>
      </c>
      <c r="H11" s="286">
        <f>SUMIF('4. Timesheet'!$H$11:$H$115,$C11,'4. Timesheet'!$D$11:$D$115)</f>
        <v>0</v>
      </c>
      <c r="I11" s="286">
        <f>SUMIF('4. Timesheet'!$H$11:$H$115,$C11,'4. Timesheet'!$D$11:$D$115)</f>
        <v>0</v>
      </c>
      <c r="J11" s="286">
        <f>SUMIF('4. Timesheet'!$H$11:$H$115,$C11,'4. Timesheet'!$D$11:$D$115)</f>
        <v>0</v>
      </c>
      <c r="K11" s="286">
        <f>SUMIF('4. Timesheet'!$H$11:$H$115,$C11,'4. Timesheet'!$D$11:$D$115)</f>
        <v>0</v>
      </c>
      <c r="L11" s="286">
        <f>SUMIF('4. Timesheet'!$H$11:$H$115,$C11,'4. Timesheet'!$D$11:$D$115)</f>
        <v>0</v>
      </c>
      <c r="M11" s="286">
        <f>SUMIF('4. Timesheet'!$H$11:$H$115,$C11,'4. Timesheet'!$D$11:$D$115)</f>
        <v>0</v>
      </c>
      <c r="N11" s="286">
        <f>SUMIF('4. Timesheet'!$H$11:$H$115,$C11,'4. Timesheet'!$D$11:$D$115)</f>
        <v>0</v>
      </c>
      <c r="O11" s="286">
        <f>SUMIF('4. Timesheet'!$H$11:$H$115,$C11,'4. Timesheet'!$D$11:$D$115)</f>
        <v>0</v>
      </c>
      <c r="P11" s="286">
        <f>SUMIF('4. Timesheet'!$H$11:$H$115,$C11,'4. Timesheet'!$D$11:$D$115)</f>
        <v>0</v>
      </c>
      <c r="Q11" s="286">
        <f>SUMIF('4. Timesheet'!$H$11:$H$115,$C11,'4. Timesheet'!$D$11:$D$115)</f>
        <v>0</v>
      </c>
      <c r="R11" s="286">
        <f>SUMIF('4. Timesheet'!$H$11:$H$115,$C11,'4. Timesheet'!$D$11:$D$115)</f>
        <v>0</v>
      </c>
    </row>
    <row r="12" spans="1:36">
      <c r="B12" s="287" t="s">
        <v>84</v>
      </c>
      <c r="C12" s="283" t="str">
        <f>IF('3. Resources'!$B$87&lt;&gt;"",'3. Resources'!$B$87,"N/A")</f>
        <v>Caio</v>
      </c>
      <c r="D12" s="289">
        <f>SUMIF('4. Timesheet'!$H$11:$H$115,$C12,'4. Timesheet'!$C$11:$C$115)</f>
        <v>0</v>
      </c>
      <c r="E12" s="290">
        <f>SUMIF('4. Timesheet'!$H$11:$H$115,$C12,'4. Timesheet'!$D$11:$D$115)</f>
        <v>0</v>
      </c>
      <c r="F12" s="291">
        <f>SUMIF('4. Timesheet'!$H$11:$H$115,$C12,'4. Timesheet'!$D$11:$D$115)</f>
        <v>0</v>
      </c>
      <c r="G12" s="291">
        <f>SUMIF('4. Timesheet'!$H$11:$H$115,$C12,'4. Timesheet'!$D$11:$D$115)</f>
        <v>0</v>
      </c>
      <c r="H12" s="291">
        <f>SUMIF('4. Timesheet'!$H$11:$H$115,$C12,'4. Timesheet'!$D$11:$D$115)</f>
        <v>0</v>
      </c>
      <c r="I12" s="291">
        <f>SUMIF('4. Timesheet'!$H$11:$H$115,$C12,'4. Timesheet'!$D$11:$D$115)</f>
        <v>0</v>
      </c>
      <c r="J12" s="291">
        <f>SUMIF('4. Timesheet'!$H$11:$H$115,$C12,'4. Timesheet'!$D$11:$D$115)</f>
        <v>0</v>
      </c>
      <c r="K12" s="291">
        <f>SUMIF('4. Timesheet'!$H$11:$H$115,$C12,'4. Timesheet'!$D$11:$D$115)</f>
        <v>0</v>
      </c>
      <c r="L12" s="291">
        <f>SUMIF('4. Timesheet'!$H$11:$H$115,$C12,'4. Timesheet'!$D$11:$D$115)</f>
        <v>0</v>
      </c>
      <c r="M12" s="291">
        <f>SUMIF('4. Timesheet'!$H$11:$H$115,$C12,'4. Timesheet'!$D$11:$D$115)</f>
        <v>0</v>
      </c>
      <c r="N12" s="291">
        <f>SUMIF('4. Timesheet'!$H$11:$H$115,$C12,'4. Timesheet'!$D$11:$D$115)</f>
        <v>0</v>
      </c>
      <c r="O12" s="291">
        <f>SUMIF('4. Timesheet'!$H$11:$H$115,$C12,'4. Timesheet'!$D$11:$D$115)</f>
        <v>0</v>
      </c>
      <c r="P12" s="291">
        <f>SUMIF('4. Timesheet'!$H$11:$H$115,$C12,'4. Timesheet'!$D$11:$D$115)</f>
        <v>0</v>
      </c>
      <c r="Q12" s="291">
        <f>SUMIF('4. Timesheet'!$H$11:$H$115,$C12,'4. Timesheet'!$D$11:$D$115)</f>
        <v>0</v>
      </c>
      <c r="R12" s="291">
        <f>SUMIF('4. Timesheet'!$H$11:$H$115,$C12,'4. Timesheet'!$D$11:$D$115)</f>
        <v>0</v>
      </c>
    </row>
    <row r="13" spans="1:36">
      <c r="B13" s="287" t="s">
        <v>84</v>
      </c>
      <c r="C13" s="283" t="str">
        <f>IF('3. Resources'!$B$88&lt;&gt;"",'3. Resources'!$B$88,"N/A")</f>
        <v>Kojiio</v>
      </c>
      <c r="D13" s="289">
        <f>SUMIF('4. Timesheet'!$H$11:$H$115,$C13,'4. Timesheet'!$C$11:$C$115)</f>
        <v>0</v>
      </c>
      <c r="E13" s="290">
        <f>SUMIF('4. Timesheet'!$H$11:$H$115,$C13,'4. Timesheet'!$D$11:$D$115)</f>
        <v>0</v>
      </c>
      <c r="F13" s="291">
        <f>SUMIF('4. Timesheet'!$H$11:$H$115,$C13,'4. Timesheet'!$D$11:$D$115)</f>
        <v>0</v>
      </c>
      <c r="G13" s="291">
        <f>SUMIF('4. Timesheet'!$H$11:$H$115,$C13,'4. Timesheet'!$D$11:$D$115)</f>
        <v>0</v>
      </c>
      <c r="H13" s="291">
        <f>SUMIF('4. Timesheet'!$H$11:$H$115,$C13,'4. Timesheet'!$D$11:$D$115)</f>
        <v>0</v>
      </c>
      <c r="I13" s="291">
        <f>SUMIF('4. Timesheet'!$H$11:$H$115,$C13,'4. Timesheet'!$D$11:$D$115)</f>
        <v>0</v>
      </c>
      <c r="J13" s="291">
        <f>SUMIF('4. Timesheet'!$H$11:$H$115,$C13,'4. Timesheet'!$D$11:$D$115)</f>
        <v>0</v>
      </c>
      <c r="K13" s="291">
        <f>SUMIF('4. Timesheet'!$H$11:$H$115,$C13,'4. Timesheet'!$D$11:$D$115)</f>
        <v>0</v>
      </c>
      <c r="L13" s="291">
        <f>SUMIF('4. Timesheet'!$H$11:$H$115,$C13,'4. Timesheet'!$D$11:$D$115)</f>
        <v>0</v>
      </c>
      <c r="M13" s="291">
        <f>SUMIF('4. Timesheet'!$H$11:$H$115,$C13,'4. Timesheet'!$D$11:$D$115)</f>
        <v>0</v>
      </c>
      <c r="N13" s="291">
        <f>SUMIF('4. Timesheet'!$H$11:$H$115,$C13,'4. Timesheet'!$D$11:$D$115)</f>
        <v>0</v>
      </c>
      <c r="O13" s="291">
        <f>SUMIF('4. Timesheet'!$H$11:$H$115,$C13,'4. Timesheet'!$D$11:$D$115)</f>
        <v>0</v>
      </c>
      <c r="P13" s="291">
        <f>SUMIF('4. Timesheet'!$H$11:$H$115,$C13,'4. Timesheet'!$D$11:$D$115)</f>
        <v>0</v>
      </c>
      <c r="Q13" s="291">
        <f>SUMIF('4. Timesheet'!$H$11:$H$115,$C13,'4. Timesheet'!$D$11:$D$115)</f>
        <v>0</v>
      </c>
      <c r="R13" s="291">
        <f>SUMIF('4. Timesheet'!$H$11:$H$115,$C13,'4. Timesheet'!$D$11:$D$115)</f>
        <v>0</v>
      </c>
    </row>
    <row r="14" spans="1:36">
      <c r="B14" s="287" t="s">
        <v>84</v>
      </c>
      <c r="C14" s="283" t="str">
        <f>IF('3. Resources'!$B$89&lt;&gt;"",'3. Resources'!$B$89,"N/A")</f>
        <v>Caio Audio</v>
      </c>
      <c r="D14" s="289">
        <f>SUMIF('4. Timesheet'!$H$11:$H$115,$C14,'4. Timesheet'!$C$11:$C$115)</f>
        <v>0</v>
      </c>
      <c r="E14" s="290">
        <f>SUMIF('4. Timesheet'!$H$11:$H$115,$C14,'4. Timesheet'!$D$11:$D$115)</f>
        <v>0</v>
      </c>
      <c r="F14" s="291">
        <f>SUMIF('4. Timesheet'!$H$11:$H$115,$C14,'4. Timesheet'!$D$11:$D$115)</f>
        <v>0</v>
      </c>
      <c r="G14" s="291">
        <f>SUMIF('4. Timesheet'!$H$11:$H$115,$C14,'4. Timesheet'!$D$11:$D$115)</f>
        <v>0</v>
      </c>
      <c r="H14" s="291">
        <f>SUMIF('4. Timesheet'!$H$11:$H$115,$C14,'4. Timesheet'!$D$11:$D$115)</f>
        <v>0</v>
      </c>
      <c r="I14" s="291">
        <f>SUMIF('4. Timesheet'!$H$11:$H$115,$C14,'4. Timesheet'!$D$11:$D$115)</f>
        <v>0</v>
      </c>
      <c r="J14" s="291">
        <f>SUMIF('4. Timesheet'!$H$11:$H$115,$C14,'4. Timesheet'!$D$11:$D$115)</f>
        <v>0</v>
      </c>
      <c r="K14" s="291">
        <f>SUMIF('4. Timesheet'!$H$11:$H$115,$C14,'4. Timesheet'!$D$11:$D$115)</f>
        <v>0</v>
      </c>
      <c r="L14" s="291">
        <f>SUMIF('4. Timesheet'!$H$11:$H$115,$C14,'4. Timesheet'!$D$11:$D$115)</f>
        <v>0</v>
      </c>
      <c r="M14" s="291">
        <f>SUMIF('4. Timesheet'!$H$11:$H$115,$C14,'4. Timesheet'!$D$11:$D$115)</f>
        <v>0</v>
      </c>
      <c r="N14" s="291">
        <f>SUMIF('4. Timesheet'!$H$11:$H$115,$C14,'4. Timesheet'!$D$11:$D$115)</f>
        <v>0</v>
      </c>
      <c r="O14" s="291">
        <f>SUMIF('4. Timesheet'!$H$11:$H$115,$C14,'4. Timesheet'!$D$11:$D$115)</f>
        <v>0</v>
      </c>
      <c r="P14" s="291">
        <f>SUMIF('4. Timesheet'!$H$11:$H$115,$C14,'4. Timesheet'!$D$11:$D$115)</f>
        <v>0</v>
      </c>
      <c r="Q14" s="291">
        <f>SUMIF('4. Timesheet'!$H$11:$H$115,$C14,'4. Timesheet'!$D$11:$D$115)</f>
        <v>0</v>
      </c>
      <c r="R14" s="291">
        <f>SUMIF('4. Timesheet'!$H$11:$H$115,$C14,'4. Timesheet'!$D$11:$D$115)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Timesheet'!$H$11:$H$115,$C15,'4. Timesheet'!$C$11:$C$115)</f>
        <v>0</v>
      </c>
      <c r="E15" s="290">
        <f>SUMIF('4. Timesheet'!$H$11:$H$115,$C15,'4. Timesheet'!$D$11:$D$115)</f>
        <v>0</v>
      </c>
      <c r="F15" s="291">
        <f>SUMIF('4. Timesheet'!$H$11:$H$115,$C15,'4. Timesheet'!$D$11:$D$115)</f>
        <v>0</v>
      </c>
      <c r="G15" s="291">
        <f>SUMIF('4. Timesheet'!$H$11:$H$115,$C15,'4. Timesheet'!$D$11:$D$115)</f>
        <v>0</v>
      </c>
      <c r="H15" s="291">
        <f>SUMIF('4. Timesheet'!$H$11:$H$115,$C15,'4. Timesheet'!$D$11:$D$115)</f>
        <v>0</v>
      </c>
      <c r="I15" s="291">
        <f>SUMIF('4. Timesheet'!$H$11:$H$115,$C15,'4. Timesheet'!$D$11:$D$115)</f>
        <v>0</v>
      </c>
      <c r="J15" s="291">
        <f>SUMIF('4. Timesheet'!$H$11:$H$115,$C15,'4. Timesheet'!$D$11:$D$115)</f>
        <v>0</v>
      </c>
      <c r="K15" s="291">
        <f>SUMIF('4. Timesheet'!$H$11:$H$115,$C15,'4. Timesheet'!$D$11:$D$115)</f>
        <v>0</v>
      </c>
      <c r="L15" s="291">
        <f>SUMIF('4. Timesheet'!$H$11:$H$115,$C15,'4. Timesheet'!$D$11:$D$115)</f>
        <v>0</v>
      </c>
      <c r="M15" s="291">
        <f>SUMIF('4. Timesheet'!$H$11:$H$115,$C15,'4. Timesheet'!$D$11:$D$115)</f>
        <v>0</v>
      </c>
      <c r="N15" s="291">
        <f>SUMIF('4. Timesheet'!$H$11:$H$115,$C15,'4. Timesheet'!$D$11:$D$115)</f>
        <v>0</v>
      </c>
      <c r="O15" s="291">
        <f>SUMIF('4. Timesheet'!$H$11:$H$115,$C15,'4. Timesheet'!$D$11:$D$115)</f>
        <v>0</v>
      </c>
      <c r="P15" s="291">
        <f>SUMIF('4. Timesheet'!$H$11:$H$115,$C15,'4. Timesheet'!$D$11:$D$115)</f>
        <v>0</v>
      </c>
      <c r="Q15" s="291">
        <f>SUMIF('4. Timesheet'!$H$11:$H$115,$C15,'4. Timesheet'!$D$11:$D$115)</f>
        <v>0</v>
      </c>
      <c r="R15" s="291">
        <f>SUMIF('4. Timesheet'!$H$11:$H$115,$C15,'4. Timesheet'!$D$11:$D$115)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Timesheet'!$H$11:$H$115,$C16,'4. Timesheet'!$C$11:$C$115)</f>
        <v>0</v>
      </c>
      <c r="E16" s="290">
        <f>SUMIF('4. Timesheet'!$H$11:$H$115,$C16,'4. Timesheet'!$D$11:$D$115)</f>
        <v>0</v>
      </c>
      <c r="F16" s="291">
        <f>SUMIF('4. Timesheet'!$H$11:$H$115,$C16,'4. Timesheet'!$D$11:$D$115)</f>
        <v>0</v>
      </c>
      <c r="G16" s="291">
        <f>SUMIF('4. Timesheet'!$H$11:$H$115,$C16,'4. Timesheet'!$D$11:$D$115)</f>
        <v>0</v>
      </c>
      <c r="H16" s="291">
        <f>SUMIF('4. Timesheet'!$H$11:$H$115,$C16,'4. Timesheet'!$D$11:$D$115)</f>
        <v>0</v>
      </c>
      <c r="I16" s="291">
        <f>SUMIF('4. Timesheet'!$H$11:$H$115,$C16,'4. Timesheet'!$D$11:$D$115)</f>
        <v>0</v>
      </c>
      <c r="J16" s="291">
        <f>SUMIF('4. Timesheet'!$H$11:$H$115,$C16,'4. Timesheet'!$D$11:$D$115)</f>
        <v>0</v>
      </c>
      <c r="K16" s="291">
        <f>SUMIF('4. Timesheet'!$H$11:$H$115,$C16,'4. Timesheet'!$D$11:$D$115)</f>
        <v>0</v>
      </c>
      <c r="L16" s="291">
        <f>SUMIF('4. Timesheet'!$H$11:$H$115,$C16,'4. Timesheet'!$D$11:$D$115)</f>
        <v>0</v>
      </c>
      <c r="M16" s="291">
        <f>SUMIF('4. Timesheet'!$H$11:$H$115,$C16,'4. Timesheet'!$D$11:$D$115)</f>
        <v>0</v>
      </c>
      <c r="N16" s="291">
        <f>SUMIF('4. Timesheet'!$H$11:$H$115,$C16,'4. Timesheet'!$D$11:$D$115)</f>
        <v>0</v>
      </c>
      <c r="O16" s="291">
        <f>SUMIF('4. Timesheet'!$H$11:$H$115,$C16,'4. Timesheet'!$D$11:$D$115)</f>
        <v>0</v>
      </c>
      <c r="P16" s="291">
        <f>SUMIF('4. Timesheet'!$H$11:$H$115,$C16,'4. Timesheet'!$D$11:$D$115)</f>
        <v>0</v>
      </c>
      <c r="Q16" s="291">
        <f>SUMIF('4. Timesheet'!$H$11:$H$115,$C16,'4. Timesheet'!$D$11:$D$115)</f>
        <v>0</v>
      </c>
      <c r="R16" s="291">
        <f>SUMIF('4. Timesheet'!$H$11:$H$115,$C16,'4. Timesheet'!$D$11:$D$115)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Timesheet'!$H$11:$H$115,$C17,'4. Timesheet'!$C$11:$C$115)</f>
        <v>0</v>
      </c>
      <c r="E17" s="290">
        <f>SUMIF('4. Timesheet'!$H$11:$H$115,$C17,'4. Timesheet'!$D$11:$D$115)</f>
        <v>0</v>
      </c>
      <c r="F17" s="291">
        <f>SUMIF('4. Timesheet'!$H$11:$H$115,$C17,'4. Timesheet'!$D$11:$D$115)</f>
        <v>0</v>
      </c>
      <c r="G17" s="291">
        <f>SUMIF('4. Timesheet'!$H$11:$H$115,$C17,'4. Timesheet'!$D$11:$D$115)</f>
        <v>0</v>
      </c>
      <c r="H17" s="291">
        <f>SUMIF('4. Timesheet'!$H$11:$H$115,$C17,'4. Timesheet'!$D$11:$D$115)</f>
        <v>0</v>
      </c>
      <c r="I17" s="291">
        <f>SUMIF('4. Timesheet'!$H$11:$H$115,$C17,'4. Timesheet'!$D$11:$D$115)</f>
        <v>0</v>
      </c>
      <c r="J17" s="291">
        <f>SUMIF('4. Timesheet'!$H$11:$H$115,$C17,'4. Timesheet'!$D$11:$D$115)</f>
        <v>0</v>
      </c>
      <c r="K17" s="291">
        <f>SUMIF('4. Timesheet'!$H$11:$H$115,$C17,'4. Timesheet'!$D$11:$D$115)</f>
        <v>0</v>
      </c>
      <c r="L17" s="291">
        <f>SUMIF('4. Timesheet'!$H$11:$H$115,$C17,'4. Timesheet'!$D$11:$D$115)</f>
        <v>0</v>
      </c>
      <c r="M17" s="291">
        <f>SUMIF('4. Timesheet'!$H$11:$H$115,$C17,'4. Timesheet'!$D$11:$D$115)</f>
        <v>0</v>
      </c>
      <c r="N17" s="291">
        <f>SUMIF('4. Timesheet'!$H$11:$H$115,$C17,'4. Timesheet'!$D$11:$D$115)</f>
        <v>0</v>
      </c>
      <c r="O17" s="291">
        <f>SUMIF('4. Timesheet'!$H$11:$H$115,$C17,'4. Timesheet'!$D$11:$D$115)</f>
        <v>0</v>
      </c>
      <c r="P17" s="291">
        <f>SUMIF('4. Timesheet'!$H$11:$H$115,$C17,'4. Timesheet'!$D$11:$D$115)</f>
        <v>0</v>
      </c>
      <c r="Q17" s="291">
        <f>SUMIF('4. Timesheet'!$H$11:$H$115,$C17,'4. Timesheet'!$D$11:$D$115)</f>
        <v>0</v>
      </c>
      <c r="R17" s="291">
        <f>SUMIF('4. Timesheet'!$H$11:$H$115,$C17,'4. Timesheet'!$D$11:$D$115)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Timesheet'!$H$11:$H$115,$C18,'4. Timesheet'!$C$11:$C$115)</f>
        <v>0</v>
      </c>
      <c r="E18" s="290">
        <f>SUMIF('4. Timesheet'!$H$11:$H$115,$C18,'4. Timesheet'!$D$11:$D$115)</f>
        <v>0</v>
      </c>
      <c r="F18" s="291">
        <f>SUMIF('4. Timesheet'!$H$11:$H$115,$C18,'4. Timesheet'!$D$11:$D$115)</f>
        <v>0</v>
      </c>
      <c r="G18" s="291">
        <f>SUMIF('4. Timesheet'!$H$11:$H$115,$C18,'4. Timesheet'!$D$11:$D$115)</f>
        <v>0</v>
      </c>
      <c r="H18" s="291">
        <f>SUMIF('4. Timesheet'!$H$11:$H$115,$C18,'4. Timesheet'!$D$11:$D$115)</f>
        <v>0</v>
      </c>
      <c r="I18" s="291">
        <f>SUMIF('4. Timesheet'!$H$11:$H$115,$C18,'4. Timesheet'!$D$11:$D$115)</f>
        <v>0</v>
      </c>
      <c r="J18" s="291">
        <f>SUMIF('4. Timesheet'!$H$11:$H$115,$C18,'4. Timesheet'!$D$11:$D$115)</f>
        <v>0</v>
      </c>
      <c r="K18" s="291">
        <f>SUMIF('4. Timesheet'!$H$11:$H$115,$C18,'4. Timesheet'!$D$11:$D$115)</f>
        <v>0</v>
      </c>
      <c r="L18" s="291">
        <f>SUMIF('4. Timesheet'!$H$11:$H$115,$C18,'4. Timesheet'!$D$11:$D$115)</f>
        <v>0</v>
      </c>
      <c r="M18" s="291">
        <f>SUMIF('4. Timesheet'!$H$11:$H$115,$C18,'4. Timesheet'!$D$11:$D$115)</f>
        <v>0</v>
      </c>
      <c r="N18" s="291">
        <f>SUMIF('4. Timesheet'!$H$11:$H$115,$C18,'4. Timesheet'!$D$11:$D$115)</f>
        <v>0</v>
      </c>
      <c r="O18" s="291">
        <f>SUMIF('4. Timesheet'!$H$11:$H$115,$C18,'4. Timesheet'!$D$11:$D$115)</f>
        <v>0</v>
      </c>
      <c r="P18" s="291">
        <f>SUMIF('4. Timesheet'!$H$11:$H$115,$C18,'4. Timesheet'!$D$11:$D$115)</f>
        <v>0</v>
      </c>
      <c r="Q18" s="291">
        <f>SUMIF('4. Timesheet'!$H$11:$H$115,$C18,'4. Timesheet'!$D$11:$D$115)</f>
        <v>0</v>
      </c>
      <c r="R18" s="291">
        <f>SUMIF('4. Timesheet'!$H$11:$H$115,$C18,'4. Timesheet'!$D$11:$D$115)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Timesheet'!$H$11:$H$115,$C19,'4. Timesheet'!$C$11:$C$115)</f>
        <v>0</v>
      </c>
      <c r="E19" s="290">
        <f>SUMIF('4. Timesheet'!$H$11:$H$115,$C19,'4. Timesheet'!$D$11:$D$115)</f>
        <v>0</v>
      </c>
      <c r="F19" s="291">
        <f>SUMIF('4. Timesheet'!$H$11:$H$115,$C19,'4. Timesheet'!$D$11:$D$115)</f>
        <v>0</v>
      </c>
      <c r="G19" s="291">
        <f>SUMIF('4. Timesheet'!$H$11:$H$115,$C19,'4. Timesheet'!$D$11:$D$115)</f>
        <v>0</v>
      </c>
      <c r="H19" s="291">
        <f>SUMIF('4. Timesheet'!$H$11:$H$115,$C19,'4. Timesheet'!$D$11:$D$115)</f>
        <v>0</v>
      </c>
      <c r="I19" s="291">
        <f>SUMIF('4. Timesheet'!$H$11:$H$115,$C19,'4. Timesheet'!$D$11:$D$115)</f>
        <v>0</v>
      </c>
      <c r="J19" s="291">
        <f>SUMIF('4. Timesheet'!$H$11:$H$115,$C19,'4. Timesheet'!$D$11:$D$115)</f>
        <v>0</v>
      </c>
      <c r="K19" s="291">
        <f>SUMIF('4. Timesheet'!$H$11:$H$115,$C19,'4. Timesheet'!$D$11:$D$115)</f>
        <v>0</v>
      </c>
      <c r="L19" s="291">
        <f>SUMIF('4. Timesheet'!$H$11:$H$115,$C19,'4. Timesheet'!$D$11:$D$115)</f>
        <v>0</v>
      </c>
      <c r="M19" s="291">
        <f>SUMIF('4. Timesheet'!$H$11:$H$115,$C19,'4. Timesheet'!$D$11:$D$115)</f>
        <v>0</v>
      </c>
      <c r="N19" s="291">
        <f>SUMIF('4. Timesheet'!$H$11:$H$115,$C19,'4. Timesheet'!$D$11:$D$115)</f>
        <v>0</v>
      </c>
      <c r="O19" s="291">
        <f>SUMIF('4. Timesheet'!$H$11:$H$115,$C19,'4. Timesheet'!$D$11:$D$115)</f>
        <v>0</v>
      </c>
      <c r="P19" s="291">
        <f>SUMIF('4. Timesheet'!$H$11:$H$115,$C19,'4. Timesheet'!$D$11:$D$115)</f>
        <v>0</v>
      </c>
      <c r="Q19" s="291">
        <f>SUMIF('4. Timesheet'!$H$11:$H$115,$C19,'4. Timesheet'!$D$11:$D$115)</f>
        <v>0</v>
      </c>
      <c r="R19" s="291">
        <f>SUMIF('4. Timesheet'!$H$11:$H$115,$C19,'4. Timesheet'!$D$11:$D$115)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Timesheet'!$H$11:$H$115,$C20,'4. Timesheet'!$C$11:$C$115)</f>
        <v>0</v>
      </c>
      <c r="E20" s="295">
        <f>SUMIF('4. Timesheet'!$H$11:$H$115,$C20,'4. Timesheet'!$D$11:$D$115)</f>
        <v>0</v>
      </c>
      <c r="F20" s="296">
        <f>SUMIF('4. Timesheet'!$H$11:$H$115,$C20,'4. Timesheet'!$D$11:$D$115)</f>
        <v>0</v>
      </c>
      <c r="G20" s="296">
        <f>SUMIF('4. Timesheet'!$H$11:$H$115,$C20,'4. Timesheet'!$D$11:$D$115)</f>
        <v>0</v>
      </c>
      <c r="H20" s="296">
        <f>SUMIF('4. Timesheet'!$H$11:$H$115,$C20,'4. Timesheet'!$D$11:$D$115)</f>
        <v>0</v>
      </c>
      <c r="I20" s="296">
        <f>SUMIF('4. Timesheet'!$H$11:$H$115,$C20,'4. Timesheet'!$D$11:$D$115)</f>
        <v>0</v>
      </c>
      <c r="J20" s="296">
        <f>SUMIF('4. Timesheet'!$H$11:$H$115,$C20,'4. Timesheet'!$D$11:$D$115)</f>
        <v>0</v>
      </c>
      <c r="K20" s="296">
        <f>SUMIF('4. Timesheet'!$H$11:$H$115,$C20,'4. Timesheet'!$D$11:$D$115)</f>
        <v>0</v>
      </c>
      <c r="L20" s="296">
        <f>SUMIF('4. Timesheet'!$H$11:$H$115,$C20,'4. Timesheet'!$D$11:$D$115)</f>
        <v>0</v>
      </c>
      <c r="M20" s="296">
        <f>SUMIF('4. Timesheet'!$H$11:$H$115,$C20,'4. Timesheet'!$D$11:$D$115)</f>
        <v>0</v>
      </c>
      <c r="N20" s="296">
        <f>SUMIF('4. Timesheet'!$H$11:$H$115,$C20,'4. Timesheet'!$D$11:$D$115)</f>
        <v>0</v>
      </c>
      <c r="O20" s="296">
        <f>SUMIF('4. Timesheet'!$H$11:$H$115,$C20,'4. Timesheet'!$D$11:$D$115)</f>
        <v>0</v>
      </c>
      <c r="P20" s="296">
        <f>SUMIF('4. Timesheet'!$H$11:$H$115,$C20,'4. Timesheet'!$D$11:$D$115)</f>
        <v>0</v>
      </c>
      <c r="Q20" s="296">
        <f>SUMIF('4. Timesheet'!$H$11:$H$115,$C20,'4. Timesheet'!$D$11:$D$115)</f>
        <v>0</v>
      </c>
      <c r="R20" s="296">
        <f>SUMIF('4. Timesheet'!$H$11:$H$115,$C20,'4. Timesheet'!$D$11:$D$115)</f>
        <v>0</v>
      </c>
    </row>
    <row r="21" spans="2:18" ht="15.75" thickBot="1">
      <c r="B21" s="257" t="s">
        <v>111</v>
      </c>
      <c r="C21" s="258" t="s">
        <v>110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111</v>
      </c>
      <c r="C22" s="217" t="str">
        <f>IF('3. Resources'!$B$86&lt;&gt;"",'3. Resources'!$B$86,"N/A")</f>
        <v>Max</v>
      </c>
      <c r="D22" s="225">
        <v>0</v>
      </c>
      <c r="E22" s="221">
        <f>SUMIF('4. Timesheet'!$H$11:$H$115,$C22,'4. Timesheet'!J$11:J$115)</f>
        <v>0</v>
      </c>
      <c r="F22" s="215">
        <f>SUMIF('4. Timesheet'!$H$11:$H$115,$C22,'4. Timesheet'!K$11:K$115)</f>
        <v>0</v>
      </c>
      <c r="G22" s="215">
        <f>SUMIF('4. Timesheet'!$H$11:$H$115,$C22,'4. Timesheet'!L$11:L$115)</f>
        <v>0</v>
      </c>
      <c r="H22" s="215">
        <f>SUMIF('4. Timesheet'!$H$11:$H$115,$C22,'4. Timesheet'!M$11:M$115)</f>
        <v>0</v>
      </c>
      <c r="I22" s="215">
        <f>SUMIF('4. Timesheet'!$H$11:$H$115,$C22,'4. Timesheet'!N$11:N$115)</f>
        <v>0</v>
      </c>
      <c r="J22" s="215">
        <f>SUMIF('4. Timesheet'!$H$11:$H$115,$C22,'4. Timesheet'!O$11:O$115)</f>
        <v>0</v>
      </c>
      <c r="K22" s="215">
        <f>SUMIF('4. Timesheet'!$H$11:$H$115,$C22,'4. Timesheet'!P$11:P$115)</f>
        <v>0</v>
      </c>
      <c r="L22" s="215">
        <f>SUMIF('4. Timesheet'!$H$11:$H$115,$C22,'4. Timesheet'!Q$11:Q$115)</f>
        <v>0</v>
      </c>
      <c r="M22" s="215">
        <f>SUMIF('4. Timesheet'!$H$11:$H$115,$C22,'4. Timesheet'!R$11:R$115)</f>
        <v>0</v>
      </c>
      <c r="N22" s="215">
        <f>SUMIF('4. Timesheet'!$H$11:$H$115,$C22,'4. Timesheet'!S$11:S$115)</f>
        <v>0</v>
      </c>
      <c r="O22" s="215">
        <f>SUMIF('4. Timesheet'!$H$11:$H$115,$C22,'4. Timesheet'!T$11:T$115)</f>
        <v>0</v>
      </c>
      <c r="P22" s="215">
        <f>SUMIF('4. Timesheet'!$H$11:$H$115,$C22,'4. Timesheet'!U$11:U$115)</f>
        <v>0</v>
      </c>
      <c r="Q22" s="215">
        <f>SUMIF('4. Timesheet'!$H$11:$H$115,$C22,'4. Timesheet'!V$11:V$115)</f>
        <v>0</v>
      </c>
      <c r="R22" s="215">
        <f>SUMIF('4. Timesheet'!$H$11:$H$115,$C22,'4. Timesheet'!W$11:W$115)</f>
        <v>0</v>
      </c>
    </row>
    <row r="23" spans="2:18">
      <c r="B23" s="208" t="s">
        <v>111</v>
      </c>
      <c r="C23" s="218" t="str">
        <f>IF('3. Resources'!$B$87&lt;&gt;"",'3. Resources'!$B$87,"N/A")</f>
        <v>Caio</v>
      </c>
      <c r="D23" s="226">
        <v>0</v>
      </c>
      <c r="E23" s="222">
        <f>SUMIF('4. Timesheet'!$H$11:$H$115,$C23,'4. Timesheet'!J$11:J$115)</f>
        <v>0</v>
      </c>
      <c r="F23" s="207">
        <f>SUMIF('4. Timesheet'!$H$11:$H$115,$C23,'4. Timesheet'!K$11:K$115)</f>
        <v>0</v>
      </c>
      <c r="G23" s="207">
        <f>SUMIF('4. Timesheet'!$H$11:$H$115,$C23,'4. Timesheet'!L$11:L$115)</f>
        <v>0</v>
      </c>
      <c r="H23" s="207">
        <f>SUMIF('4. Timesheet'!$H$11:$H$115,$C23,'4. Timesheet'!M$11:M$115)</f>
        <v>0</v>
      </c>
      <c r="I23" s="207">
        <f>SUMIF('4. Timesheet'!$H$11:$H$115,$C23,'4. Timesheet'!N$11:N$115)</f>
        <v>0</v>
      </c>
      <c r="J23" s="207">
        <f>SUMIF('4. Timesheet'!$H$11:$H$115,$C23,'4. Timesheet'!O$11:O$115)</f>
        <v>0</v>
      </c>
      <c r="K23" s="207">
        <f>SUMIF('4. Timesheet'!$H$11:$H$115,$C23,'4. Timesheet'!P$11:P$115)</f>
        <v>0</v>
      </c>
      <c r="L23" s="207">
        <f>SUMIF('4. Timesheet'!$H$11:$H$115,$C23,'4. Timesheet'!Q$11:Q$115)</f>
        <v>0</v>
      </c>
      <c r="M23" s="207">
        <f>SUMIF('4. Timesheet'!$H$11:$H$115,$C23,'4. Timesheet'!R$11:R$115)</f>
        <v>0</v>
      </c>
      <c r="N23" s="207">
        <f>SUMIF('4. Timesheet'!$H$11:$H$115,$C23,'4. Timesheet'!S$11:S$115)</f>
        <v>0</v>
      </c>
      <c r="O23" s="207">
        <f>SUMIF('4. Timesheet'!$H$11:$H$115,$C23,'4. Timesheet'!T$11:T$115)</f>
        <v>0</v>
      </c>
      <c r="P23" s="207">
        <f>SUMIF('4. Timesheet'!$H$11:$H$115,$C23,'4. Timesheet'!U$11:U$115)</f>
        <v>0</v>
      </c>
      <c r="Q23" s="207">
        <f>SUMIF('4. Timesheet'!$H$11:$H$115,$C23,'4. Timesheet'!V$11:V$115)</f>
        <v>0</v>
      </c>
      <c r="R23" s="207">
        <f>SUMIF('4. Timesheet'!$H$11:$H$115,$C23,'4. Timesheet'!W$11:W$115)</f>
        <v>0</v>
      </c>
    </row>
    <row r="24" spans="2:18">
      <c r="B24" s="208" t="s">
        <v>111</v>
      </c>
      <c r="C24" s="218" t="str">
        <f>IF('3. Resources'!$B$88&lt;&gt;"",'3. Resources'!$B$88,"N/A")</f>
        <v>Kojiio</v>
      </c>
      <c r="D24" s="226">
        <v>0</v>
      </c>
      <c r="E24" s="222">
        <f>SUMIF('4. Timesheet'!$H$11:$H$115,$C24,'4. Timesheet'!J$11:J$115)</f>
        <v>0</v>
      </c>
      <c r="F24" s="207">
        <f>SUMIF('4. Timesheet'!$H$11:$H$115,$C24,'4. Timesheet'!K$11:K$115)</f>
        <v>0</v>
      </c>
      <c r="G24" s="207">
        <f>SUMIF('4. Timesheet'!$H$11:$H$115,$C24,'4. Timesheet'!L$11:L$115)</f>
        <v>0</v>
      </c>
      <c r="H24" s="207">
        <f>SUMIF('4. Timesheet'!$H$11:$H$115,$C24,'4. Timesheet'!M$11:M$115)</f>
        <v>0</v>
      </c>
      <c r="I24" s="207">
        <f>SUMIF('4. Timesheet'!$H$11:$H$115,$C24,'4. Timesheet'!N$11:N$115)</f>
        <v>0</v>
      </c>
      <c r="J24" s="207">
        <f>SUMIF('4. Timesheet'!$H$11:$H$115,$C24,'4. Timesheet'!O$11:O$115)</f>
        <v>0</v>
      </c>
      <c r="K24" s="207">
        <f>SUMIF('4. Timesheet'!$H$11:$H$115,$C24,'4. Timesheet'!P$11:P$115)</f>
        <v>0</v>
      </c>
      <c r="L24" s="207">
        <f>SUMIF('4. Timesheet'!$H$11:$H$115,$C24,'4. Timesheet'!Q$11:Q$115)</f>
        <v>0</v>
      </c>
      <c r="M24" s="207">
        <f>SUMIF('4. Timesheet'!$H$11:$H$115,$C24,'4. Timesheet'!R$11:R$115)</f>
        <v>0</v>
      </c>
      <c r="N24" s="207">
        <f>SUMIF('4. Timesheet'!$H$11:$H$115,$C24,'4. Timesheet'!S$11:S$115)</f>
        <v>0</v>
      </c>
      <c r="O24" s="207">
        <f>SUMIF('4. Timesheet'!$H$11:$H$115,$C24,'4. Timesheet'!T$11:T$115)</f>
        <v>0</v>
      </c>
      <c r="P24" s="207">
        <f>SUMIF('4. Timesheet'!$H$11:$H$115,$C24,'4. Timesheet'!U$11:U$115)</f>
        <v>0</v>
      </c>
      <c r="Q24" s="207">
        <f>SUMIF('4. Timesheet'!$H$11:$H$115,$C24,'4. Timesheet'!V$11:V$115)</f>
        <v>0</v>
      </c>
      <c r="R24" s="207">
        <f>SUMIF('4. Timesheet'!$H$11:$H$115,$C24,'4. Timesheet'!W$11:W$115)</f>
        <v>0</v>
      </c>
    </row>
    <row r="25" spans="2:18">
      <c r="B25" s="208" t="s">
        <v>111</v>
      </c>
      <c r="C25" s="218" t="str">
        <f>IF('3. Resources'!$B$89&lt;&gt;"",'3. Resources'!$B$89,"N/A")</f>
        <v>Caio Audio</v>
      </c>
      <c r="D25" s="226">
        <v>0</v>
      </c>
      <c r="E25" s="222">
        <f>SUMIF('4. Timesheet'!$H$11:$H$115,$C25,'4. Timesheet'!J$11:J$115)</f>
        <v>0</v>
      </c>
      <c r="F25" s="207">
        <f>SUMIF('4. Timesheet'!$H$11:$H$115,$C25,'4. Timesheet'!K$11:K$115)</f>
        <v>0</v>
      </c>
      <c r="G25" s="207">
        <f>SUMIF('4. Timesheet'!$H$11:$H$115,$C25,'4. Timesheet'!L$11:L$115)</f>
        <v>0</v>
      </c>
      <c r="H25" s="207">
        <f>SUMIF('4. Timesheet'!$H$11:$H$115,$C25,'4. Timesheet'!M$11:M$115)</f>
        <v>0</v>
      </c>
      <c r="I25" s="207">
        <f>SUMIF('4. Timesheet'!$H$11:$H$115,$C25,'4. Timesheet'!N$11:N$115)</f>
        <v>0</v>
      </c>
      <c r="J25" s="207">
        <f>SUMIF('4. Timesheet'!$H$11:$H$115,$C25,'4. Timesheet'!O$11:O$115)</f>
        <v>0</v>
      </c>
      <c r="K25" s="207">
        <f>SUMIF('4. Timesheet'!$H$11:$H$115,$C25,'4. Timesheet'!P$11:P$115)</f>
        <v>0</v>
      </c>
      <c r="L25" s="207">
        <f>SUMIF('4. Timesheet'!$H$11:$H$115,$C25,'4. Timesheet'!Q$11:Q$115)</f>
        <v>0</v>
      </c>
      <c r="M25" s="207">
        <f>SUMIF('4. Timesheet'!$H$11:$H$115,$C25,'4. Timesheet'!R$11:R$115)</f>
        <v>0</v>
      </c>
      <c r="N25" s="207">
        <f>SUMIF('4. Timesheet'!$H$11:$H$115,$C25,'4. Timesheet'!S$11:S$115)</f>
        <v>0</v>
      </c>
      <c r="O25" s="207">
        <f>SUMIF('4. Timesheet'!$H$11:$H$115,$C25,'4. Timesheet'!T$11:T$115)</f>
        <v>0</v>
      </c>
      <c r="P25" s="207">
        <f>SUMIF('4. Timesheet'!$H$11:$H$115,$C25,'4. Timesheet'!U$11:U$115)</f>
        <v>0</v>
      </c>
      <c r="Q25" s="207">
        <f>SUMIF('4. Timesheet'!$H$11:$H$115,$C25,'4. Timesheet'!V$11:V$115)</f>
        <v>0</v>
      </c>
      <c r="R25" s="207">
        <f>SUMIF('4. Timesheet'!$H$11:$H$115,$C25,'4. Timesheet'!W$11:W$115)</f>
        <v>0</v>
      </c>
    </row>
    <row r="26" spans="2:18">
      <c r="B26" s="208" t="s">
        <v>111</v>
      </c>
      <c r="C26" s="218" t="str">
        <f>IF('3. Resources'!$B$90&lt;&gt;"",'3. Resources'!$B$90,"N/A")</f>
        <v>N/A</v>
      </c>
      <c r="D26" s="226">
        <v>0</v>
      </c>
      <c r="E26" s="222">
        <f>SUMIF('4. Timesheet'!$H$11:$H$115,$C26,'4. Timesheet'!J$11:J$115)</f>
        <v>0</v>
      </c>
      <c r="F26" s="207">
        <f>SUMIF('4. Timesheet'!$H$11:$H$115,$C26,'4. Timesheet'!K$11:K$115)</f>
        <v>0</v>
      </c>
      <c r="G26" s="207">
        <f>SUMIF('4. Timesheet'!$H$11:$H$115,$C26,'4. Timesheet'!L$11:L$115)</f>
        <v>0</v>
      </c>
      <c r="H26" s="207">
        <f>SUMIF('4. Timesheet'!$H$11:$H$115,$C26,'4. Timesheet'!M$11:M$115)</f>
        <v>0</v>
      </c>
      <c r="I26" s="207">
        <f>SUMIF('4. Timesheet'!$H$11:$H$115,$C26,'4. Timesheet'!N$11:N$115)</f>
        <v>0</v>
      </c>
      <c r="J26" s="207">
        <f>SUMIF('4. Timesheet'!$H$11:$H$115,$C26,'4. Timesheet'!O$11:O$115)</f>
        <v>0</v>
      </c>
      <c r="K26" s="207">
        <f>SUMIF('4. Timesheet'!$H$11:$H$115,$C26,'4. Timesheet'!P$11:P$115)</f>
        <v>0</v>
      </c>
      <c r="L26" s="207">
        <f>SUMIF('4. Timesheet'!$H$11:$H$115,$C26,'4. Timesheet'!Q$11:Q$115)</f>
        <v>0</v>
      </c>
      <c r="M26" s="207">
        <f>SUMIF('4. Timesheet'!$H$11:$H$115,$C26,'4. Timesheet'!R$11:R$115)</f>
        <v>0</v>
      </c>
      <c r="N26" s="207">
        <f>SUMIF('4. Timesheet'!$H$11:$H$115,$C26,'4. Timesheet'!S$11:S$115)</f>
        <v>0</v>
      </c>
      <c r="O26" s="207">
        <f>SUMIF('4. Timesheet'!$H$11:$H$115,$C26,'4. Timesheet'!T$11:T$115)</f>
        <v>0</v>
      </c>
      <c r="P26" s="207">
        <f>SUMIF('4. Timesheet'!$H$11:$H$115,$C26,'4. Timesheet'!U$11:U$115)</f>
        <v>0</v>
      </c>
      <c r="Q26" s="207">
        <f>SUMIF('4. Timesheet'!$H$11:$H$115,$C26,'4. Timesheet'!V$11:V$115)</f>
        <v>0</v>
      </c>
      <c r="R26" s="207">
        <f>SUMIF('4. Timesheet'!$H$11:$H$115,$C26,'4. Timesheet'!W$11:W$115)</f>
        <v>0</v>
      </c>
    </row>
    <row r="27" spans="2:18">
      <c r="B27" s="208" t="s">
        <v>111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Timesheet'!$H$11:$H$115,$C27,'4. Timesheet'!J$11:J$115)</f>
        <v>0</v>
      </c>
      <c r="F27" s="207">
        <f>SUMIF('4. Timesheet'!$H$11:$H$115,$C27,'4. Timesheet'!K$11:K$115)</f>
        <v>0</v>
      </c>
      <c r="G27" s="207">
        <f>SUMIF('4. Timesheet'!$H$11:$H$115,$C27,'4. Timesheet'!L$11:L$115)</f>
        <v>0</v>
      </c>
      <c r="H27" s="207">
        <f>SUMIF('4. Timesheet'!$H$11:$H$115,$C27,'4. Timesheet'!M$11:M$115)</f>
        <v>0</v>
      </c>
      <c r="I27" s="207">
        <f>SUMIF('4. Timesheet'!$H$11:$H$115,$C27,'4. Timesheet'!N$11:N$115)</f>
        <v>0</v>
      </c>
      <c r="J27" s="207">
        <f>SUMIF('4. Timesheet'!$H$11:$H$115,$C27,'4. Timesheet'!O$11:O$115)</f>
        <v>0</v>
      </c>
      <c r="K27" s="207">
        <f>SUMIF('4. Timesheet'!$H$11:$H$115,$C27,'4. Timesheet'!P$11:P$115)</f>
        <v>0</v>
      </c>
      <c r="L27" s="207">
        <f>SUMIF('4. Timesheet'!$H$11:$H$115,$C27,'4. Timesheet'!Q$11:Q$115)</f>
        <v>0</v>
      </c>
      <c r="M27" s="207">
        <f>SUMIF('4. Timesheet'!$H$11:$H$115,$C27,'4. Timesheet'!R$11:R$115)</f>
        <v>0</v>
      </c>
      <c r="N27" s="207">
        <f>SUMIF('4. Timesheet'!$H$11:$H$115,$C27,'4. Timesheet'!S$11:S$115)</f>
        <v>0</v>
      </c>
      <c r="O27" s="207">
        <f>SUMIF('4. Timesheet'!$H$11:$H$115,$C27,'4. Timesheet'!T$11:T$115)</f>
        <v>0</v>
      </c>
      <c r="P27" s="207">
        <f>SUMIF('4. Timesheet'!$H$11:$H$115,$C27,'4. Timesheet'!U$11:U$115)</f>
        <v>0</v>
      </c>
      <c r="Q27" s="207">
        <f>SUMIF('4. Timesheet'!$H$11:$H$115,$C27,'4. Timesheet'!V$11:V$115)</f>
        <v>0</v>
      </c>
      <c r="R27" s="207">
        <f>SUMIF('4. Timesheet'!$H$11:$H$115,$C27,'4. Timesheet'!W$11:W$115)</f>
        <v>0</v>
      </c>
    </row>
    <row r="28" spans="2:18">
      <c r="B28" s="208" t="s">
        <v>111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Timesheet'!$H$11:$H$115,$C28,'4. Timesheet'!J$11:J$115)</f>
        <v>0</v>
      </c>
      <c r="F28" s="207">
        <f>SUMIF('4. Timesheet'!$H$11:$H$115,$C28,'4. Timesheet'!K$11:K$115)</f>
        <v>0</v>
      </c>
      <c r="G28" s="207">
        <f>SUMIF('4. Timesheet'!$H$11:$H$115,$C28,'4. Timesheet'!L$11:L$115)</f>
        <v>0</v>
      </c>
      <c r="H28" s="207">
        <f>SUMIF('4. Timesheet'!$H$11:$H$115,$C28,'4. Timesheet'!M$11:M$115)</f>
        <v>0</v>
      </c>
      <c r="I28" s="207">
        <f>SUMIF('4. Timesheet'!$H$11:$H$115,$C28,'4. Timesheet'!N$11:N$115)</f>
        <v>0</v>
      </c>
      <c r="J28" s="207">
        <f>SUMIF('4. Timesheet'!$H$11:$H$115,$C28,'4. Timesheet'!O$11:O$115)</f>
        <v>0</v>
      </c>
      <c r="K28" s="207">
        <f>SUMIF('4. Timesheet'!$H$11:$H$115,$C28,'4. Timesheet'!P$11:P$115)</f>
        <v>0</v>
      </c>
      <c r="L28" s="207">
        <f>SUMIF('4. Timesheet'!$H$11:$H$115,$C28,'4. Timesheet'!Q$11:Q$115)</f>
        <v>0</v>
      </c>
      <c r="M28" s="207">
        <f>SUMIF('4. Timesheet'!$H$11:$H$115,$C28,'4. Timesheet'!R$11:R$115)</f>
        <v>0</v>
      </c>
      <c r="N28" s="207">
        <f>SUMIF('4. Timesheet'!$H$11:$H$115,$C28,'4. Timesheet'!S$11:S$115)</f>
        <v>0</v>
      </c>
      <c r="O28" s="207">
        <f>SUMIF('4. Timesheet'!$H$11:$H$115,$C28,'4. Timesheet'!T$11:T$115)</f>
        <v>0</v>
      </c>
      <c r="P28" s="207">
        <f>SUMIF('4. Timesheet'!$H$11:$H$115,$C28,'4. Timesheet'!U$11:U$115)</f>
        <v>0</v>
      </c>
      <c r="Q28" s="207">
        <f>SUMIF('4. Timesheet'!$H$11:$H$115,$C28,'4. Timesheet'!V$11:V$115)</f>
        <v>0</v>
      </c>
      <c r="R28" s="207">
        <f>SUMIF('4. Timesheet'!$H$11:$H$115,$C28,'4. Timesheet'!W$11:W$115)</f>
        <v>0</v>
      </c>
    </row>
    <row r="29" spans="2:18">
      <c r="B29" s="208" t="s">
        <v>111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Timesheet'!$H$11:$H$115,$C29,'4. Timesheet'!J$11:J$115)</f>
        <v>0</v>
      </c>
      <c r="F29" s="207">
        <f>SUMIF('4. Timesheet'!$H$11:$H$115,$C29,'4. Timesheet'!K$11:K$115)</f>
        <v>0</v>
      </c>
      <c r="G29" s="207">
        <f>SUMIF('4. Timesheet'!$H$11:$H$115,$C29,'4. Timesheet'!L$11:L$115)</f>
        <v>0</v>
      </c>
      <c r="H29" s="207">
        <f>SUMIF('4. Timesheet'!$H$11:$H$115,$C29,'4. Timesheet'!M$11:M$115)</f>
        <v>0</v>
      </c>
      <c r="I29" s="207">
        <f>SUMIF('4. Timesheet'!$H$11:$H$115,$C29,'4. Timesheet'!N$11:N$115)</f>
        <v>0</v>
      </c>
      <c r="J29" s="207">
        <f>SUMIF('4. Timesheet'!$H$11:$H$115,$C29,'4. Timesheet'!O$11:O$115)</f>
        <v>0</v>
      </c>
      <c r="K29" s="207">
        <f>SUMIF('4. Timesheet'!$H$11:$H$115,$C29,'4. Timesheet'!P$11:P$115)</f>
        <v>0</v>
      </c>
      <c r="L29" s="207">
        <f>SUMIF('4. Timesheet'!$H$11:$H$115,$C29,'4. Timesheet'!Q$11:Q$115)</f>
        <v>0</v>
      </c>
      <c r="M29" s="207">
        <f>SUMIF('4. Timesheet'!$H$11:$H$115,$C29,'4. Timesheet'!R$11:R$115)</f>
        <v>0</v>
      </c>
      <c r="N29" s="207">
        <f>SUMIF('4. Timesheet'!$H$11:$H$115,$C29,'4. Timesheet'!S$11:S$115)</f>
        <v>0</v>
      </c>
      <c r="O29" s="207">
        <f>SUMIF('4. Timesheet'!$H$11:$H$115,$C29,'4. Timesheet'!T$11:T$115)</f>
        <v>0</v>
      </c>
      <c r="P29" s="207">
        <f>SUMIF('4. Timesheet'!$H$11:$H$115,$C29,'4. Timesheet'!U$11:U$115)</f>
        <v>0</v>
      </c>
      <c r="Q29" s="207">
        <f>SUMIF('4. Timesheet'!$H$11:$H$115,$C29,'4. Timesheet'!V$11:V$115)</f>
        <v>0</v>
      </c>
      <c r="R29" s="207">
        <f>SUMIF('4. Timesheet'!$H$11:$H$115,$C29,'4. Timesheet'!W$11:W$115)</f>
        <v>0</v>
      </c>
    </row>
    <row r="30" spans="2:18">
      <c r="B30" s="208" t="s">
        <v>111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Timesheet'!$H$11:$H$115,$C30,'4. Timesheet'!J$11:J$115)</f>
        <v>0</v>
      </c>
      <c r="F30" s="207">
        <f>SUMIF('4. Timesheet'!$H$11:$H$115,$C30,'4. Timesheet'!K$11:K$115)</f>
        <v>0</v>
      </c>
      <c r="G30" s="207">
        <f>SUMIF('4. Timesheet'!$H$11:$H$115,$C30,'4. Timesheet'!L$11:L$115)</f>
        <v>0</v>
      </c>
      <c r="H30" s="207">
        <f>SUMIF('4. Timesheet'!$H$11:$H$115,$C30,'4. Timesheet'!M$11:M$115)</f>
        <v>0</v>
      </c>
      <c r="I30" s="207">
        <f>SUMIF('4. Timesheet'!$H$11:$H$115,$C30,'4. Timesheet'!N$11:N$115)</f>
        <v>0</v>
      </c>
      <c r="J30" s="207">
        <f>SUMIF('4. Timesheet'!$H$11:$H$115,$C30,'4. Timesheet'!O$11:O$115)</f>
        <v>0</v>
      </c>
      <c r="K30" s="207">
        <f>SUMIF('4. Timesheet'!$H$11:$H$115,$C30,'4. Timesheet'!P$11:P$115)</f>
        <v>0</v>
      </c>
      <c r="L30" s="207">
        <f>SUMIF('4. Timesheet'!$H$11:$H$115,$C30,'4. Timesheet'!Q$11:Q$115)</f>
        <v>0</v>
      </c>
      <c r="M30" s="207">
        <f>SUMIF('4. Timesheet'!$H$11:$H$115,$C30,'4. Timesheet'!R$11:R$115)</f>
        <v>0</v>
      </c>
      <c r="N30" s="207">
        <f>SUMIF('4. Timesheet'!$H$11:$H$115,$C30,'4. Timesheet'!S$11:S$115)</f>
        <v>0</v>
      </c>
      <c r="O30" s="207">
        <f>SUMIF('4. Timesheet'!$H$11:$H$115,$C30,'4. Timesheet'!T$11:T$115)</f>
        <v>0</v>
      </c>
      <c r="P30" s="207">
        <f>SUMIF('4. Timesheet'!$H$11:$H$115,$C30,'4. Timesheet'!U$11:U$115)</f>
        <v>0</v>
      </c>
      <c r="Q30" s="207">
        <f>SUMIF('4. Timesheet'!$H$11:$H$115,$C30,'4. Timesheet'!V$11:V$115)</f>
        <v>0</v>
      </c>
      <c r="R30" s="207">
        <f>SUMIF('4. Timesheet'!$H$11:$H$115,$C30,'4. Timesheet'!W$11:W$115)</f>
        <v>0</v>
      </c>
    </row>
    <row r="31" spans="2:18" ht="15.75" thickBot="1">
      <c r="B31" s="209" t="s">
        <v>111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Timesheet'!$H$11:$H$115,$C31,'4. Timesheet'!J$11:J$115)</f>
        <v>0</v>
      </c>
      <c r="F31" s="210">
        <f>SUMIF('4. Timesheet'!$H$11:$H$115,$C31,'4. Timesheet'!K$11:K$115)</f>
        <v>0</v>
      </c>
      <c r="G31" s="210">
        <f>SUMIF('4. Timesheet'!$H$11:$H$115,$C31,'4. Timesheet'!L$11:L$115)</f>
        <v>0</v>
      </c>
      <c r="H31" s="210">
        <f>SUMIF('4. Timesheet'!$H$11:$H$115,$C31,'4. Timesheet'!M$11:M$115)</f>
        <v>0</v>
      </c>
      <c r="I31" s="210">
        <f>SUMIF('4. Timesheet'!$H$11:$H$115,$C31,'4. Timesheet'!N$11:N$115)</f>
        <v>0</v>
      </c>
      <c r="J31" s="210">
        <f>SUMIF('4. Timesheet'!$H$11:$H$115,$C31,'4. Timesheet'!O$11:O$115)</f>
        <v>0</v>
      </c>
      <c r="K31" s="210">
        <f>SUMIF('4. Timesheet'!$H$11:$H$115,$C31,'4. Timesheet'!P$11:P$115)</f>
        <v>0</v>
      </c>
      <c r="L31" s="210">
        <f>SUMIF('4. Timesheet'!$H$11:$H$115,$C31,'4. Timesheet'!Q$11:Q$115)</f>
        <v>0</v>
      </c>
      <c r="M31" s="210">
        <f>SUMIF('4. Timesheet'!$H$11:$H$115,$C31,'4. Timesheet'!R$11:R$115)</f>
        <v>0</v>
      </c>
      <c r="N31" s="210">
        <f>SUMIF('4. Timesheet'!$H$11:$H$115,$C31,'4. Timesheet'!S$11:S$115)</f>
        <v>0</v>
      </c>
      <c r="O31" s="210">
        <f>SUMIF('4. Timesheet'!$H$11:$H$115,$C31,'4. Timesheet'!T$11:T$115)</f>
        <v>0</v>
      </c>
      <c r="P31" s="210">
        <f>SUMIF('4. Timesheet'!$H$11:$H$115,$C31,'4. Timesheet'!U$11:U$115)</f>
        <v>0</v>
      </c>
      <c r="Q31" s="210">
        <f>SUMIF('4. Timesheet'!$H$11:$H$115,$C31,'4. Timesheet'!V$11:V$115)</f>
        <v>0</v>
      </c>
      <c r="R31" s="210">
        <f>SUMIF('4. Timesheet'!$H$11:$H$115,$C31,'4. Timesheet'!W$11:W$115)</f>
        <v>0</v>
      </c>
    </row>
    <row r="32" spans="2:18" ht="15.75" thickBot="1">
      <c r="B32" s="211" t="s">
        <v>112</v>
      </c>
      <c r="C32" s="220" t="s">
        <v>110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112</v>
      </c>
      <c r="C33" s="230" t="str">
        <f>IF('3. Resources'!$B$86&lt;&gt;"",'3. Resources'!$B$86,"N/A")</f>
        <v>Max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112</v>
      </c>
      <c r="C34" s="234" t="str">
        <f>IF('3. Resources'!$B$87&lt;&gt;"",'3. Resources'!$B$87,"N/A")</f>
        <v>Caio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112</v>
      </c>
      <c r="C35" s="234" t="str">
        <f>IF('3. Resources'!$B$88&lt;&gt;"",'3. Resources'!$B$88,"N/A")</f>
        <v>Kojiio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112</v>
      </c>
      <c r="C36" s="234" t="str">
        <f>IF('3. Resources'!$B$89&lt;&gt;"",'3. Resources'!$B$89,"N/A")</f>
        <v>Caio Audio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112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112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112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112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112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112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113</v>
      </c>
      <c r="C43" s="220" t="s">
        <v>110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113</v>
      </c>
      <c r="C44" s="230" t="str">
        <f>IF('3. Resources'!$B$86&lt;&gt;"",'3. Resources'!$B$86,"N/A")</f>
        <v>Max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113</v>
      </c>
      <c r="C45" s="234" t="str">
        <f>IF('3. Resources'!$B$87&lt;&gt;"",'3. Resources'!$B$87,"N/A")</f>
        <v>Caio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113</v>
      </c>
      <c r="C46" s="234" t="str">
        <f>IF('3. Resources'!$B$88&lt;&gt;"",'3. Resources'!$B$88,"N/A")</f>
        <v>Kojiio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113</v>
      </c>
      <c r="C47" s="234" t="str">
        <f>IF('3. Resources'!$B$89&lt;&gt;"",'3. Resources'!$B$89,"N/A")</f>
        <v>Caio Audio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113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113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113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113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113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113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110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Max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Kojiio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Caio Audio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4" t="s">
        <v>42</v>
      </c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6"/>
    </row>
    <row r="67" spans="2:18" ht="15.75" thickBot="1">
      <c r="B67" s="268" t="s">
        <v>116</v>
      </c>
      <c r="C67" s="269" t="s">
        <v>110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116</v>
      </c>
      <c r="C68" s="276" t="str">
        <f>IF('3. Resources'!$B$86&lt;&gt;"",'3. Resources'!$B$86,"N/A")</f>
        <v>Max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116</v>
      </c>
      <c r="C69" s="278" t="str">
        <f>IF('3. Resources'!$B$87&lt;&gt;"",'3. Resources'!$B$87,"N/A")</f>
        <v>Caio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116</v>
      </c>
      <c r="C70" s="278" t="str">
        <f>IF('3. Resources'!$B$88&lt;&gt;"",'3. Resources'!$B$88,"N/A")</f>
        <v>Kojiio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116</v>
      </c>
      <c r="C71" s="278" t="str">
        <f>IF('3. Resources'!$B$89&lt;&gt;"",'3. Resources'!$B$89,"N/A")</f>
        <v>Caio Audio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116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116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116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116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116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116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115</v>
      </c>
      <c r="C78" s="269" t="s">
        <v>110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115</v>
      </c>
      <c r="C79" s="276" t="str">
        <f>IF('3. Resources'!$B$86&lt;&gt;"",'3. Resources'!$B$86,"N/A")</f>
        <v>Max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115</v>
      </c>
      <c r="C80" s="278" t="str">
        <f>IF('3. Resources'!$B$87&lt;&gt;"",'3. Resources'!$B$87,"N/A")</f>
        <v>Caio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115</v>
      </c>
      <c r="C81" s="278" t="str">
        <f>IF('3. Resources'!$B$88&lt;&gt;"",'3. Resources'!$B$88,"N/A")</f>
        <v>Kojiio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115</v>
      </c>
      <c r="C82" s="278" t="str">
        <f>IF('3. Resources'!$B$89&lt;&gt;"",'3. Resources'!$B$89,"N/A")</f>
        <v>Caio Audio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115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115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115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115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115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115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4" t="s">
        <v>43</v>
      </c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6"/>
    </row>
    <row r="91" spans="2:18" ht="15.75" thickBot="1">
      <c r="B91" s="268" t="s">
        <v>116</v>
      </c>
      <c r="C91" s="269" t="s">
        <v>110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116</v>
      </c>
      <c r="C92" s="276" t="str">
        <f>IF('3. Resources'!$B$86&lt;&gt;"",'3. Resources'!$B$86,"N/A")</f>
        <v>Max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116</v>
      </c>
      <c r="C93" s="278" t="str">
        <f>IF('3. Resources'!$B$87&lt;&gt;"",'3. Resources'!$B$87,"N/A")</f>
        <v>Caio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116</v>
      </c>
      <c r="C94" s="278" t="str">
        <f>IF('3. Resources'!$B$88&lt;&gt;"",'3. Resources'!$B$88,"N/A")</f>
        <v>Kojiio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116</v>
      </c>
      <c r="C95" s="278" t="str">
        <f>IF('3. Resources'!$B$89&lt;&gt;"",'3. Resources'!$B$89,"N/A")</f>
        <v>Caio Audio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116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116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116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116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116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116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114</v>
      </c>
      <c r="C102" s="269" t="s">
        <v>110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114</v>
      </c>
      <c r="C103" s="276" t="str">
        <f>IF('3. Resources'!$B$86&lt;&gt;"",'3. Resources'!$B$86,"N/A")</f>
        <v>Max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114</v>
      </c>
      <c r="C104" s="278" t="str">
        <f>IF('3. Resources'!$B$87&lt;&gt;"",'3. Resources'!$B$87,"N/A")</f>
        <v>Caio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114</v>
      </c>
      <c r="C105" s="278" t="str">
        <f>IF('3. Resources'!$B$88&lt;&gt;"",'3. Resources'!$B$88,"N/A")</f>
        <v>Kojiio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114</v>
      </c>
      <c r="C106" s="278" t="str">
        <f>IF('3. Resources'!$B$89&lt;&gt;"",'3. Resources'!$B$89,"N/A")</f>
        <v>Caio Audio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114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114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114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114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114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114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100</v>
      </c>
    </row>
    <row r="2" spans="1:1">
      <c r="A2" s="2" t="s">
        <v>101</v>
      </c>
    </row>
    <row r="3" spans="1:1">
      <c r="A3" s="2" t="s">
        <v>118</v>
      </c>
    </row>
    <row r="4" spans="1:1">
      <c r="A4" s="2" t="s">
        <v>117</v>
      </c>
    </row>
    <row r="5" spans="1:1">
      <c r="A5" s="2" t="s">
        <v>119</v>
      </c>
    </row>
    <row r="6" spans="1:1">
      <c r="A6" s="2" t="s">
        <v>120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 Benin</cp:lastModifiedBy>
  <cp:lastPrinted>2008-05-26T18:48:45Z</cp:lastPrinted>
  <dcterms:created xsi:type="dcterms:W3CDTF">2006-03-30T19:39:22Z</dcterms:created>
  <dcterms:modified xsi:type="dcterms:W3CDTF">2010-04-09T01:53:50Z</dcterms:modified>
</cp:coreProperties>
</file>