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45" windowWidth="17400" windowHeight="11250" tabRatio="855"/>
  </bookViews>
  <sheets>
    <sheet name="1. Backlog" sheetId="38" r:id="rId1"/>
    <sheet name="2. Project Dashboard" sheetId="12" r:id="rId2"/>
    <sheet name="3. Resources" sheetId="31" r:id="rId3"/>
    <sheet name="4. Timesheet" sheetId="33" r:id="rId4"/>
    <sheet name="5. Burndown Task Tables" sheetId="35" r:id="rId5"/>
    <sheet name="6. Burndown Task Graphs" sheetId="36" r:id="rId6"/>
    <sheet name="7. Burndown Resources Tables" sheetId="37" r:id="rId7"/>
    <sheet name="CONFIG" sheetId="34" r:id="rId8"/>
  </sheets>
  <externalReferences>
    <externalReference r:id="rId9"/>
  </externalReferences>
  <definedNames>
    <definedName name="_xlnm._FilterDatabase" localSheetId="2" hidden="1">'4. Timesheet'!$A$9:$AO$63</definedName>
    <definedName name="HR_Type">CONFIG!$A$2:$A$8</definedName>
    <definedName name="Resource_name">'3. Resources'!$B$85:$B$94</definedName>
  </definedNames>
  <calcPr calcId="124519"/>
  <webPublishing codePage="1252"/>
  <webPublishObjects count="1">
    <webPublishObject id="28096" divId="SEPG07P1-SPM-RPT-SACI-SPRINT-PLANNING_28096" destinationFile="C:\workspace\SonyProject\management\spm\tracking\backlog\Página.mht"/>
  </webPublishObjects>
</workbook>
</file>

<file path=xl/calcChain.xml><?xml version="1.0" encoding="utf-8"?>
<calcChain xmlns="http://schemas.openxmlformats.org/spreadsheetml/2006/main">
  <c r="Z11" i="33"/>
  <c r="AA12" l="1"/>
  <c r="Z12"/>
  <c r="H12"/>
  <c r="E12"/>
  <c r="I12" s="1"/>
  <c r="G1" i="37"/>
  <c r="G1" i="36"/>
  <c r="G1" i="35"/>
  <c r="G1" i="12"/>
  <c r="G1" i="31"/>
  <c r="AA17" i="33"/>
  <c r="Z17"/>
  <c r="H17"/>
  <c r="E17"/>
  <c r="I17" s="1"/>
  <c r="E24"/>
  <c r="I24" s="1"/>
  <c r="E21"/>
  <c r="X21" s="1"/>
  <c r="AA30"/>
  <c r="Z30"/>
  <c r="H30"/>
  <c r="E30"/>
  <c r="X30" s="1"/>
  <c r="AA24"/>
  <c r="Z24"/>
  <c r="H24"/>
  <c r="AA21"/>
  <c r="Z21"/>
  <c r="H21"/>
  <c r="AA27"/>
  <c r="Z27"/>
  <c r="H27"/>
  <c r="E27"/>
  <c r="X27" s="1"/>
  <c r="AA26"/>
  <c r="Z26"/>
  <c r="H26"/>
  <c r="E26"/>
  <c r="I26" s="1"/>
  <c r="AA25"/>
  <c r="Z25"/>
  <c r="H25"/>
  <c r="E25"/>
  <c r="I25" s="1"/>
  <c r="AA23"/>
  <c r="Z23"/>
  <c r="H23"/>
  <c r="E23"/>
  <c r="X23" s="1"/>
  <c r="AA22"/>
  <c r="Z22"/>
  <c r="H22"/>
  <c r="E22"/>
  <c r="X22" s="1"/>
  <c r="AA20"/>
  <c r="Z20"/>
  <c r="H20"/>
  <c r="E20"/>
  <c r="X20" s="1"/>
  <c r="AA19"/>
  <c r="Z19"/>
  <c r="H19"/>
  <c r="E19"/>
  <c r="X19" s="1"/>
  <c r="AA18"/>
  <c r="Z18"/>
  <c r="H18"/>
  <c r="E18"/>
  <c r="X18" s="1"/>
  <c r="B52" i="12"/>
  <c r="E52" s="1"/>
  <c r="G1" i="33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1"/>
  <c r="E60"/>
  <c r="E59"/>
  <c r="E58"/>
  <c r="E57"/>
  <c r="E56"/>
  <c r="E55"/>
  <c r="E54"/>
  <c r="E53"/>
  <c r="E52"/>
  <c r="E51"/>
  <c r="E50"/>
  <c r="E49"/>
  <c r="E48"/>
  <c r="E47"/>
  <c r="E45"/>
  <c r="E44"/>
  <c r="E43"/>
  <c r="E42"/>
  <c r="E41"/>
  <c r="E40"/>
  <c r="E39"/>
  <c r="E38"/>
  <c r="E37"/>
  <c r="E36"/>
  <c r="E35"/>
  <c r="E34"/>
  <c r="E33"/>
  <c r="E32"/>
  <c r="E31"/>
  <c r="E29"/>
  <c r="E28"/>
  <c r="E16"/>
  <c r="E15"/>
  <c r="E14"/>
  <c r="E13"/>
  <c r="E11"/>
  <c r="X12" l="1"/>
  <c r="I30"/>
  <c r="X17"/>
  <c r="X26"/>
  <c r="I18"/>
  <c r="I20"/>
  <c r="I23"/>
  <c r="I21"/>
  <c r="X24"/>
  <c r="I19"/>
  <c r="I22"/>
  <c r="I27"/>
  <c r="X25"/>
  <c r="D78" i="31"/>
  <c r="C111" i="37" l="1"/>
  <c r="C110"/>
  <c r="C109"/>
  <c r="C108"/>
  <c r="C107"/>
  <c r="C106"/>
  <c r="D106" s="1"/>
  <c r="C105"/>
  <c r="C104"/>
  <c r="D104" s="1"/>
  <c r="C103"/>
  <c r="C102"/>
  <c r="D102" s="1"/>
  <c r="D111"/>
  <c r="D110"/>
  <c r="D109"/>
  <c r="D108"/>
  <c r="D107"/>
  <c r="C100"/>
  <c r="C99"/>
  <c r="C98"/>
  <c r="C97"/>
  <c r="C96"/>
  <c r="C95"/>
  <c r="C94"/>
  <c r="C93"/>
  <c r="C92"/>
  <c r="C91"/>
  <c r="D100"/>
  <c r="D99"/>
  <c r="D98"/>
  <c r="D97"/>
  <c r="D96"/>
  <c r="C87"/>
  <c r="C86"/>
  <c r="C85"/>
  <c r="C84"/>
  <c r="C83"/>
  <c r="C82"/>
  <c r="D82" s="1"/>
  <c r="D71" s="1"/>
  <c r="C81"/>
  <c r="D81" s="1"/>
  <c r="D70" s="1"/>
  <c r="C80"/>
  <c r="D80" s="1"/>
  <c r="D69" s="1"/>
  <c r="C79"/>
  <c r="D79" s="1"/>
  <c r="D68" s="1"/>
  <c r="C78"/>
  <c r="D87"/>
  <c r="D86"/>
  <c r="D85"/>
  <c r="D84"/>
  <c r="D83"/>
  <c r="C76"/>
  <c r="C75"/>
  <c r="C74"/>
  <c r="C73"/>
  <c r="C72"/>
  <c r="C71"/>
  <c r="C70"/>
  <c r="C69"/>
  <c r="C68"/>
  <c r="C67"/>
  <c r="C63"/>
  <c r="C62"/>
  <c r="C61"/>
  <c r="C60"/>
  <c r="C59"/>
  <c r="C58"/>
  <c r="C57"/>
  <c r="C56"/>
  <c r="C55"/>
  <c r="C54"/>
  <c r="D73"/>
  <c r="D72"/>
  <c r="D42"/>
  <c r="D31"/>
  <c r="D20"/>
  <c r="C52"/>
  <c r="C51"/>
  <c r="C50"/>
  <c r="C49"/>
  <c r="C48"/>
  <c r="C47"/>
  <c r="C46"/>
  <c r="C45"/>
  <c r="C44"/>
  <c r="C43"/>
  <c r="C41"/>
  <c r="C40"/>
  <c r="C39"/>
  <c r="C38"/>
  <c r="C37"/>
  <c r="C36"/>
  <c r="C35"/>
  <c r="C34"/>
  <c r="C33"/>
  <c r="C32"/>
  <c r="C30"/>
  <c r="C29"/>
  <c r="C28"/>
  <c r="C27"/>
  <c r="C26"/>
  <c r="C25"/>
  <c r="C24"/>
  <c r="C23"/>
  <c r="C22"/>
  <c r="C21"/>
  <c r="C19"/>
  <c r="C18"/>
  <c r="C17"/>
  <c r="C16"/>
  <c r="C15"/>
  <c r="C14"/>
  <c r="C13"/>
  <c r="C12"/>
  <c r="C11"/>
  <c r="C10"/>
  <c r="D105"/>
  <c r="D103"/>
  <c r="D78"/>
  <c r="D67" s="1"/>
  <c r="E6"/>
  <c r="E6" i="35"/>
  <c r="C66"/>
  <c r="D66" s="1"/>
  <c r="D60" s="1"/>
  <c r="C65"/>
  <c r="C64"/>
  <c r="C63"/>
  <c r="C62"/>
  <c r="C60"/>
  <c r="C59"/>
  <c r="C58"/>
  <c r="C57"/>
  <c r="C56"/>
  <c r="C52"/>
  <c r="D52" s="1"/>
  <c r="C51"/>
  <c r="C50"/>
  <c r="C49"/>
  <c r="C48"/>
  <c r="D54" i="31"/>
  <c r="E7" i="35" s="1"/>
  <c r="D94" i="31"/>
  <c r="F94" s="1"/>
  <c r="D93"/>
  <c r="D92"/>
  <c r="D91"/>
  <c r="F87"/>
  <c r="F85"/>
  <c r="D90"/>
  <c r="C46" i="35"/>
  <c r="C45"/>
  <c r="C44"/>
  <c r="C43"/>
  <c r="C42"/>
  <c r="C38"/>
  <c r="C37"/>
  <c r="C36"/>
  <c r="C35"/>
  <c r="C34"/>
  <c r="C32"/>
  <c r="C31"/>
  <c r="C30"/>
  <c r="C29"/>
  <c r="C28"/>
  <c r="C26"/>
  <c r="C25"/>
  <c r="C24"/>
  <c r="C23"/>
  <c r="C22"/>
  <c r="C16"/>
  <c r="C17"/>
  <c r="C18"/>
  <c r="C19"/>
  <c r="C20"/>
  <c r="C14"/>
  <c r="C13"/>
  <c r="C12"/>
  <c r="C11"/>
  <c r="C10"/>
  <c r="H87" i="33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1"/>
  <c r="H60"/>
  <c r="H59"/>
  <c r="H58"/>
  <c r="H57"/>
  <c r="H56"/>
  <c r="H55"/>
  <c r="H54"/>
  <c r="H53"/>
  <c r="H52"/>
  <c r="H51"/>
  <c r="H50"/>
  <c r="H49"/>
  <c r="H48"/>
  <c r="H47"/>
  <c r="H45"/>
  <c r="H44"/>
  <c r="H43"/>
  <c r="H42"/>
  <c r="H41"/>
  <c r="H40"/>
  <c r="H39"/>
  <c r="H38"/>
  <c r="H37"/>
  <c r="H36"/>
  <c r="H35"/>
  <c r="H34"/>
  <c r="H33"/>
  <c r="H32"/>
  <c r="H31"/>
  <c r="H29"/>
  <c r="H28"/>
  <c r="H16"/>
  <c r="H15"/>
  <c r="H14"/>
  <c r="H13"/>
  <c r="H11"/>
  <c r="AA77"/>
  <c r="Z77"/>
  <c r="I77"/>
  <c r="X77"/>
  <c r="AA76"/>
  <c r="Z76"/>
  <c r="I76"/>
  <c r="X76"/>
  <c r="AA75"/>
  <c r="Z75"/>
  <c r="I75"/>
  <c r="X75"/>
  <c r="AA74"/>
  <c r="Z74"/>
  <c r="I74"/>
  <c r="X74"/>
  <c r="AA73"/>
  <c r="Z73"/>
  <c r="I73"/>
  <c r="X73"/>
  <c r="AA72"/>
  <c r="Z72"/>
  <c r="I72"/>
  <c r="X72"/>
  <c r="AA71"/>
  <c r="Z71"/>
  <c r="I71"/>
  <c r="X71"/>
  <c r="AA70"/>
  <c r="Z70"/>
  <c r="I70"/>
  <c r="X70"/>
  <c r="AA69"/>
  <c r="Z69"/>
  <c r="I69"/>
  <c r="X69"/>
  <c r="AA68"/>
  <c r="Z68"/>
  <c r="I68"/>
  <c r="X68"/>
  <c r="AA67"/>
  <c r="Z67"/>
  <c r="I67"/>
  <c r="X67"/>
  <c r="AA66"/>
  <c r="Z66"/>
  <c r="I66"/>
  <c r="X66"/>
  <c r="AA65"/>
  <c r="Z65"/>
  <c r="I65"/>
  <c r="X65"/>
  <c r="AA64"/>
  <c r="Z64"/>
  <c r="I64"/>
  <c r="X64"/>
  <c r="AA63"/>
  <c r="Z63"/>
  <c r="I63"/>
  <c r="X63"/>
  <c r="AA61"/>
  <c r="Z61"/>
  <c r="I61"/>
  <c r="X61"/>
  <c r="AA60"/>
  <c r="Z60"/>
  <c r="I60"/>
  <c r="X60"/>
  <c r="AA59"/>
  <c r="Z59"/>
  <c r="I59"/>
  <c r="X59"/>
  <c r="AA58"/>
  <c r="Z58"/>
  <c r="I58"/>
  <c r="X58"/>
  <c r="AA57"/>
  <c r="Z57"/>
  <c r="I57"/>
  <c r="X57"/>
  <c r="AA56"/>
  <c r="Z56"/>
  <c r="I56"/>
  <c r="X56"/>
  <c r="AA55"/>
  <c r="Z55"/>
  <c r="I55"/>
  <c r="X55"/>
  <c r="AA54"/>
  <c r="Z54"/>
  <c r="I54"/>
  <c r="X54"/>
  <c r="AA53"/>
  <c r="Z53"/>
  <c r="I53"/>
  <c r="X53"/>
  <c r="AA52"/>
  <c r="Z52"/>
  <c r="I52"/>
  <c r="X52"/>
  <c r="AA51"/>
  <c r="Z51"/>
  <c r="I51"/>
  <c r="X51"/>
  <c r="AA50"/>
  <c r="Z50"/>
  <c r="I50"/>
  <c r="X50"/>
  <c r="AA49"/>
  <c r="Z49"/>
  <c r="I49"/>
  <c r="X49"/>
  <c r="AA48"/>
  <c r="Z48"/>
  <c r="I48"/>
  <c r="X48"/>
  <c r="AA47"/>
  <c r="Z47"/>
  <c r="I47"/>
  <c r="X47"/>
  <c r="AA45"/>
  <c r="Z45"/>
  <c r="I45"/>
  <c r="X45"/>
  <c r="AA44"/>
  <c r="Z44"/>
  <c r="I44"/>
  <c r="X44"/>
  <c r="AA43"/>
  <c r="Z43"/>
  <c r="I43"/>
  <c r="X43"/>
  <c r="AA42"/>
  <c r="Z42"/>
  <c r="I42"/>
  <c r="X42"/>
  <c r="AA41"/>
  <c r="Z41"/>
  <c r="I41"/>
  <c r="X41"/>
  <c r="AA40"/>
  <c r="Z40"/>
  <c r="I40"/>
  <c r="X40"/>
  <c r="AA39"/>
  <c r="Z39"/>
  <c r="I39"/>
  <c r="X39"/>
  <c r="AA38"/>
  <c r="Z38"/>
  <c r="I38"/>
  <c r="X38"/>
  <c r="AA37"/>
  <c r="Z37"/>
  <c r="I37"/>
  <c r="X37"/>
  <c r="AA36"/>
  <c r="Z36"/>
  <c r="I36"/>
  <c r="X36"/>
  <c r="AA35"/>
  <c r="Z35"/>
  <c r="I35"/>
  <c r="X35"/>
  <c r="AA34"/>
  <c r="Z34"/>
  <c r="I34"/>
  <c r="X34"/>
  <c r="AA33"/>
  <c r="Z33"/>
  <c r="I33"/>
  <c r="X33"/>
  <c r="AA32"/>
  <c r="Z32"/>
  <c r="I32"/>
  <c r="X32"/>
  <c r="X31"/>
  <c r="X28"/>
  <c r="X16"/>
  <c r="X14"/>
  <c r="X11"/>
  <c r="AA31"/>
  <c r="Z31"/>
  <c r="I31"/>
  <c r="AA29"/>
  <c r="Z29"/>
  <c r="X29"/>
  <c r="I29"/>
  <c r="AA28"/>
  <c r="Z28"/>
  <c r="I28"/>
  <c r="C52" i="12"/>
  <c r="AA16" i="33"/>
  <c r="Z16"/>
  <c r="I16"/>
  <c r="AA15"/>
  <c r="Z15"/>
  <c r="X15"/>
  <c r="I15"/>
  <c r="B119" i="31"/>
  <c r="P119" s="1"/>
  <c r="B118"/>
  <c r="Q118" s="1"/>
  <c r="B117"/>
  <c r="P117" s="1"/>
  <c r="B116"/>
  <c r="Q116" s="1"/>
  <c r="B105"/>
  <c r="K105" s="1"/>
  <c r="J94"/>
  <c r="G94"/>
  <c r="J93"/>
  <c r="G93"/>
  <c r="I93" s="1"/>
  <c r="L93" s="1"/>
  <c r="F93"/>
  <c r="J92"/>
  <c r="G92"/>
  <c r="G91"/>
  <c r="I91" s="1"/>
  <c r="F91"/>
  <c r="H91" s="1"/>
  <c r="N21"/>
  <c r="V9" i="33"/>
  <c r="W9"/>
  <c r="K9"/>
  <c r="L9"/>
  <c r="M9"/>
  <c r="N9"/>
  <c r="O9"/>
  <c r="P9"/>
  <c r="Q9"/>
  <c r="R9"/>
  <c r="S9"/>
  <c r="T9"/>
  <c r="U9"/>
  <c r="J9"/>
  <c r="D9"/>
  <c r="Q57" i="31" s="1"/>
  <c r="C9" i="33"/>
  <c r="C57" i="31" s="1"/>
  <c r="I13" i="33"/>
  <c r="Z13"/>
  <c r="AA13"/>
  <c r="I14"/>
  <c r="Z14"/>
  <c r="AA14"/>
  <c r="X78"/>
  <c r="I78"/>
  <c r="Z78"/>
  <c r="AA78"/>
  <c r="X79"/>
  <c r="I79"/>
  <c r="Z79"/>
  <c r="AA79"/>
  <c r="X80"/>
  <c r="I80"/>
  <c r="Z80"/>
  <c r="AA80"/>
  <c r="X81"/>
  <c r="I81"/>
  <c r="Z81"/>
  <c r="AA81"/>
  <c r="X82"/>
  <c r="I82"/>
  <c r="Z82"/>
  <c r="AA82"/>
  <c r="X83"/>
  <c r="I83"/>
  <c r="Z83"/>
  <c r="AA83"/>
  <c r="X84"/>
  <c r="I84"/>
  <c r="Z84"/>
  <c r="AA84"/>
  <c r="X85"/>
  <c r="I85"/>
  <c r="Z85"/>
  <c r="AA85"/>
  <c r="X86"/>
  <c r="I86"/>
  <c r="Z86"/>
  <c r="AA86"/>
  <c r="I87"/>
  <c r="X87"/>
  <c r="Z87"/>
  <c r="AA87"/>
  <c r="N6" i="31"/>
  <c r="AA11" i="33"/>
  <c r="I11"/>
  <c r="J7"/>
  <c r="E53" i="31"/>
  <c r="C55"/>
  <c r="D8" i="35" s="1"/>
  <c r="G85" i="31"/>
  <c r="I85" s="1"/>
  <c r="F86"/>
  <c r="G86"/>
  <c r="I86" s="1"/>
  <c r="G87"/>
  <c r="F88"/>
  <c r="G88"/>
  <c r="I88" s="1"/>
  <c r="F89"/>
  <c r="G89"/>
  <c r="F90"/>
  <c r="G90"/>
  <c r="B99"/>
  <c r="D99" s="1"/>
  <c r="B100"/>
  <c r="D100" s="1"/>
  <c r="B101"/>
  <c r="D101" s="1"/>
  <c r="B102"/>
  <c r="D102" s="1"/>
  <c r="B103"/>
  <c r="D103" s="1"/>
  <c r="B104"/>
  <c r="D104" s="1"/>
  <c r="F104" s="1"/>
  <c r="D109"/>
  <c r="B110"/>
  <c r="Q110" s="1"/>
  <c r="B111"/>
  <c r="P111" s="1"/>
  <c r="B112"/>
  <c r="P112" s="1"/>
  <c r="B113"/>
  <c r="P113" s="1"/>
  <c r="B114"/>
  <c r="Q114" s="1"/>
  <c r="B115"/>
  <c r="P115" s="1"/>
  <c r="M12" i="12"/>
  <c r="N12"/>
  <c r="O12"/>
  <c r="G27"/>
  <c r="K104" i="31"/>
  <c r="X13" i="33"/>
  <c r="E9"/>
  <c r="H93" i="31" l="1"/>
  <c r="K93" s="1"/>
  <c r="D10" i="37"/>
  <c r="F6" i="35"/>
  <c r="E78" i="31"/>
  <c r="J8" i="33"/>
  <c r="X9"/>
  <c r="D101" i="37"/>
  <c r="H89" i="31"/>
  <c r="F6" i="37"/>
  <c r="E7"/>
  <c r="D8"/>
  <c r="E97"/>
  <c r="E108" s="1"/>
  <c r="E99"/>
  <c r="E110" s="1"/>
  <c r="E73"/>
  <c r="E84" s="1"/>
  <c r="D77"/>
  <c r="E96"/>
  <c r="E107" s="1"/>
  <c r="E98"/>
  <c r="E109" s="1"/>
  <c r="E100"/>
  <c r="E111" s="1"/>
  <c r="E72"/>
  <c r="E83" s="1"/>
  <c r="Q29"/>
  <c r="Q26"/>
  <c r="E27"/>
  <c r="E38" s="1"/>
  <c r="I27"/>
  <c r="M27"/>
  <c r="Q27"/>
  <c r="R29"/>
  <c r="G29"/>
  <c r="K29"/>
  <c r="O29"/>
  <c r="Q30"/>
  <c r="R27"/>
  <c r="G27"/>
  <c r="K27"/>
  <c r="O27"/>
  <c r="Q28"/>
  <c r="E29"/>
  <c r="E40" s="1"/>
  <c r="I29"/>
  <c r="M29"/>
  <c r="F26"/>
  <c r="H26"/>
  <c r="J26"/>
  <c r="L26"/>
  <c r="N26"/>
  <c r="P26"/>
  <c r="R26"/>
  <c r="F28"/>
  <c r="H28"/>
  <c r="J28"/>
  <c r="L28"/>
  <c r="N28"/>
  <c r="P28"/>
  <c r="R28"/>
  <c r="F30"/>
  <c r="H30"/>
  <c r="J30"/>
  <c r="L30"/>
  <c r="N30"/>
  <c r="P30"/>
  <c r="R30"/>
  <c r="E67"/>
  <c r="E69"/>
  <c r="E71"/>
  <c r="E82" s="1"/>
  <c r="E26"/>
  <c r="E37" s="1"/>
  <c r="F37" s="1"/>
  <c r="G26"/>
  <c r="I26"/>
  <c r="K26"/>
  <c r="M26"/>
  <c r="O26"/>
  <c r="F27"/>
  <c r="H27"/>
  <c r="J27"/>
  <c r="L27"/>
  <c r="N27"/>
  <c r="P27"/>
  <c r="E28"/>
  <c r="E39" s="1"/>
  <c r="G28"/>
  <c r="I28"/>
  <c r="K28"/>
  <c r="M28"/>
  <c r="O28"/>
  <c r="F29"/>
  <c r="H29"/>
  <c r="J29"/>
  <c r="L29"/>
  <c r="N29"/>
  <c r="P29"/>
  <c r="E30"/>
  <c r="E41" s="1"/>
  <c r="F41" s="1"/>
  <c r="G30"/>
  <c r="I30"/>
  <c r="K30"/>
  <c r="M30"/>
  <c r="O30"/>
  <c r="R15"/>
  <c r="R17"/>
  <c r="R19"/>
  <c r="R16"/>
  <c r="R18"/>
  <c r="E68"/>
  <c r="E79" s="1"/>
  <c r="E70"/>
  <c r="E81" s="1"/>
  <c r="E15"/>
  <c r="G15"/>
  <c r="I15"/>
  <c r="K15"/>
  <c r="M15"/>
  <c r="O15"/>
  <c r="Q15"/>
  <c r="E16"/>
  <c r="G16"/>
  <c r="I16"/>
  <c r="K16"/>
  <c r="M16"/>
  <c r="O16"/>
  <c r="Q16"/>
  <c r="E17"/>
  <c r="G17"/>
  <c r="I17"/>
  <c r="K17"/>
  <c r="M17"/>
  <c r="O17"/>
  <c r="Q17"/>
  <c r="E18"/>
  <c r="E62" s="1"/>
  <c r="G18"/>
  <c r="I18"/>
  <c r="K18"/>
  <c r="M18"/>
  <c r="O18"/>
  <c r="Q18"/>
  <c r="E19"/>
  <c r="G19"/>
  <c r="I19"/>
  <c r="K19"/>
  <c r="M19"/>
  <c r="O19"/>
  <c r="Q19"/>
  <c r="D15"/>
  <c r="D59" s="1"/>
  <c r="F15"/>
  <c r="H15"/>
  <c r="J15"/>
  <c r="L15"/>
  <c r="N15"/>
  <c r="P15"/>
  <c r="D16"/>
  <c r="D60" s="1"/>
  <c r="F16"/>
  <c r="H16"/>
  <c r="J16"/>
  <c r="L16"/>
  <c r="N16"/>
  <c r="P16"/>
  <c r="D17"/>
  <c r="D61" s="1"/>
  <c r="F17"/>
  <c r="H17"/>
  <c r="J17"/>
  <c r="L17"/>
  <c r="N17"/>
  <c r="P17"/>
  <c r="D18"/>
  <c r="D62" s="1"/>
  <c r="F18"/>
  <c r="H18"/>
  <c r="J18"/>
  <c r="L18"/>
  <c r="N18"/>
  <c r="P18"/>
  <c r="D19"/>
  <c r="D63" s="1"/>
  <c r="F19"/>
  <c r="H19"/>
  <c r="J19"/>
  <c r="L19"/>
  <c r="N19"/>
  <c r="P19"/>
  <c r="E80"/>
  <c r="R10"/>
  <c r="R12"/>
  <c r="R14"/>
  <c r="R22"/>
  <c r="G22"/>
  <c r="K22"/>
  <c r="O22"/>
  <c r="Q23"/>
  <c r="E24"/>
  <c r="E35" s="1"/>
  <c r="I24"/>
  <c r="E25"/>
  <c r="E36" s="1"/>
  <c r="I25"/>
  <c r="M25"/>
  <c r="Q25"/>
  <c r="R11"/>
  <c r="R13"/>
  <c r="Q21"/>
  <c r="E22"/>
  <c r="E33" s="1"/>
  <c r="I22"/>
  <c r="M22"/>
  <c r="Q22"/>
  <c r="R24"/>
  <c r="G24"/>
  <c r="R25"/>
  <c r="G25"/>
  <c r="K25"/>
  <c r="O25"/>
  <c r="D91"/>
  <c r="D93"/>
  <c r="D95"/>
  <c r="K24"/>
  <c r="M24"/>
  <c r="O24"/>
  <c r="Q24"/>
  <c r="F25"/>
  <c r="H25"/>
  <c r="J25"/>
  <c r="L25"/>
  <c r="N25"/>
  <c r="P25"/>
  <c r="D92"/>
  <c r="D76" s="1"/>
  <c r="D94"/>
  <c r="E10"/>
  <c r="G10"/>
  <c r="I10"/>
  <c r="K10"/>
  <c r="M10"/>
  <c r="O10"/>
  <c r="Q10"/>
  <c r="E11"/>
  <c r="G11"/>
  <c r="I11"/>
  <c r="K11"/>
  <c r="M11"/>
  <c r="O11"/>
  <c r="Q11"/>
  <c r="E12"/>
  <c r="G12"/>
  <c r="I12"/>
  <c r="K12"/>
  <c r="M12"/>
  <c r="O12"/>
  <c r="Q12"/>
  <c r="E13"/>
  <c r="G13"/>
  <c r="I13"/>
  <c r="K13"/>
  <c r="M13"/>
  <c r="O13"/>
  <c r="Q13"/>
  <c r="E14"/>
  <c r="G14"/>
  <c r="I14"/>
  <c r="K14"/>
  <c r="M14"/>
  <c r="O14"/>
  <c r="Q14"/>
  <c r="F21"/>
  <c r="H21"/>
  <c r="J21"/>
  <c r="L21"/>
  <c r="N21"/>
  <c r="P21"/>
  <c r="R21"/>
  <c r="F23"/>
  <c r="H23"/>
  <c r="J23"/>
  <c r="L23"/>
  <c r="N23"/>
  <c r="P23"/>
  <c r="R23"/>
  <c r="F10"/>
  <c r="H10"/>
  <c r="J10"/>
  <c r="L10"/>
  <c r="N10"/>
  <c r="P10"/>
  <c r="D11"/>
  <c r="D55" s="1"/>
  <c r="F11"/>
  <c r="H11"/>
  <c r="J11"/>
  <c r="L11"/>
  <c r="N11"/>
  <c r="P11"/>
  <c r="D12"/>
  <c r="D56" s="1"/>
  <c r="F12"/>
  <c r="H12"/>
  <c r="J12"/>
  <c r="L12"/>
  <c r="N12"/>
  <c r="P12"/>
  <c r="D13"/>
  <c r="D57" s="1"/>
  <c r="F13"/>
  <c r="H13"/>
  <c r="J13"/>
  <c r="L13"/>
  <c r="N13"/>
  <c r="P13"/>
  <c r="D14"/>
  <c r="D58" s="1"/>
  <c r="F14"/>
  <c r="H14"/>
  <c r="J14"/>
  <c r="L14"/>
  <c r="N14"/>
  <c r="P14"/>
  <c r="E21"/>
  <c r="G21"/>
  <c r="I21"/>
  <c r="K21"/>
  <c r="M21"/>
  <c r="O21"/>
  <c r="F22"/>
  <c r="H22"/>
  <c r="J22"/>
  <c r="L22"/>
  <c r="N22"/>
  <c r="P22"/>
  <c r="E23"/>
  <c r="E34" s="1"/>
  <c r="G23"/>
  <c r="I23"/>
  <c r="K23"/>
  <c r="M23"/>
  <c r="O23"/>
  <c r="F24"/>
  <c r="F35" s="1"/>
  <c r="H24"/>
  <c r="J24"/>
  <c r="L24"/>
  <c r="N24"/>
  <c r="P24"/>
  <c r="I89" i="31"/>
  <c r="D65" i="35" s="1"/>
  <c r="D59" s="1"/>
  <c r="H88" i="31"/>
  <c r="H86"/>
  <c r="H85"/>
  <c r="H94"/>
  <c r="K94" s="1"/>
  <c r="D57"/>
  <c r="F57"/>
  <c r="H57"/>
  <c r="J57"/>
  <c r="L57"/>
  <c r="N57"/>
  <c r="P57"/>
  <c r="Q61" s="1"/>
  <c r="E57"/>
  <c r="F61" s="1"/>
  <c r="G57"/>
  <c r="I57"/>
  <c r="K57"/>
  <c r="M57"/>
  <c r="O57"/>
  <c r="F16" i="35"/>
  <c r="K100" i="31"/>
  <c r="E54"/>
  <c r="K8" i="33" s="1"/>
  <c r="F53" i="31"/>
  <c r="F78" s="1"/>
  <c r="E109"/>
  <c r="D105"/>
  <c r="F105" s="1"/>
  <c r="K101"/>
  <c r="H90"/>
  <c r="D55"/>
  <c r="E8" i="37" s="1"/>
  <c r="K7" i="33"/>
  <c r="D116" i="31"/>
  <c r="D118"/>
  <c r="F110"/>
  <c r="J110"/>
  <c r="N110"/>
  <c r="E115"/>
  <c r="G115"/>
  <c r="I115"/>
  <c r="K115"/>
  <c r="M115"/>
  <c r="O115"/>
  <c r="Q115"/>
  <c r="F116"/>
  <c r="H116"/>
  <c r="J116"/>
  <c r="L116"/>
  <c r="N116"/>
  <c r="P116"/>
  <c r="E117"/>
  <c r="G117"/>
  <c r="I117"/>
  <c r="K117"/>
  <c r="M117"/>
  <c r="O117"/>
  <c r="Q117"/>
  <c r="F118"/>
  <c r="H118"/>
  <c r="J118"/>
  <c r="L118"/>
  <c r="N118"/>
  <c r="P118"/>
  <c r="E119"/>
  <c r="G119"/>
  <c r="I119"/>
  <c r="K119"/>
  <c r="M119"/>
  <c r="O119"/>
  <c r="Q119"/>
  <c r="D51" i="35"/>
  <c r="D45" s="1"/>
  <c r="D115" i="31"/>
  <c r="D117"/>
  <c r="D119"/>
  <c r="H110"/>
  <c r="L110"/>
  <c r="P110"/>
  <c r="F115"/>
  <c r="H115"/>
  <c r="J115"/>
  <c r="L115"/>
  <c r="N115"/>
  <c r="E116"/>
  <c r="G116"/>
  <c r="I116"/>
  <c r="K116"/>
  <c r="M116"/>
  <c r="O116"/>
  <c r="F117"/>
  <c r="H117"/>
  <c r="J117"/>
  <c r="L117"/>
  <c r="N117"/>
  <c r="E118"/>
  <c r="G118"/>
  <c r="I118"/>
  <c r="K118"/>
  <c r="M118"/>
  <c r="O118"/>
  <c r="F119"/>
  <c r="H119"/>
  <c r="J119"/>
  <c r="L119"/>
  <c r="N119"/>
  <c r="I92"/>
  <c r="L92" s="1"/>
  <c r="I94"/>
  <c r="L94" s="1"/>
  <c r="D50" i="35"/>
  <c r="E20"/>
  <c r="E26" s="1"/>
  <c r="O20"/>
  <c r="K20"/>
  <c r="G20"/>
  <c r="J19"/>
  <c r="P18"/>
  <c r="L18"/>
  <c r="H18"/>
  <c r="N17"/>
  <c r="Q16"/>
  <c r="M16"/>
  <c r="I16"/>
  <c r="Q10"/>
  <c r="Q12"/>
  <c r="Q14"/>
  <c r="G19"/>
  <c r="G17"/>
  <c r="E45"/>
  <c r="E51" s="1"/>
  <c r="E16"/>
  <c r="E22" s="1"/>
  <c r="F22" s="1"/>
  <c r="Q20"/>
  <c r="M20"/>
  <c r="I20"/>
  <c r="R19"/>
  <c r="R18"/>
  <c r="N18"/>
  <c r="J18"/>
  <c r="F18"/>
  <c r="F17"/>
  <c r="O16"/>
  <c r="K16"/>
  <c r="G16"/>
  <c r="D44"/>
  <c r="D46"/>
  <c r="E18"/>
  <c r="E24" s="1"/>
  <c r="R20"/>
  <c r="P20"/>
  <c r="N20"/>
  <c r="L20"/>
  <c r="J20"/>
  <c r="H20"/>
  <c r="F20"/>
  <c r="N19"/>
  <c r="F19"/>
  <c r="Q18"/>
  <c r="O18"/>
  <c r="M18"/>
  <c r="K18"/>
  <c r="I18"/>
  <c r="G18"/>
  <c r="R17"/>
  <c r="J17"/>
  <c r="R16"/>
  <c r="P16"/>
  <c r="N16"/>
  <c r="L16"/>
  <c r="J16"/>
  <c r="H16"/>
  <c r="R11"/>
  <c r="R13"/>
  <c r="E59"/>
  <c r="E65" s="1"/>
  <c r="E60"/>
  <c r="E66" s="1"/>
  <c r="F95" i="31"/>
  <c r="H87"/>
  <c r="D48" i="35" s="1"/>
  <c r="I87" i="31"/>
  <c r="D62" i="35" s="1"/>
  <c r="D56" s="1"/>
  <c r="F92" i="31"/>
  <c r="H92" s="1"/>
  <c r="K92" s="1"/>
  <c r="D95"/>
  <c r="I90"/>
  <c r="P10" i="35"/>
  <c r="R10"/>
  <c r="Q11"/>
  <c r="P12"/>
  <c r="R12"/>
  <c r="Q13"/>
  <c r="P14"/>
  <c r="R14"/>
  <c r="P11"/>
  <c r="P13"/>
  <c r="P19"/>
  <c r="L19"/>
  <c r="H19"/>
  <c r="P17"/>
  <c r="L17"/>
  <c r="H17"/>
  <c r="E17"/>
  <c r="E19"/>
  <c r="Q19"/>
  <c r="O19"/>
  <c r="M19"/>
  <c r="K19"/>
  <c r="I19"/>
  <c r="Q17"/>
  <c r="O17"/>
  <c r="M17"/>
  <c r="K17"/>
  <c r="I17"/>
  <c r="I9" i="33"/>
  <c r="C32" i="12" s="1"/>
  <c r="AA9" i="33"/>
  <c r="F114" i="31"/>
  <c r="H114"/>
  <c r="J114"/>
  <c r="L114"/>
  <c r="N114"/>
  <c r="P114"/>
  <c r="D114"/>
  <c r="E114"/>
  <c r="G114"/>
  <c r="I114"/>
  <c r="K114"/>
  <c r="M114"/>
  <c r="O114"/>
  <c r="D113"/>
  <c r="K102"/>
  <c r="E113"/>
  <c r="G113"/>
  <c r="I113"/>
  <c r="K113"/>
  <c r="M113"/>
  <c r="O113"/>
  <c r="Q113"/>
  <c r="F113"/>
  <c r="H113"/>
  <c r="J113"/>
  <c r="L113"/>
  <c r="N113"/>
  <c r="D112"/>
  <c r="E112"/>
  <c r="G112"/>
  <c r="I112"/>
  <c r="K112"/>
  <c r="M112"/>
  <c r="O112"/>
  <c r="Q112"/>
  <c r="F112"/>
  <c r="H112"/>
  <c r="J112"/>
  <c r="L112"/>
  <c r="N112"/>
  <c r="E111"/>
  <c r="G111"/>
  <c r="I111"/>
  <c r="K111"/>
  <c r="M111"/>
  <c r="O111"/>
  <c r="Q111"/>
  <c r="D111"/>
  <c r="F111"/>
  <c r="H111"/>
  <c r="J111"/>
  <c r="L111"/>
  <c r="N111"/>
  <c r="D110"/>
  <c r="E110"/>
  <c r="G110"/>
  <c r="I110"/>
  <c r="K110"/>
  <c r="M110"/>
  <c r="O110"/>
  <c r="D37" i="35"/>
  <c r="D35"/>
  <c r="D38"/>
  <c r="D36"/>
  <c r="D34"/>
  <c r="D106" i="31"/>
  <c r="C58"/>
  <c r="D62" s="1"/>
  <c r="D61"/>
  <c r="Z9" i="33"/>
  <c r="B32" i="12"/>
  <c r="E32" s="1"/>
  <c r="F34" i="37" l="1"/>
  <c r="G34" s="1"/>
  <c r="H34" s="1"/>
  <c r="H56" s="1"/>
  <c r="G35"/>
  <c r="D64" i="35"/>
  <c r="D58" s="1"/>
  <c r="E60" i="37"/>
  <c r="D49" i="35"/>
  <c r="D43" s="1"/>
  <c r="F43" s="1"/>
  <c r="D63"/>
  <c r="D57" s="1"/>
  <c r="E57" s="1"/>
  <c r="E63" s="1"/>
  <c r="E61" i="31"/>
  <c r="F33" i="37"/>
  <c r="G33" s="1"/>
  <c r="H33" s="1"/>
  <c r="I33" s="1"/>
  <c r="J33" s="1"/>
  <c r="K33" s="1"/>
  <c r="L33" s="1"/>
  <c r="M33" s="1"/>
  <c r="N33" s="1"/>
  <c r="O33" s="1"/>
  <c r="P33" s="1"/>
  <c r="Q33" s="1"/>
  <c r="R33" s="1"/>
  <c r="R55" s="1"/>
  <c r="F7" i="35"/>
  <c r="F7" i="37"/>
  <c r="F73"/>
  <c r="F98"/>
  <c r="F54" i="31"/>
  <c r="G7" i="37" s="1"/>
  <c r="G73"/>
  <c r="G94"/>
  <c r="G92"/>
  <c r="G6"/>
  <c r="G99"/>
  <c r="G97"/>
  <c r="G72"/>
  <c r="G71"/>
  <c r="G70"/>
  <c r="G69"/>
  <c r="G68"/>
  <c r="G67"/>
  <c r="F71"/>
  <c r="F82" s="1"/>
  <c r="F70"/>
  <c r="F81" s="1"/>
  <c r="F69"/>
  <c r="F80" s="1"/>
  <c r="F68"/>
  <c r="F79" s="1"/>
  <c r="G79" s="1"/>
  <c r="F67"/>
  <c r="F72"/>
  <c r="F99"/>
  <c r="F109"/>
  <c r="F97"/>
  <c r="F100"/>
  <c r="F111" s="1"/>
  <c r="F96"/>
  <c r="F107" s="1"/>
  <c r="H61" i="31"/>
  <c r="D75" i="37"/>
  <c r="F75" s="1"/>
  <c r="D90"/>
  <c r="F110"/>
  <c r="G110" s="1"/>
  <c r="P20"/>
  <c r="L20"/>
  <c r="H20"/>
  <c r="F108"/>
  <c r="G108" s="1"/>
  <c r="E78"/>
  <c r="F78" s="1"/>
  <c r="F84"/>
  <c r="G84" s="1"/>
  <c r="F83"/>
  <c r="G83" s="1"/>
  <c r="O20"/>
  <c r="K20"/>
  <c r="G20"/>
  <c r="P9"/>
  <c r="L9"/>
  <c r="H9"/>
  <c r="D9"/>
  <c r="R20"/>
  <c r="N20"/>
  <c r="J20"/>
  <c r="F20"/>
  <c r="O9"/>
  <c r="K9"/>
  <c r="G9"/>
  <c r="Q20"/>
  <c r="R9"/>
  <c r="E76"/>
  <c r="E87" s="1"/>
  <c r="F76"/>
  <c r="M20"/>
  <c r="I20"/>
  <c r="E20"/>
  <c r="N9"/>
  <c r="J9"/>
  <c r="F9"/>
  <c r="Q9"/>
  <c r="M9"/>
  <c r="I9"/>
  <c r="E9"/>
  <c r="P52"/>
  <c r="L52"/>
  <c r="H52"/>
  <c r="N51"/>
  <c r="J51"/>
  <c r="F51"/>
  <c r="P50"/>
  <c r="L50"/>
  <c r="H50"/>
  <c r="N49"/>
  <c r="J49"/>
  <c r="F49"/>
  <c r="P48"/>
  <c r="L48"/>
  <c r="H48"/>
  <c r="N52"/>
  <c r="J52"/>
  <c r="F52"/>
  <c r="F63"/>
  <c r="P51"/>
  <c r="L51"/>
  <c r="H51"/>
  <c r="N50"/>
  <c r="J50"/>
  <c r="F50"/>
  <c r="P49"/>
  <c r="L49"/>
  <c r="H49"/>
  <c r="N48"/>
  <c r="J48"/>
  <c r="F48"/>
  <c r="F59"/>
  <c r="Q52"/>
  <c r="M52"/>
  <c r="I52"/>
  <c r="E52"/>
  <c r="E63"/>
  <c r="O51"/>
  <c r="K51"/>
  <c r="G51"/>
  <c r="Q50"/>
  <c r="M50"/>
  <c r="I50"/>
  <c r="E50"/>
  <c r="E61"/>
  <c r="O49"/>
  <c r="K49"/>
  <c r="G49"/>
  <c r="Q48"/>
  <c r="M48"/>
  <c r="I48"/>
  <c r="E48"/>
  <c r="E59"/>
  <c r="R51"/>
  <c r="G41"/>
  <c r="H41" s="1"/>
  <c r="H63" s="1"/>
  <c r="F39"/>
  <c r="G39" s="1"/>
  <c r="H39" s="1"/>
  <c r="H61" s="1"/>
  <c r="G37"/>
  <c r="H37" s="1"/>
  <c r="H59" s="1"/>
  <c r="F36"/>
  <c r="G36" s="1"/>
  <c r="G58" s="1"/>
  <c r="O52"/>
  <c r="K52"/>
  <c r="G52"/>
  <c r="Q51"/>
  <c r="M51"/>
  <c r="I51"/>
  <c r="E51"/>
  <c r="O50"/>
  <c r="K50"/>
  <c r="G50"/>
  <c r="Q49"/>
  <c r="M49"/>
  <c r="I49"/>
  <c r="E49"/>
  <c r="O48"/>
  <c r="K48"/>
  <c r="G48"/>
  <c r="R49"/>
  <c r="R50"/>
  <c r="R52"/>
  <c r="R48"/>
  <c r="I39"/>
  <c r="J39" s="1"/>
  <c r="K39" s="1"/>
  <c r="L39" s="1"/>
  <c r="M39" s="1"/>
  <c r="N39" s="1"/>
  <c r="O39" s="1"/>
  <c r="P39" s="1"/>
  <c r="Q39" s="1"/>
  <c r="R39" s="1"/>
  <c r="R61" s="1"/>
  <c r="F40"/>
  <c r="G40" s="1"/>
  <c r="H40" s="1"/>
  <c r="I40" s="1"/>
  <c r="J40" s="1"/>
  <c r="K40" s="1"/>
  <c r="L40" s="1"/>
  <c r="M40" s="1"/>
  <c r="N40" s="1"/>
  <c r="O40" s="1"/>
  <c r="P40" s="1"/>
  <c r="Q40" s="1"/>
  <c r="R40" s="1"/>
  <c r="R62" s="1"/>
  <c r="F38"/>
  <c r="G38" s="1"/>
  <c r="H38" s="1"/>
  <c r="I38" s="1"/>
  <c r="J38" s="1"/>
  <c r="K38" s="1"/>
  <c r="L38" s="1"/>
  <c r="M38" s="1"/>
  <c r="N38" s="1"/>
  <c r="O38" s="1"/>
  <c r="P38" s="1"/>
  <c r="Q38" s="1"/>
  <c r="R38" s="1"/>
  <c r="R60" s="1"/>
  <c r="H35"/>
  <c r="I35" s="1"/>
  <c r="J35" s="1"/>
  <c r="K35" s="1"/>
  <c r="L35" s="1"/>
  <c r="M35" s="1"/>
  <c r="N35" s="1"/>
  <c r="O35" s="1"/>
  <c r="P35" s="1"/>
  <c r="Q35" s="1"/>
  <c r="R35" s="1"/>
  <c r="R57" s="1"/>
  <c r="H36"/>
  <c r="I36" s="1"/>
  <c r="J36" s="1"/>
  <c r="E32"/>
  <c r="E31" s="1"/>
  <c r="N47"/>
  <c r="J47"/>
  <c r="F47"/>
  <c r="P46"/>
  <c r="L46"/>
  <c r="H46"/>
  <c r="N45"/>
  <c r="J45"/>
  <c r="F45"/>
  <c r="F56"/>
  <c r="P44"/>
  <c r="L44"/>
  <c r="H44"/>
  <c r="N43"/>
  <c r="J43"/>
  <c r="F43"/>
  <c r="Q47"/>
  <c r="M47"/>
  <c r="I47"/>
  <c r="E58"/>
  <c r="E47"/>
  <c r="O46"/>
  <c r="K46"/>
  <c r="G57"/>
  <c r="G46"/>
  <c r="Q45"/>
  <c r="M45"/>
  <c r="I45"/>
  <c r="E56"/>
  <c r="E45"/>
  <c r="O44"/>
  <c r="K44"/>
  <c r="G44"/>
  <c r="Q43"/>
  <c r="M43"/>
  <c r="I43"/>
  <c r="E43"/>
  <c r="F91"/>
  <c r="D74"/>
  <c r="G74" s="1"/>
  <c r="E91"/>
  <c r="R43"/>
  <c r="P47"/>
  <c r="L47"/>
  <c r="H47"/>
  <c r="N46"/>
  <c r="J46"/>
  <c r="F57"/>
  <c r="F46"/>
  <c r="P45"/>
  <c r="L45"/>
  <c r="H45"/>
  <c r="N44"/>
  <c r="J44"/>
  <c r="F44"/>
  <c r="P43"/>
  <c r="L43"/>
  <c r="H43"/>
  <c r="D54"/>
  <c r="D53" s="1"/>
  <c r="O47"/>
  <c r="K47"/>
  <c r="G47"/>
  <c r="Q46"/>
  <c r="M46"/>
  <c r="I46"/>
  <c r="E57"/>
  <c r="E46"/>
  <c r="O45"/>
  <c r="K45"/>
  <c r="G45"/>
  <c r="Q44"/>
  <c r="M44"/>
  <c r="I44"/>
  <c r="E55"/>
  <c r="E44"/>
  <c r="O43"/>
  <c r="K43"/>
  <c r="G43"/>
  <c r="F94"/>
  <c r="E94"/>
  <c r="E105" s="1"/>
  <c r="F92"/>
  <c r="E92"/>
  <c r="E103" s="1"/>
  <c r="F95"/>
  <c r="E95"/>
  <c r="E106" s="1"/>
  <c r="F93"/>
  <c r="E93"/>
  <c r="E104" s="1"/>
  <c r="R47"/>
  <c r="R45"/>
  <c r="R46"/>
  <c r="R44"/>
  <c r="K61" i="31"/>
  <c r="G61"/>
  <c r="M61"/>
  <c r="I61"/>
  <c r="N61"/>
  <c r="J61"/>
  <c r="P61"/>
  <c r="O61"/>
  <c r="L61"/>
  <c r="K106"/>
  <c r="F15" i="35"/>
  <c r="R15"/>
  <c r="R9"/>
  <c r="F26"/>
  <c r="G26" s="1"/>
  <c r="H26" s="1"/>
  <c r="I26" s="1"/>
  <c r="J26" s="1"/>
  <c r="K26" s="1"/>
  <c r="L26" s="1"/>
  <c r="M26" s="1"/>
  <c r="N26" s="1"/>
  <c r="O26" s="1"/>
  <c r="P26" s="1"/>
  <c r="Q26" s="1"/>
  <c r="R26" s="1"/>
  <c r="P9"/>
  <c r="J15"/>
  <c r="Q9"/>
  <c r="G15"/>
  <c r="N15"/>
  <c r="F24"/>
  <c r="G24" s="1"/>
  <c r="H24" s="1"/>
  <c r="I24" s="1"/>
  <c r="J24" s="1"/>
  <c r="K24" s="1"/>
  <c r="L24" s="1"/>
  <c r="M24" s="1"/>
  <c r="N24" s="1"/>
  <c r="O24" s="1"/>
  <c r="P24" s="1"/>
  <c r="Q24" s="1"/>
  <c r="R24" s="1"/>
  <c r="J90" i="31"/>
  <c r="P120"/>
  <c r="P59" s="1"/>
  <c r="C115"/>
  <c r="E104" s="1"/>
  <c r="C117"/>
  <c r="C118"/>
  <c r="C119"/>
  <c r="C116"/>
  <c r="I95"/>
  <c r="C75" s="1"/>
  <c r="C74" s="1"/>
  <c r="E74" s="1"/>
  <c r="H95"/>
  <c r="C71" s="1"/>
  <c r="C70" s="1"/>
  <c r="E70" s="1"/>
  <c r="F59" i="35"/>
  <c r="F65" s="1"/>
  <c r="F57"/>
  <c r="F60"/>
  <c r="F66" s="1"/>
  <c r="E43"/>
  <c r="E49" s="1"/>
  <c r="F49" s="1"/>
  <c r="F45"/>
  <c r="F51" s="1"/>
  <c r="D42"/>
  <c r="D41" s="1"/>
  <c r="F41" s="1"/>
  <c r="D47"/>
  <c r="G6"/>
  <c r="F109" i="31"/>
  <c r="G41" i="35"/>
  <c r="L7" i="33"/>
  <c r="G53" i="31"/>
  <c r="G78" s="1"/>
  <c r="E8" i="35"/>
  <c r="E55" i="31"/>
  <c r="F8" i="37" s="1"/>
  <c r="L15" i="35"/>
  <c r="D61"/>
  <c r="F63"/>
  <c r="E56"/>
  <c r="E62" s="1"/>
  <c r="F56"/>
  <c r="E44"/>
  <c r="E50" s="1"/>
  <c r="F44"/>
  <c r="E46"/>
  <c r="E52" s="1"/>
  <c r="F46"/>
  <c r="K15"/>
  <c r="H15"/>
  <c r="P15"/>
  <c r="E32"/>
  <c r="E28"/>
  <c r="E29"/>
  <c r="D33"/>
  <c r="O15"/>
  <c r="E30"/>
  <c r="E31"/>
  <c r="L90" i="31"/>
  <c r="E23" i="35"/>
  <c r="F23" s="1"/>
  <c r="E25"/>
  <c r="F25" s="1"/>
  <c r="G25" s="1"/>
  <c r="H25" s="1"/>
  <c r="I25" s="1"/>
  <c r="J25" s="1"/>
  <c r="K25" s="1"/>
  <c r="L25" s="1"/>
  <c r="M25" s="1"/>
  <c r="N25" s="1"/>
  <c r="O25" s="1"/>
  <c r="P25" s="1"/>
  <c r="Q25" s="1"/>
  <c r="R25" s="1"/>
  <c r="E15"/>
  <c r="I15"/>
  <c r="M15"/>
  <c r="Q15"/>
  <c r="E36"/>
  <c r="G22"/>
  <c r="E38"/>
  <c r="E34"/>
  <c r="F120" i="31"/>
  <c r="F59" s="1"/>
  <c r="M120"/>
  <c r="M59" s="1"/>
  <c r="I120"/>
  <c r="I59" s="1"/>
  <c r="J120"/>
  <c r="J59" s="1"/>
  <c r="Q120"/>
  <c r="Q59" s="1"/>
  <c r="C111"/>
  <c r="E100" s="1"/>
  <c r="F100" s="1"/>
  <c r="N120"/>
  <c r="N59" s="1"/>
  <c r="D120"/>
  <c r="D59" s="1"/>
  <c r="D63" s="1"/>
  <c r="J88"/>
  <c r="L88" s="1"/>
  <c r="C114"/>
  <c r="E103" s="1"/>
  <c r="F103" s="1"/>
  <c r="C112"/>
  <c r="E101" s="1"/>
  <c r="F101" s="1"/>
  <c r="J86"/>
  <c r="L86" s="1"/>
  <c r="L120"/>
  <c r="L59" s="1"/>
  <c r="H120"/>
  <c r="H59" s="1"/>
  <c r="O120"/>
  <c r="O59" s="1"/>
  <c r="K120"/>
  <c r="K59" s="1"/>
  <c r="G120"/>
  <c r="G59" s="1"/>
  <c r="J87"/>
  <c r="K87" s="1"/>
  <c r="C113"/>
  <c r="E102" s="1"/>
  <c r="F102" s="1"/>
  <c r="J89"/>
  <c r="L89" s="1"/>
  <c r="K90"/>
  <c r="J85"/>
  <c r="K85" s="1"/>
  <c r="E120"/>
  <c r="E59" s="1"/>
  <c r="C110"/>
  <c r="G96" i="37" l="1"/>
  <c r="G107" s="1"/>
  <c r="G91"/>
  <c r="G93"/>
  <c r="G95"/>
  <c r="G76"/>
  <c r="G98"/>
  <c r="G109" s="1"/>
  <c r="F58" i="35"/>
  <c r="E58"/>
  <c r="E64" s="1"/>
  <c r="G80" i="37"/>
  <c r="G82"/>
  <c r="G75"/>
  <c r="D55" i="35"/>
  <c r="F42"/>
  <c r="F55" i="37"/>
  <c r="G55"/>
  <c r="F58"/>
  <c r="H6"/>
  <c r="G81"/>
  <c r="G66"/>
  <c r="G100"/>
  <c r="G111" s="1"/>
  <c r="E41" i="35"/>
  <c r="E47" s="1"/>
  <c r="G56" i="37"/>
  <c r="I57"/>
  <c r="I34"/>
  <c r="J34" s="1"/>
  <c r="K34" s="1"/>
  <c r="L34" s="1"/>
  <c r="M34" s="1"/>
  <c r="N34" s="1"/>
  <c r="O34" s="1"/>
  <c r="P34" s="1"/>
  <c r="Q34" s="1"/>
  <c r="R34" s="1"/>
  <c r="R56" s="1"/>
  <c r="D66"/>
  <c r="E75"/>
  <c r="E86" s="1"/>
  <c r="E102"/>
  <c r="E90"/>
  <c r="F90"/>
  <c r="K42"/>
  <c r="H42"/>
  <c r="P42"/>
  <c r="G78"/>
  <c r="F86"/>
  <c r="G86" s="1"/>
  <c r="F87"/>
  <c r="G87" s="1"/>
  <c r="F104"/>
  <c r="G104" s="1"/>
  <c r="G42"/>
  <c r="O42"/>
  <c r="L42"/>
  <c r="R42"/>
  <c r="E54"/>
  <c r="E53" s="1"/>
  <c r="M42"/>
  <c r="F42"/>
  <c r="N42"/>
  <c r="I37"/>
  <c r="J37" s="1"/>
  <c r="K37" s="1"/>
  <c r="L37" s="1"/>
  <c r="M37" s="1"/>
  <c r="N37" s="1"/>
  <c r="O37" s="1"/>
  <c r="P37" s="1"/>
  <c r="Q37" s="1"/>
  <c r="R37" s="1"/>
  <c r="R59" s="1"/>
  <c r="I41"/>
  <c r="J41" s="1"/>
  <c r="K41" s="1"/>
  <c r="L41" s="1"/>
  <c r="M41" s="1"/>
  <c r="N41" s="1"/>
  <c r="O41" s="1"/>
  <c r="P41" s="1"/>
  <c r="Q41" s="1"/>
  <c r="R41" s="1"/>
  <c r="R63" s="1"/>
  <c r="E74"/>
  <c r="F74"/>
  <c r="F66" s="1"/>
  <c r="E42"/>
  <c r="I42"/>
  <c r="Q42"/>
  <c r="J42"/>
  <c r="I59"/>
  <c r="G60"/>
  <c r="K60"/>
  <c r="O60"/>
  <c r="I61"/>
  <c r="M61"/>
  <c r="Q61"/>
  <c r="G62"/>
  <c r="K62"/>
  <c r="O62"/>
  <c r="N59"/>
  <c r="H60"/>
  <c r="L60"/>
  <c r="P60"/>
  <c r="F61"/>
  <c r="J61"/>
  <c r="N61"/>
  <c r="H62"/>
  <c r="L62"/>
  <c r="P62"/>
  <c r="G59"/>
  <c r="M60"/>
  <c r="G61"/>
  <c r="O61"/>
  <c r="M62"/>
  <c r="G63"/>
  <c r="I60"/>
  <c r="Q60"/>
  <c r="K61"/>
  <c r="I62"/>
  <c r="Q62"/>
  <c r="F60"/>
  <c r="J60"/>
  <c r="N60"/>
  <c r="L61"/>
  <c r="P61"/>
  <c r="F62"/>
  <c r="J62"/>
  <c r="N62"/>
  <c r="H57"/>
  <c r="K55"/>
  <c r="O55"/>
  <c r="K36"/>
  <c r="L36" s="1"/>
  <c r="J58"/>
  <c r="H58"/>
  <c r="I58"/>
  <c r="I55"/>
  <c r="M55"/>
  <c r="Q55"/>
  <c r="O56"/>
  <c r="M57"/>
  <c r="Q57"/>
  <c r="J55"/>
  <c r="N55"/>
  <c r="J57"/>
  <c r="N57"/>
  <c r="K57"/>
  <c r="O57"/>
  <c r="H55"/>
  <c r="L55"/>
  <c r="P55"/>
  <c r="L57"/>
  <c r="P57"/>
  <c r="F106"/>
  <c r="G106" s="1"/>
  <c r="F103"/>
  <c r="G103" s="1"/>
  <c r="F105"/>
  <c r="G105" s="1"/>
  <c r="F32"/>
  <c r="F31" s="1"/>
  <c r="I56"/>
  <c r="F47" i="35"/>
  <c r="G47" s="1"/>
  <c r="G42"/>
  <c r="G55"/>
  <c r="E42"/>
  <c r="E48" s="1"/>
  <c r="F48" s="1"/>
  <c r="G48" s="1"/>
  <c r="G46"/>
  <c r="G44"/>
  <c r="D70" i="31"/>
  <c r="D71" s="1"/>
  <c r="E71" s="1"/>
  <c r="D74"/>
  <c r="D75" s="1"/>
  <c r="E75" s="1"/>
  <c r="F74"/>
  <c r="E35" i="35"/>
  <c r="K88" i="31"/>
  <c r="E21" i="35"/>
  <c r="F52"/>
  <c r="G7"/>
  <c r="L8" i="33"/>
  <c r="G45" i="35"/>
  <c r="G51" s="1"/>
  <c r="G43"/>
  <c r="G49" s="1"/>
  <c r="G59"/>
  <c r="G65" s="1"/>
  <c r="G57"/>
  <c r="G63" s="1"/>
  <c r="G56"/>
  <c r="G58"/>
  <c r="G60"/>
  <c r="G66" s="1"/>
  <c r="F50"/>
  <c r="F70" i="31"/>
  <c r="F71" s="1"/>
  <c r="F55"/>
  <c r="G8" i="37" s="1"/>
  <c r="F8" i="35"/>
  <c r="H6"/>
  <c r="G74" i="31"/>
  <c r="G54"/>
  <c r="M7" i="33"/>
  <c r="G109" i="31"/>
  <c r="H53"/>
  <c r="H78" s="1"/>
  <c r="E37" i="35"/>
  <c r="F62"/>
  <c r="G23"/>
  <c r="H23" s="1"/>
  <c r="I23" s="1"/>
  <c r="J23" s="1"/>
  <c r="K23" s="1"/>
  <c r="L23" s="1"/>
  <c r="M23" s="1"/>
  <c r="N23" s="1"/>
  <c r="O23" s="1"/>
  <c r="P23" s="1"/>
  <c r="Q23" s="1"/>
  <c r="R23" s="1"/>
  <c r="F21"/>
  <c r="E27"/>
  <c r="F38"/>
  <c r="F32"/>
  <c r="H22"/>
  <c r="F36"/>
  <c r="F30"/>
  <c r="G27"/>
  <c r="F34"/>
  <c r="F28"/>
  <c r="F31"/>
  <c r="F37"/>
  <c r="F29"/>
  <c r="F35"/>
  <c r="F27"/>
  <c r="L87" i="31"/>
  <c r="L85"/>
  <c r="D60"/>
  <c r="E60" s="1"/>
  <c r="E64" s="1"/>
  <c r="K89"/>
  <c r="C120"/>
  <c r="E105" s="1"/>
  <c r="K86"/>
  <c r="C100"/>
  <c r="G100" s="1"/>
  <c r="H100" s="1"/>
  <c r="C103"/>
  <c r="G103" s="1"/>
  <c r="I103" s="1"/>
  <c r="C105"/>
  <c r="E99"/>
  <c r="D64"/>
  <c r="C102"/>
  <c r="J102" s="1"/>
  <c r="J95"/>
  <c r="K95" s="1"/>
  <c r="C101"/>
  <c r="C99"/>
  <c r="C104"/>
  <c r="J104" s="1"/>
  <c r="C106"/>
  <c r="J91"/>
  <c r="L91" s="1"/>
  <c r="G105" l="1"/>
  <c r="H105" s="1"/>
  <c r="N56" i="37"/>
  <c r="F64" i="35"/>
  <c r="G64" s="1"/>
  <c r="Q56" i="37"/>
  <c r="P59"/>
  <c r="F55" i="35"/>
  <c r="E55"/>
  <c r="E61" s="1"/>
  <c r="O59" i="37"/>
  <c r="L56"/>
  <c r="L63"/>
  <c r="M63"/>
  <c r="Q59"/>
  <c r="J56"/>
  <c r="M56"/>
  <c r="K56"/>
  <c r="P56"/>
  <c r="H59" i="35"/>
  <c r="H7" i="37"/>
  <c r="G90"/>
  <c r="H92"/>
  <c r="H103" s="1"/>
  <c r="H94"/>
  <c r="H73"/>
  <c r="H84" s="1"/>
  <c r="H75"/>
  <c r="H86" s="1"/>
  <c r="H96"/>
  <c r="H107" s="1"/>
  <c r="H100"/>
  <c r="H111" s="1"/>
  <c r="H68"/>
  <c r="H79" s="1"/>
  <c r="H70"/>
  <c r="H81" s="1"/>
  <c r="H72"/>
  <c r="H83" s="1"/>
  <c r="H99"/>
  <c r="H110" s="1"/>
  <c r="I6"/>
  <c r="H105"/>
  <c r="H91"/>
  <c r="H93"/>
  <c r="H104" s="1"/>
  <c r="H95"/>
  <c r="H106" s="1"/>
  <c r="H74"/>
  <c r="H76"/>
  <c r="H87" s="1"/>
  <c r="H98"/>
  <c r="H109" s="1"/>
  <c r="H67"/>
  <c r="H78" s="1"/>
  <c r="H69"/>
  <c r="H80" s="1"/>
  <c r="H71"/>
  <c r="H82" s="1"/>
  <c r="H97"/>
  <c r="H108" s="1"/>
  <c r="G50" i="35"/>
  <c r="F102" i="37"/>
  <c r="E101"/>
  <c r="O63"/>
  <c r="N63"/>
  <c r="L59"/>
  <c r="K59"/>
  <c r="J59"/>
  <c r="M59"/>
  <c r="E85"/>
  <c r="E77" s="1"/>
  <c r="E66"/>
  <c r="K58"/>
  <c r="P63"/>
  <c r="K63"/>
  <c r="J63"/>
  <c r="Q63"/>
  <c r="I63"/>
  <c r="M36"/>
  <c r="L58"/>
  <c r="G32"/>
  <c r="G31" s="1"/>
  <c r="F54"/>
  <c r="F53" s="1"/>
  <c r="D65" i="31"/>
  <c r="G52" i="35"/>
  <c r="F75" i="31"/>
  <c r="G21" i="35"/>
  <c r="E33"/>
  <c r="G62"/>
  <c r="H74" i="31"/>
  <c r="I6" i="35"/>
  <c r="H109" i="31"/>
  <c r="N7" i="33"/>
  <c r="H54" i="31"/>
  <c r="I7" i="37" s="1"/>
  <c r="I53" i="31"/>
  <c r="I78" s="1"/>
  <c r="G55"/>
  <c r="H8" i="37" s="1"/>
  <c r="G8" i="35"/>
  <c r="H55"/>
  <c r="H57"/>
  <c r="H45"/>
  <c r="H51" s="1"/>
  <c r="H43"/>
  <c r="H41"/>
  <c r="H47" s="1"/>
  <c r="H63"/>
  <c r="H65"/>
  <c r="H7"/>
  <c r="M8" i="33"/>
  <c r="G70" i="31"/>
  <c r="H56" i="35"/>
  <c r="H46"/>
  <c r="H52" s="1"/>
  <c r="H44"/>
  <c r="H50" s="1"/>
  <c r="H42"/>
  <c r="H48" s="1"/>
  <c r="H58"/>
  <c r="H60"/>
  <c r="H66" s="1"/>
  <c r="G75" i="31"/>
  <c r="H75" s="1"/>
  <c r="H49" i="35"/>
  <c r="E66" i="31"/>
  <c r="E67"/>
  <c r="F60"/>
  <c r="F58" s="1"/>
  <c r="G62" s="1"/>
  <c r="G31" i="35"/>
  <c r="G37"/>
  <c r="G30"/>
  <c r="G36"/>
  <c r="I22"/>
  <c r="H21"/>
  <c r="G29"/>
  <c r="G35"/>
  <c r="G28"/>
  <c r="G34"/>
  <c r="H27"/>
  <c r="G38"/>
  <c r="G32"/>
  <c r="F33"/>
  <c r="H103" i="31"/>
  <c r="L95"/>
  <c r="G99"/>
  <c r="I99" s="1"/>
  <c r="E106"/>
  <c r="F106" s="1"/>
  <c r="F99"/>
  <c r="E58"/>
  <c r="F62" s="1"/>
  <c r="F63" s="1"/>
  <c r="D58"/>
  <c r="E62" s="1"/>
  <c r="E63" s="1"/>
  <c r="I100"/>
  <c r="J100"/>
  <c r="G102"/>
  <c r="H102" s="1"/>
  <c r="J103"/>
  <c r="D66"/>
  <c r="I105"/>
  <c r="D67"/>
  <c r="J99"/>
  <c r="J105"/>
  <c r="G101"/>
  <c r="J101"/>
  <c r="K91"/>
  <c r="G104"/>
  <c r="H104" s="1"/>
  <c r="H64" i="35" l="1"/>
  <c r="F61"/>
  <c r="G61" s="1"/>
  <c r="H61" s="1"/>
  <c r="J6" i="37"/>
  <c r="H66"/>
  <c r="H90"/>
  <c r="I74"/>
  <c r="I75"/>
  <c r="I86" s="1"/>
  <c r="I95"/>
  <c r="I106" s="1"/>
  <c r="I94"/>
  <c r="I105" s="1"/>
  <c r="I71"/>
  <c r="I82" s="1"/>
  <c r="I69"/>
  <c r="I67"/>
  <c r="I98"/>
  <c r="I109" s="1"/>
  <c r="I97"/>
  <c r="I73"/>
  <c r="I84" s="1"/>
  <c r="I108"/>
  <c r="I80"/>
  <c r="I91"/>
  <c r="I93"/>
  <c r="I104" s="1"/>
  <c r="I92"/>
  <c r="I76"/>
  <c r="I87" s="1"/>
  <c r="I70"/>
  <c r="I81" s="1"/>
  <c r="I68"/>
  <c r="I79" s="1"/>
  <c r="I100"/>
  <c r="I111" s="1"/>
  <c r="I96"/>
  <c r="I107" s="1"/>
  <c r="I72"/>
  <c r="I83" s="1"/>
  <c r="I99"/>
  <c r="I110" s="1"/>
  <c r="I103"/>
  <c r="G102"/>
  <c r="F101"/>
  <c r="F85"/>
  <c r="G85" s="1"/>
  <c r="I78"/>
  <c r="N36"/>
  <c r="M58"/>
  <c r="H32"/>
  <c r="H31" s="1"/>
  <c r="G54"/>
  <c r="G53" s="1"/>
  <c r="H62" i="35"/>
  <c r="G60" i="31"/>
  <c r="G64" s="1"/>
  <c r="G66" s="1"/>
  <c r="G71"/>
  <c r="H55"/>
  <c r="I8" i="37" s="1"/>
  <c r="H8" i="35"/>
  <c r="I7"/>
  <c r="N8" i="33"/>
  <c r="I46" i="35"/>
  <c r="I52" s="1"/>
  <c r="I44"/>
  <c r="I50" s="1"/>
  <c r="I42"/>
  <c r="I48" s="1"/>
  <c r="I58"/>
  <c r="I64" s="1"/>
  <c r="I60"/>
  <c r="I66" s="1"/>
  <c r="I55"/>
  <c r="I57"/>
  <c r="I63" s="1"/>
  <c r="J6"/>
  <c r="I74" i="31"/>
  <c r="I75" s="1"/>
  <c r="I54"/>
  <c r="O7" i="33"/>
  <c r="I109" i="31"/>
  <c r="J53"/>
  <c r="J78" s="1"/>
  <c r="J45" i="35"/>
  <c r="J58"/>
  <c r="J60"/>
  <c r="J59"/>
  <c r="J55"/>
  <c r="J46"/>
  <c r="I45"/>
  <c r="I51" s="1"/>
  <c r="J51" s="1"/>
  <c r="I43"/>
  <c r="I49" s="1"/>
  <c r="I41"/>
  <c r="I47" s="1"/>
  <c r="I59"/>
  <c r="I65" s="1"/>
  <c r="H70" i="31"/>
  <c r="I56" i="35"/>
  <c r="F64" i="31"/>
  <c r="F65" s="1"/>
  <c r="I27" i="35"/>
  <c r="H28"/>
  <c r="H34"/>
  <c r="H30"/>
  <c r="H36"/>
  <c r="H32"/>
  <c r="H38"/>
  <c r="H29"/>
  <c r="H35"/>
  <c r="J22"/>
  <c r="I21"/>
  <c r="H37"/>
  <c r="H31"/>
  <c r="G33"/>
  <c r="H99" i="31"/>
  <c r="I102"/>
  <c r="E65"/>
  <c r="J106"/>
  <c r="H101"/>
  <c r="I101"/>
  <c r="G106"/>
  <c r="I106" s="1"/>
  <c r="I104"/>
  <c r="G63"/>
  <c r="G65" l="1"/>
  <c r="G67"/>
  <c r="I61" i="35"/>
  <c r="F77" i="37"/>
  <c r="J43" i="35"/>
  <c r="J7" i="37"/>
  <c r="I90"/>
  <c r="J74"/>
  <c r="J93"/>
  <c r="J104" s="1"/>
  <c r="J92"/>
  <c r="J91"/>
  <c r="J71"/>
  <c r="J82" s="1"/>
  <c r="J69"/>
  <c r="J80" s="1"/>
  <c r="J67"/>
  <c r="J99"/>
  <c r="J110" s="1"/>
  <c r="J100"/>
  <c r="J111" s="1"/>
  <c r="J73"/>
  <c r="J84" s="1"/>
  <c r="K6"/>
  <c r="J103"/>
  <c r="I66"/>
  <c r="J75"/>
  <c r="J86" s="1"/>
  <c r="J95"/>
  <c r="J106" s="1"/>
  <c r="J94"/>
  <c r="J105" s="1"/>
  <c r="J76"/>
  <c r="J87" s="1"/>
  <c r="J70"/>
  <c r="J81" s="1"/>
  <c r="J68"/>
  <c r="J79" s="1"/>
  <c r="J72"/>
  <c r="J83" s="1"/>
  <c r="J97"/>
  <c r="J108" s="1"/>
  <c r="J96"/>
  <c r="J107" s="1"/>
  <c r="J98"/>
  <c r="J109" s="1"/>
  <c r="H102"/>
  <c r="G101"/>
  <c r="J78"/>
  <c r="H85"/>
  <c r="G77"/>
  <c r="O36"/>
  <c r="N58"/>
  <c r="I32"/>
  <c r="I31" s="1"/>
  <c r="H54"/>
  <c r="H53" s="1"/>
  <c r="G58" i="31"/>
  <c r="H62" s="1"/>
  <c r="H63" s="1"/>
  <c r="I62" i="35"/>
  <c r="J65"/>
  <c r="J42"/>
  <c r="J44"/>
  <c r="J50" s="1"/>
  <c r="J41"/>
  <c r="J47" s="1"/>
  <c r="J57"/>
  <c r="J56"/>
  <c r="J52"/>
  <c r="J66"/>
  <c r="J63"/>
  <c r="H60" i="31"/>
  <c r="H64" s="1"/>
  <c r="H67" s="1"/>
  <c r="J49" i="35"/>
  <c r="J61"/>
  <c r="J64"/>
  <c r="J74" i="31"/>
  <c r="J75" s="1"/>
  <c r="K6" i="35"/>
  <c r="J109" i="31"/>
  <c r="K53"/>
  <c r="K78" s="1"/>
  <c r="P7" i="33"/>
  <c r="J54" i="31"/>
  <c r="K97" i="37" s="1"/>
  <c r="K60" i="35"/>
  <c r="K66" s="1"/>
  <c r="K44"/>
  <c r="K41"/>
  <c r="J7"/>
  <c r="O8" i="33"/>
  <c r="I70" i="31"/>
  <c r="I55"/>
  <c r="J8" i="37" s="1"/>
  <c r="I8" i="35"/>
  <c r="J48"/>
  <c r="H71" i="31"/>
  <c r="F66"/>
  <c r="F67"/>
  <c r="H33" i="35"/>
  <c r="I31"/>
  <c r="I37"/>
  <c r="I29"/>
  <c r="I35"/>
  <c r="I30"/>
  <c r="I36"/>
  <c r="J27"/>
  <c r="K22"/>
  <c r="J21"/>
  <c r="I32"/>
  <c r="I38"/>
  <c r="I34"/>
  <c r="I28"/>
  <c r="H106" i="31"/>
  <c r="K42" i="35" l="1"/>
  <c r="K43"/>
  <c r="K56"/>
  <c r="H66" i="31"/>
  <c r="K108" i="37"/>
  <c r="K74"/>
  <c r="K93"/>
  <c r="K104" s="1"/>
  <c r="K92"/>
  <c r="K76"/>
  <c r="K87" s="1"/>
  <c r="K99"/>
  <c r="K110" s="1"/>
  <c r="K70"/>
  <c r="K81" s="1"/>
  <c r="K68"/>
  <c r="K79" s="1"/>
  <c r="K73"/>
  <c r="K98"/>
  <c r="K109" s="1"/>
  <c r="J90"/>
  <c r="J70" i="31"/>
  <c r="K7" i="37"/>
  <c r="L6"/>
  <c r="K84"/>
  <c r="K103"/>
  <c r="K75"/>
  <c r="K86" s="1"/>
  <c r="K95"/>
  <c r="K106" s="1"/>
  <c r="K94"/>
  <c r="K105" s="1"/>
  <c r="K91"/>
  <c r="K72"/>
  <c r="K83" s="1"/>
  <c r="K71"/>
  <c r="K82" s="1"/>
  <c r="K69"/>
  <c r="K80" s="1"/>
  <c r="K67"/>
  <c r="K78" s="1"/>
  <c r="K100"/>
  <c r="K111" s="1"/>
  <c r="K96"/>
  <c r="K107" s="1"/>
  <c r="J66"/>
  <c r="K48" i="35"/>
  <c r="K50"/>
  <c r="H101" i="37"/>
  <c r="I102"/>
  <c r="I85"/>
  <c r="H77"/>
  <c r="P36"/>
  <c r="O58"/>
  <c r="J32"/>
  <c r="J31" s="1"/>
  <c r="I54"/>
  <c r="I53" s="1"/>
  <c r="K55" i="35"/>
  <c r="K46"/>
  <c r="K59"/>
  <c r="K45"/>
  <c r="K51" s="1"/>
  <c r="K58"/>
  <c r="K64" s="1"/>
  <c r="K57"/>
  <c r="K63" s="1"/>
  <c r="K61"/>
  <c r="K52"/>
  <c r="K65"/>
  <c r="H58" i="31"/>
  <c r="I62" s="1"/>
  <c r="I60"/>
  <c r="I58" s="1"/>
  <c r="J62" i="35"/>
  <c r="K47"/>
  <c r="K62"/>
  <c r="K49"/>
  <c r="I71" i="31"/>
  <c r="H65"/>
  <c r="J55"/>
  <c r="K8" i="37" s="1"/>
  <c r="J8" i="35"/>
  <c r="L6"/>
  <c r="K74" i="31"/>
  <c r="K75" s="1"/>
  <c r="Q7" i="33"/>
  <c r="K109" i="31"/>
  <c r="L53"/>
  <c r="L78" s="1"/>
  <c r="K54"/>
  <c r="L43" i="35" s="1"/>
  <c r="K7"/>
  <c r="P8" i="33"/>
  <c r="J30" i="35"/>
  <c r="J36"/>
  <c r="J31"/>
  <c r="J37"/>
  <c r="I33"/>
  <c r="J28"/>
  <c r="J34"/>
  <c r="J32"/>
  <c r="J38"/>
  <c r="L22"/>
  <c r="K21"/>
  <c r="K27"/>
  <c r="J29"/>
  <c r="J35"/>
  <c r="L42" l="1"/>
  <c r="L48" s="1"/>
  <c r="J60" i="31"/>
  <c r="K60" s="1"/>
  <c r="L56" i="35"/>
  <c r="L62" s="1"/>
  <c r="L7" i="37"/>
  <c r="M6"/>
  <c r="K90"/>
  <c r="L74"/>
  <c r="L95"/>
  <c r="L106" s="1"/>
  <c r="L94"/>
  <c r="L105" s="1"/>
  <c r="L75"/>
  <c r="L86" s="1"/>
  <c r="L73"/>
  <c r="L84" s="1"/>
  <c r="L71"/>
  <c r="L82" s="1"/>
  <c r="L69"/>
  <c r="L80" s="1"/>
  <c r="L67"/>
  <c r="L78" s="1"/>
  <c r="L99"/>
  <c r="L110" s="1"/>
  <c r="L100"/>
  <c r="L111" s="1"/>
  <c r="K66"/>
  <c r="L55" i="35"/>
  <c r="L44"/>
  <c r="L50" s="1"/>
  <c r="L59"/>
  <c r="J71" i="31"/>
  <c r="L93" i="37"/>
  <c r="L104" s="1"/>
  <c r="L92"/>
  <c r="L103" s="1"/>
  <c r="L91"/>
  <c r="L76"/>
  <c r="L87" s="1"/>
  <c r="L98"/>
  <c r="L109" s="1"/>
  <c r="L70"/>
  <c r="L81" s="1"/>
  <c r="L68"/>
  <c r="L79" s="1"/>
  <c r="L72"/>
  <c r="L83" s="1"/>
  <c r="L97"/>
  <c r="L108" s="1"/>
  <c r="L96"/>
  <c r="L107" s="1"/>
  <c r="L61" i="35"/>
  <c r="L65"/>
  <c r="J102" i="37"/>
  <c r="I101"/>
  <c r="J85"/>
  <c r="I77"/>
  <c r="Q36"/>
  <c r="P58"/>
  <c r="K32"/>
  <c r="K31" s="1"/>
  <c r="J54"/>
  <c r="J53" s="1"/>
  <c r="I63" i="31"/>
  <c r="J62"/>
  <c r="J63" s="1"/>
  <c r="L60" i="35"/>
  <c r="L66" s="1"/>
  <c r="I64" i="31"/>
  <c r="I66" s="1"/>
  <c r="L49" i="35"/>
  <c r="L41"/>
  <c r="L47" s="1"/>
  <c r="L46"/>
  <c r="L52" s="1"/>
  <c r="L58"/>
  <c r="L64" s="1"/>
  <c r="L45"/>
  <c r="L51" s="1"/>
  <c r="L57"/>
  <c r="L63" s="1"/>
  <c r="L74" i="31"/>
  <c r="L75" s="1"/>
  <c r="M6" i="35"/>
  <c r="R7" i="33"/>
  <c r="M53" i="31"/>
  <c r="M78" s="1"/>
  <c r="L54"/>
  <c r="M60" i="35" s="1"/>
  <c r="L109" i="31"/>
  <c r="M45" i="35"/>
  <c r="M51" s="1"/>
  <c r="M42"/>
  <c r="M48" s="1"/>
  <c r="K55" i="31"/>
  <c r="L8" i="37" s="1"/>
  <c r="K8" i="35"/>
  <c r="L7"/>
  <c r="Q8" i="33"/>
  <c r="K70" i="31"/>
  <c r="J33" i="35"/>
  <c r="L27"/>
  <c r="K38"/>
  <c r="K32"/>
  <c r="K36"/>
  <c r="K30"/>
  <c r="K29"/>
  <c r="K35"/>
  <c r="M22"/>
  <c r="L21"/>
  <c r="K28"/>
  <c r="K34"/>
  <c r="K31"/>
  <c r="K37"/>
  <c r="I67" i="31" l="1"/>
  <c r="J58"/>
  <c r="K62" s="1"/>
  <c r="K63" s="1"/>
  <c r="J64"/>
  <c r="J67" s="1"/>
  <c r="M66" i="35"/>
  <c r="L70" i="31"/>
  <c r="M7" i="37"/>
  <c r="N6"/>
  <c r="L90"/>
  <c r="M74"/>
  <c r="M93"/>
  <c r="M104" s="1"/>
  <c r="M92"/>
  <c r="M103" s="1"/>
  <c r="M75"/>
  <c r="M86" s="1"/>
  <c r="M73"/>
  <c r="M98"/>
  <c r="M109" s="1"/>
  <c r="M97"/>
  <c r="M108" s="1"/>
  <c r="M70"/>
  <c r="M81" s="1"/>
  <c r="M68"/>
  <c r="M79" s="1"/>
  <c r="M72"/>
  <c r="M83" s="1"/>
  <c r="K71" i="31"/>
  <c r="L71" s="1"/>
  <c r="M44" i="35"/>
  <c r="M50" s="1"/>
  <c r="M56"/>
  <c r="M62" s="1"/>
  <c r="M84" i="37"/>
  <c r="L66"/>
  <c r="M91"/>
  <c r="M95"/>
  <c r="M106" s="1"/>
  <c r="M94"/>
  <c r="M105" s="1"/>
  <c r="M76"/>
  <c r="M87" s="1"/>
  <c r="M100"/>
  <c r="M111" s="1"/>
  <c r="M96"/>
  <c r="M107" s="1"/>
  <c r="M71"/>
  <c r="M82" s="1"/>
  <c r="M69"/>
  <c r="M80" s="1"/>
  <c r="M67"/>
  <c r="M78" s="1"/>
  <c r="M99"/>
  <c r="M110" s="1"/>
  <c r="K102"/>
  <c r="J101"/>
  <c r="K85"/>
  <c r="J77"/>
  <c r="R36"/>
  <c r="R58" s="1"/>
  <c r="Q58"/>
  <c r="L32"/>
  <c r="L31" s="1"/>
  <c r="K54"/>
  <c r="K53" s="1"/>
  <c r="I65" i="31"/>
  <c r="M55" i="35"/>
  <c r="M61" s="1"/>
  <c r="M46"/>
  <c r="M52" s="1"/>
  <c r="M41"/>
  <c r="M47" s="1"/>
  <c r="M58"/>
  <c r="M64" s="1"/>
  <c r="M59"/>
  <c r="M65" s="1"/>
  <c r="M57"/>
  <c r="M63" s="1"/>
  <c r="M43"/>
  <c r="M49" s="1"/>
  <c r="L55" i="31"/>
  <c r="M8" i="37" s="1"/>
  <c r="L8" i="35"/>
  <c r="N6"/>
  <c r="M74" i="31"/>
  <c r="M75" s="1"/>
  <c r="S7" i="33"/>
  <c r="M109" i="31"/>
  <c r="M54"/>
  <c r="N57" i="35" s="1"/>
  <c r="N63" s="1"/>
  <c r="N53" i="31"/>
  <c r="N78" s="1"/>
  <c r="N45" i="35"/>
  <c r="N51" s="1"/>
  <c r="M7"/>
  <c r="R8" i="33"/>
  <c r="K33" i="35"/>
  <c r="L28"/>
  <c r="L34"/>
  <c r="N22"/>
  <c r="M21"/>
  <c r="L32"/>
  <c r="L38"/>
  <c r="L37"/>
  <c r="L31"/>
  <c r="L29"/>
  <c r="L35"/>
  <c r="L30"/>
  <c r="L36"/>
  <c r="M27"/>
  <c r="K64" i="31"/>
  <c r="K58"/>
  <c r="L62" s="1"/>
  <c r="L60"/>
  <c r="N44" i="35" l="1"/>
  <c r="J66" i="31"/>
  <c r="J65"/>
  <c r="K65"/>
  <c r="M70"/>
  <c r="M71" s="1"/>
  <c r="N7" i="37"/>
  <c r="O6"/>
  <c r="M90"/>
  <c r="N67"/>
  <c r="N69"/>
  <c r="N71"/>
  <c r="N82" s="1"/>
  <c r="N97"/>
  <c r="N108" s="1"/>
  <c r="N91"/>
  <c r="N93"/>
  <c r="N104" s="1"/>
  <c r="N95"/>
  <c r="N74"/>
  <c r="N76"/>
  <c r="N87" s="1"/>
  <c r="N98"/>
  <c r="N109" s="1"/>
  <c r="N106"/>
  <c r="N80"/>
  <c r="N42" i="35"/>
  <c r="N48" s="1"/>
  <c r="N41"/>
  <c r="N47" s="1"/>
  <c r="N56"/>
  <c r="N62" s="1"/>
  <c r="M66" i="37"/>
  <c r="N68"/>
  <c r="N79" s="1"/>
  <c r="N70"/>
  <c r="N81" s="1"/>
  <c r="N72"/>
  <c r="N83" s="1"/>
  <c r="N99"/>
  <c r="N110" s="1"/>
  <c r="N92"/>
  <c r="N103" s="1"/>
  <c r="N94"/>
  <c r="N105" s="1"/>
  <c r="N73"/>
  <c r="N84" s="1"/>
  <c r="N75"/>
  <c r="N86" s="1"/>
  <c r="N96"/>
  <c r="N107" s="1"/>
  <c r="N100"/>
  <c r="N111" s="1"/>
  <c r="N50" i="35"/>
  <c r="L102" i="37"/>
  <c r="K101"/>
  <c r="N78"/>
  <c r="L85"/>
  <c r="K77"/>
  <c r="M32"/>
  <c r="M31" s="1"/>
  <c r="L54"/>
  <c r="L53" s="1"/>
  <c r="N46" i="35"/>
  <c r="N52" s="1"/>
  <c r="N55"/>
  <c r="N61" s="1"/>
  <c r="N59"/>
  <c r="N65" s="1"/>
  <c r="N60"/>
  <c r="N66" s="1"/>
  <c r="N58"/>
  <c r="N64" s="1"/>
  <c r="N43"/>
  <c r="N49" s="1"/>
  <c r="N74" i="31"/>
  <c r="O6" i="35"/>
  <c r="T7" i="33"/>
  <c r="N54" i="31"/>
  <c r="O7" i="37" s="1"/>
  <c r="O53" i="31"/>
  <c r="O78" s="1"/>
  <c r="N109"/>
  <c r="N7" i="35"/>
  <c r="S8" i="33"/>
  <c r="M55" i="31"/>
  <c r="N8" i="37" s="1"/>
  <c r="M8" i="35"/>
  <c r="N27"/>
  <c r="M29"/>
  <c r="M35"/>
  <c r="M31"/>
  <c r="M37"/>
  <c r="M32"/>
  <c r="M38"/>
  <c r="O22"/>
  <c r="N21"/>
  <c r="M30"/>
  <c r="M36"/>
  <c r="M34"/>
  <c r="M28"/>
  <c r="L33"/>
  <c r="L63" i="31"/>
  <c r="M60"/>
  <c r="L58"/>
  <c r="M62" s="1"/>
  <c r="L64"/>
  <c r="L65" s="1"/>
  <c r="K67"/>
  <c r="K66"/>
  <c r="O92" i="37" l="1"/>
  <c r="O103" s="1"/>
  <c r="O94"/>
  <c r="O105" s="1"/>
  <c r="O73"/>
  <c r="O84" s="1"/>
  <c r="O75"/>
  <c r="O86" s="1"/>
  <c r="O96"/>
  <c r="O107" s="1"/>
  <c r="O100"/>
  <c r="O111" s="1"/>
  <c r="O67"/>
  <c r="O69"/>
  <c r="O71"/>
  <c r="O82" s="1"/>
  <c r="O97"/>
  <c r="O108" s="1"/>
  <c r="P6"/>
  <c r="O80"/>
  <c r="N90"/>
  <c r="N66"/>
  <c r="O91"/>
  <c r="O93"/>
  <c r="O104" s="1"/>
  <c r="O95"/>
  <c r="O106" s="1"/>
  <c r="O74"/>
  <c r="O76"/>
  <c r="O87" s="1"/>
  <c r="O98"/>
  <c r="O109" s="1"/>
  <c r="O68"/>
  <c r="O79" s="1"/>
  <c r="O70"/>
  <c r="O81" s="1"/>
  <c r="O72"/>
  <c r="O83" s="1"/>
  <c r="O99"/>
  <c r="O110" s="1"/>
  <c r="M102"/>
  <c r="L101"/>
  <c r="M85"/>
  <c r="L77"/>
  <c r="O78"/>
  <c r="N32"/>
  <c r="N31" s="1"/>
  <c r="M54"/>
  <c r="M53" s="1"/>
  <c r="P6" i="35"/>
  <c r="O74" i="31"/>
  <c r="P53"/>
  <c r="P78" s="1"/>
  <c r="O109"/>
  <c r="U7" i="33"/>
  <c r="O54" i="31"/>
  <c r="P98" i="37" s="1"/>
  <c r="O7" i="35"/>
  <c r="T8" i="33"/>
  <c r="O55" i="35"/>
  <c r="O61" s="1"/>
  <c r="O57"/>
  <c r="O63" s="1"/>
  <c r="O46"/>
  <c r="O52" s="1"/>
  <c r="O44"/>
  <c r="O50" s="1"/>
  <c r="O42"/>
  <c r="O48" s="1"/>
  <c r="O58"/>
  <c r="O64" s="1"/>
  <c r="O60"/>
  <c r="O66" s="1"/>
  <c r="N55" i="31"/>
  <c r="O8" i="37" s="1"/>
  <c r="N8" i="35"/>
  <c r="O56"/>
  <c r="O62" s="1"/>
  <c r="N70" i="31"/>
  <c r="O45" i="35"/>
  <c r="O51" s="1"/>
  <c r="O43"/>
  <c r="O49" s="1"/>
  <c r="O41"/>
  <c r="O47" s="1"/>
  <c r="O59"/>
  <c r="O65" s="1"/>
  <c r="N75" i="31"/>
  <c r="O75" s="1"/>
  <c r="N28" i="35"/>
  <c r="N34"/>
  <c r="N30"/>
  <c r="N36"/>
  <c r="P22"/>
  <c r="O21"/>
  <c r="N37"/>
  <c r="N31"/>
  <c r="N32"/>
  <c r="N38"/>
  <c r="N29"/>
  <c r="N35"/>
  <c r="O27"/>
  <c r="M33"/>
  <c r="M63" i="31"/>
  <c r="L67"/>
  <c r="L66"/>
  <c r="N60"/>
  <c r="M58"/>
  <c r="M64"/>
  <c r="M65" s="1"/>
  <c r="N62" l="1"/>
  <c r="P109" i="37"/>
  <c r="Q6"/>
  <c r="O90"/>
  <c r="P75"/>
  <c r="P86" s="1"/>
  <c r="P95"/>
  <c r="P106" s="1"/>
  <c r="P94"/>
  <c r="P105" s="1"/>
  <c r="P76"/>
  <c r="P87" s="1"/>
  <c r="P70"/>
  <c r="P81" s="1"/>
  <c r="P68"/>
  <c r="P79" s="1"/>
  <c r="P72"/>
  <c r="P83" s="1"/>
  <c r="P97"/>
  <c r="P108" s="1"/>
  <c r="P96"/>
  <c r="P107" s="1"/>
  <c r="P56" i="35"/>
  <c r="P7" i="37"/>
  <c r="P74"/>
  <c r="P93"/>
  <c r="P104" s="1"/>
  <c r="P92"/>
  <c r="P103" s="1"/>
  <c r="P91"/>
  <c r="P71"/>
  <c r="P82" s="1"/>
  <c r="P69"/>
  <c r="P80" s="1"/>
  <c r="P67"/>
  <c r="P78" s="1"/>
  <c r="P99"/>
  <c r="P110" s="1"/>
  <c r="P100"/>
  <c r="P111" s="1"/>
  <c r="P73"/>
  <c r="P84" s="1"/>
  <c r="O66"/>
  <c r="N102"/>
  <c r="M101"/>
  <c r="N85"/>
  <c r="M77"/>
  <c r="O32"/>
  <c r="O31" s="1"/>
  <c r="N54"/>
  <c r="N53" s="1"/>
  <c r="N71" i="31"/>
  <c r="P46" i="35"/>
  <c r="P52" s="1"/>
  <c r="P44"/>
  <c r="P50" s="1"/>
  <c r="P42"/>
  <c r="P48" s="1"/>
  <c r="P58"/>
  <c r="P64" s="1"/>
  <c r="P60"/>
  <c r="P66" s="1"/>
  <c r="O55" i="31"/>
  <c r="P8" i="37" s="1"/>
  <c r="O8" i="35"/>
  <c r="P7"/>
  <c r="U8" i="33"/>
  <c r="P74" i="31"/>
  <c r="P75" s="1"/>
  <c r="Q6" i="35"/>
  <c r="P109" i="31"/>
  <c r="Q53"/>
  <c r="Q78" s="1"/>
  <c r="V7" i="33"/>
  <c r="P54" i="31"/>
  <c r="Q43" i="35" s="1"/>
  <c r="P62"/>
  <c r="O70" i="31"/>
  <c r="P45" i="35"/>
  <c r="P51" s="1"/>
  <c r="P43"/>
  <c r="P49" s="1"/>
  <c r="P41"/>
  <c r="P47" s="1"/>
  <c r="P59"/>
  <c r="P65" s="1"/>
  <c r="P55"/>
  <c r="P61" s="1"/>
  <c r="P57"/>
  <c r="P63" s="1"/>
  <c r="N33"/>
  <c r="P27"/>
  <c r="O29"/>
  <c r="O35"/>
  <c r="Q22"/>
  <c r="P21"/>
  <c r="O28"/>
  <c r="O34"/>
  <c r="O32"/>
  <c r="O38"/>
  <c r="O31"/>
  <c r="O37"/>
  <c r="O36"/>
  <c r="O30"/>
  <c r="N63" i="31"/>
  <c r="M67"/>
  <c r="M66"/>
  <c r="N64"/>
  <c r="N58"/>
  <c r="O62" s="1"/>
  <c r="O60"/>
  <c r="Q46" i="35" l="1"/>
  <c r="N65" i="31"/>
  <c r="N67"/>
  <c r="N66"/>
  <c r="Q58" i="35"/>
  <c r="Q7" i="37"/>
  <c r="R6"/>
  <c r="P90"/>
  <c r="Q74"/>
  <c r="Q93"/>
  <c r="Q104" s="1"/>
  <c r="Q92"/>
  <c r="Q103" s="1"/>
  <c r="Q76"/>
  <c r="Q87" s="1"/>
  <c r="Q71"/>
  <c r="Q82" s="1"/>
  <c r="Q69"/>
  <c r="Q80" s="1"/>
  <c r="Q67"/>
  <c r="Q99"/>
  <c r="Q110" s="1"/>
  <c r="Q98"/>
  <c r="Q100"/>
  <c r="Q111" s="1"/>
  <c r="Q109"/>
  <c r="Q55" i="35"/>
  <c r="Q56"/>
  <c r="Q60"/>
  <c r="P66" i="37"/>
  <c r="Q75"/>
  <c r="Q86" s="1"/>
  <c r="Q95"/>
  <c r="Q106" s="1"/>
  <c r="Q94"/>
  <c r="Q105" s="1"/>
  <c r="Q91"/>
  <c r="Q70"/>
  <c r="Q81" s="1"/>
  <c r="Q68"/>
  <c r="Q79" s="1"/>
  <c r="Q73"/>
  <c r="Q84" s="1"/>
  <c r="Q72"/>
  <c r="Q83" s="1"/>
  <c r="Q97"/>
  <c r="Q108" s="1"/>
  <c r="Q96"/>
  <c r="Q107" s="1"/>
  <c r="O102"/>
  <c r="N101"/>
  <c r="O85"/>
  <c r="N77"/>
  <c r="Q78"/>
  <c r="P32"/>
  <c r="P31" s="1"/>
  <c r="O54"/>
  <c r="O53" s="1"/>
  <c r="Q61" i="35"/>
  <c r="Q62"/>
  <c r="Q49"/>
  <c r="Q41"/>
  <c r="Q47" s="1"/>
  <c r="Q42"/>
  <c r="Q44"/>
  <c r="Q50" s="1"/>
  <c r="Q57"/>
  <c r="Q63" s="1"/>
  <c r="Q45"/>
  <c r="Q51" s="1"/>
  <c r="Q64"/>
  <c r="Q66"/>
  <c r="Q48"/>
  <c r="Q52"/>
  <c r="Q7"/>
  <c r="V8" i="33"/>
  <c r="R6" i="35"/>
  <c r="Q74" i="31"/>
  <c r="Q75" s="1"/>
  <c r="W7" i="33"/>
  <c r="Q54" i="31"/>
  <c r="R69" i="37" s="1"/>
  <c r="Q109" i="31"/>
  <c r="R41" i="35"/>
  <c r="P55" i="31"/>
  <c r="Q8" i="37" s="1"/>
  <c r="P8" i="35"/>
  <c r="Q59"/>
  <c r="Q65" s="1"/>
  <c r="P70" i="31"/>
  <c r="O71"/>
  <c r="P30" i="35"/>
  <c r="P36"/>
  <c r="P37"/>
  <c r="P31"/>
  <c r="P28"/>
  <c r="P34"/>
  <c r="R22"/>
  <c r="R21" s="1"/>
  <c r="Q21"/>
  <c r="P32"/>
  <c r="P38"/>
  <c r="P35"/>
  <c r="P29"/>
  <c r="R27"/>
  <c r="Q27"/>
  <c r="O33"/>
  <c r="O63" i="31"/>
  <c r="P60"/>
  <c r="O58"/>
  <c r="P62" s="1"/>
  <c r="O64"/>
  <c r="O66" s="1"/>
  <c r="R57" i="35" l="1"/>
  <c r="R58"/>
  <c r="R64" s="1"/>
  <c r="R46"/>
  <c r="R52" s="1"/>
  <c r="R43"/>
  <c r="R49" s="1"/>
  <c r="O65" i="31"/>
  <c r="O67"/>
  <c r="R80" i="37"/>
  <c r="R74"/>
  <c r="R93"/>
  <c r="R104" s="1"/>
  <c r="R92"/>
  <c r="R103" s="1"/>
  <c r="R91"/>
  <c r="R70"/>
  <c r="R81" s="1"/>
  <c r="R98"/>
  <c r="R73"/>
  <c r="R84" s="1"/>
  <c r="R72"/>
  <c r="R83" s="1"/>
  <c r="R96"/>
  <c r="R107" s="1"/>
  <c r="Q70" i="31"/>
  <c r="R7" i="37"/>
  <c r="Q90"/>
  <c r="R109"/>
  <c r="Q66"/>
  <c r="R75"/>
  <c r="R86" s="1"/>
  <c r="R95"/>
  <c r="R106" s="1"/>
  <c r="R94"/>
  <c r="R105" s="1"/>
  <c r="R76"/>
  <c r="R87" s="1"/>
  <c r="R68"/>
  <c r="R79" s="1"/>
  <c r="R99"/>
  <c r="R110" s="1"/>
  <c r="R67"/>
  <c r="R100"/>
  <c r="R111" s="1"/>
  <c r="R97"/>
  <c r="R108" s="1"/>
  <c r="R71"/>
  <c r="R82" s="1"/>
  <c r="P102"/>
  <c r="O101"/>
  <c r="R78"/>
  <c r="P85"/>
  <c r="O77"/>
  <c r="Q32"/>
  <c r="Q31" s="1"/>
  <c r="P54"/>
  <c r="P53" s="1"/>
  <c r="R55" i="35"/>
  <c r="R61" s="1"/>
  <c r="R42"/>
  <c r="R48" s="1"/>
  <c r="R44"/>
  <c r="R50" s="1"/>
  <c r="R59"/>
  <c r="R60"/>
  <c r="R66" s="1"/>
  <c r="R63"/>
  <c r="P71" i="31"/>
  <c r="Q71" s="1"/>
  <c r="R65" i="35"/>
  <c r="R47"/>
  <c r="R45"/>
  <c r="R51" s="1"/>
  <c r="R56"/>
  <c r="R62" s="1"/>
  <c r="Q55" i="31"/>
  <c r="Q8" i="35"/>
  <c r="R7"/>
  <c r="W8" i="33"/>
  <c r="Q34" i="35"/>
  <c r="Q28"/>
  <c r="Q31"/>
  <c r="Q37"/>
  <c r="Q30"/>
  <c r="Q36"/>
  <c r="Q29"/>
  <c r="Q35"/>
  <c r="Q32"/>
  <c r="Q38"/>
  <c r="P33"/>
  <c r="P63" i="31"/>
  <c r="P58"/>
  <c r="Q60"/>
  <c r="P64"/>
  <c r="P65" s="1"/>
  <c r="R66" i="37" l="1"/>
  <c r="R8"/>
  <c r="N9" i="31"/>
  <c r="R90" i="37"/>
  <c r="Q102"/>
  <c r="P101"/>
  <c r="Q85"/>
  <c r="P77"/>
  <c r="R32"/>
  <c r="R31" s="1"/>
  <c r="Q54"/>
  <c r="Q53" s="1"/>
  <c r="R8" i="35"/>
  <c r="Q62" i="31"/>
  <c r="R38" i="35"/>
  <c r="R32"/>
  <c r="R36"/>
  <c r="R30"/>
  <c r="Q33"/>
  <c r="R35"/>
  <c r="R29"/>
  <c r="R31"/>
  <c r="R37"/>
  <c r="R28"/>
  <c r="R34"/>
  <c r="Q64" i="31"/>
  <c r="Q58"/>
  <c r="O9" s="1"/>
  <c r="P67"/>
  <c r="P66"/>
  <c r="Q65" l="1"/>
  <c r="N22" s="1"/>
  <c r="N18"/>
  <c r="Q63"/>
  <c r="N13"/>
  <c r="R102" i="37"/>
  <c r="R101" s="1"/>
  <c r="Q101"/>
  <c r="R85"/>
  <c r="R77" s="1"/>
  <c r="Q77"/>
  <c r="R54"/>
  <c r="R53" s="1"/>
  <c r="R33" i="35"/>
  <c r="Q66" i="31"/>
  <c r="N26" s="1"/>
  <c r="Q67"/>
  <c r="N30" s="1"/>
</calcChain>
</file>

<file path=xl/sharedStrings.xml><?xml version="1.0" encoding="utf-8"?>
<sst xmlns="http://schemas.openxmlformats.org/spreadsheetml/2006/main" count="498" uniqueCount="185">
  <si>
    <t>&lt;Please provide your opinion about this sprint deliverable by sending us an e-mail.&gt;</t>
  </si>
  <si>
    <t>Team planned hours</t>
  </si>
  <si>
    <t>Days</t>
  </si>
  <si>
    <t>Actual(h)</t>
  </si>
  <si>
    <t>Produtivity Target (h/day)</t>
  </si>
  <si>
    <t>Ideal Hours</t>
  </si>
  <si>
    <t>Percent done</t>
  </si>
  <si>
    <t>Worked Days</t>
  </si>
  <si>
    <t>Total</t>
  </si>
  <si>
    <t>Resource Status</t>
  </si>
  <si>
    <t>TEAM</t>
  </si>
  <si>
    <t>Productivity (h/day)</t>
  </si>
  <si>
    <t>Productivity Percent</t>
  </si>
  <si>
    <t xml:space="preserve">Ideal Productivity Percent </t>
  </si>
  <si>
    <t xml:space="preserve">Sprint progress - Updated on </t>
  </si>
  <si>
    <t>Uso Interno</t>
  </si>
  <si>
    <t>Description</t>
  </si>
  <si>
    <t>Internal Use</t>
  </si>
  <si>
    <t>BV</t>
  </si>
  <si>
    <t>Sprint</t>
  </si>
  <si>
    <t>SP</t>
  </si>
  <si>
    <t>SPR</t>
  </si>
  <si>
    <t>S01</t>
  </si>
  <si>
    <t>S02</t>
  </si>
  <si>
    <t>S03</t>
  </si>
  <si>
    <t>TOTALS</t>
  </si>
  <si>
    <t>%BV</t>
  </si>
  <si>
    <t>%SP</t>
  </si>
  <si>
    <t>End Sprint</t>
  </si>
  <si>
    <t>BVR</t>
  </si>
  <si>
    <t>Remain</t>
  </si>
  <si>
    <t>TOTAL</t>
  </si>
  <si>
    <t>Story Points (Total)</t>
  </si>
  <si>
    <t>New Tasks (hours)</t>
  </si>
  <si>
    <t>Day</t>
  </si>
  <si>
    <t>Impediments</t>
  </si>
  <si>
    <t>Daily missed hours</t>
  </si>
  <si>
    <t>Test</t>
  </si>
  <si>
    <t>Hrs disp</t>
  </si>
  <si>
    <t>Total Prod (h)</t>
  </si>
  <si>
    <t>Total Ideal (h)</t>
  </si>
  <si>
    <t>Target daily hours</t>
  </si>
  <si>
    <t>Projection based on total hours avaiable using 75% productivity target</t>
  </si>
  <si>
    <t>Projection based on total ideal hours avaiable using 100% productivity target</t>
  </si>
  <si>
    <t>Risk limit</t>
  </si>
  <si>
    <t>Product burndown and metrics</t>
  </si>
  <si>
    <t>Resource name</t>
  </si>
  <si>
    <t>Work</t>
  </si>
  <si>
    <t>EETC</t>
  </si>
  <si>
    <t>IBL Name</t>
  </si>
  <si>
    <t>Sprint Backlog Items</t>
  </si>
  <si>
    <t>%Var</t>
  </si>
  <si>
    <t>Productive hours (Time Sheet)</t>
  </si>
  <si>
    <t>Cumulative Hours (Actual hours)</t>
  </si>
  <si>
    <t>Story Points</t>
  </si>
  <si>
    <t>%Var(h)</t>
  </si>
  <si>
    <t>Planned</t>
  </si>
  <si>
    <t>Worked</t>
  </si>
  <si>
    <t>Final</t>
  </si>
  <si>
    <t>Progress</t>
  </si>
  <si>
    <t>Estimates (h)</t>
  </si>
  <si>
    <t>Notes</t>
  </si>
  <si>
    <t>Passed</t>
  </si>
  <si>
    <t>Failed</t>
  </si>
  <si>
    <t>S04</t>
  </si>
  <si>
    <t>Found Date</t>
  </si>
  <si>
    <t>Closed Date</t>
  </si>
  <si>
    <t>Solution</t>
  </si>
  <si>
    <t>IBL</t>
  </si>
  <si>
    <t>Secured limit</t>
  </si>
  <si>
    <t>Daily productive hours (AVG)</t>
  </si>
  <si>
    <t>Chances to Complete (%)</t>
  </si>
  <si>
    <t>Team efficiency over (75%)</t>
  </si>
  <si>
    <t>Team efficiency over (100%)</t>
  </si>
  <si>
    <t>Days left</t>
  </si>
  <si>
    <t>Hours Left</t>
  </si>
  <si>
    <t>Team efficiency over 75%</t>
  </si>
  <si>
    <t>Team efficiency over 100%</t>
  </si>
  <si>
    <t>Daily Productivity Goal (h)</t>
  </si>
  <si>
    <t>Team daily productivity average (h)</t>
  </si>
  <si>
    <t>Impact on Progress</t>
  </si>
  <si>
    <t>Team Progress and Efficiency</t>
  </si>
  <si>
    <t>Daily Report (scrum task + my tasks) from Target Process</t>
  </si>
  <si>
    <t/>
  </si>
  <si>
    <t>Actual (h)</t>
  </si>
  <si>
    <t xml:space="preserve">Sprint Backlog </t>
  </si>
  <si>
    <t>% Prod</t>
  </si>
  <si>
    <t>% Var 100%</t>
  </si>
  <si>
    <t>Remaining (h)</t>
  </si>
  <si>
    <t>Sprint 01 - Feedback</t>
  </si>
  <si>
    <t>Sprint Current (01)</t>
  </si>
  <si>
    <t>Sprint 01 - Objective</t>
  </si>
  <si>
    <t>Report</t>
  </si>
  <si>
    <t>% Var  85%</t>
  </si>
  <si>
    <t>Type</t>
  </si>
  <si>
    <t>FEATURE 01</t>
  </si>
  <si>
    <t>FEATURE 05</t>
  </si>
  <si>
    <t>FEATURE 06</t>
  </si>
  <si>
    <t>HR Type</t>
  </si>
  <si>
    <t>GD</t>
  </si>
  <si>
    <t>Var
[h]</t>
  </si>
  <si>
    <t>Var
[%]</t>
  </si>
  <si>
    <t>Remaining [h]</t>
  </si>
  <si>
    <t>Baseline
[h]</t>
  </si>
  <si>
    <t>Actual
[h]</t>
  </si>
  <si>
    <t>Done
[h]</t>
  </si>
  <si>
    <t>Compl
[%]</t>
  </si>
  <si>
    <t>Task Type Burndown</t>
  </si>
  <si>
    <t>TOT</t>
  </si>
  <si>
    <t>Productive (h)</t>
  </si>
  <si>
    <t>Cumulative (h)</t>
  </si>
  <si>
    <t>New Tasks (h)</t>
  </si>
  <si>
    <t>Risk Limit</t>
  </si>
  <si>
    <t>Secured Limit</t>
  </si>
  <si>
    <t>Target Daily (h)</t>
  </si>
  <si>
    <t>PRG</t>
  </si>
  <si>
    <t>ART</t>
  </si>
  <si>
    <t>AUD</t>
  </si>
  <si>
    <t>TST</t>
  </si>
  <si>
    <t>Sprint burndown</t>
  </si>
  <si>
    <t>Team Performance</t>
  </si>
  <si>
    <t>Resources</t>
  </si>
  <si>
    <t>Timesheet</t>
  </si>
  <si>
    <t>Burndown Resource Tables</t>
  </si>
  <si>
    <t>Burndown Task Graphics</t>
  </si>
  <si>
    <t>Burndown Task Tables</t>
  </si>
  <si>
    <t>New</t>
  </si>
  <si>
    <t>Closed</t>
  </si>
  <si>
    <t>Features</t>
  </si>
  <si>
    <t>Effort Value</t>
  </si>
  <si>
    <t>Collision</t>
  </si>
  <si>
    <t>Max</t>
  </si>
  <si>
    <t>Caio</t>
  </si>
  <si>
    <t>Kojiio</t>
  </si>
  <si>
    <t>Caio Audio</t>
  </si>
  <si>
    <t>Camera Movement</t>
  </si>
  <si>
    <t>Walljump</t>
  </si>
  <si>
    <t>Wall Climb</t>
  </si>
  <si>
    <t>Glide</t>
  </si>
  <si>
    <t>Speed Boost</t>
  </si>
  <si>
    <t>Camera Holder</t>
  </si>
  <si>
    <t>SFX</t>
  </si>
  <si>
    <t>O personagem pula</t>
  </si>
  <si>
    <t>O personagem colide com as plataformas (boxes)</t>
  </si>
  <si>
    <t>O personagem dá pulo duplo</t>
  </si>
  <si>
    <t>O jogo possui sistema de movimento baseado em câmera</t>
  </si>
  <si>
    <t>O personagem faz walljump</t>
  </si>
  <si>
    <t>O personagem sobe a parede quando próximo ao topo</t>
  </si>
  <si>
    <t>O personagem plana</t>
  </si>
  <si>
    <t>O personagem acelera ao passar sobre speed boosts, e desacelera ao passar pelos antispeed boosts</t>
  </si>
  <si>
    <t>O personagem anda automaticamente</t>
  </si>
  <si>
    <t>O jogo possui um segurador de tela</t>
  </si>
  <si>
    <t>O personagem morre quando cai num buraco</t>
  </si>
  <si>
    <t>O personagem recomeça do ultimo checkpoint depois de morrer</t>
  </si>
  <si>
    <t>O personagem pode coletar savestate packs</t>
  </si>
  <si>
    <t>O personagem recomeça dos savestates que usa</t>
  </si>
  <si>
    <t>O cenário possui 4 niveis de parallax</t>
  </si>
  <si>
    <t>O cenário possui 8 regiões divididas por checkpoints</t>
  </si>
  <si>
    <t>O placar de score conta os pontos que o jogador faz</t>
  </si>
  <si>
    <t>A interface ingame permite ao jogo ter seus sons mutados</t>
  </si>
  <si>
    <t>A interface ingame permite a entrada à tela de pause (por click ou tecla ESC)</t>
  </si>
  <si>
    <t>O jogo possui sistema de auto-pause</t>
  </si>
  <si>
    <t>O jogo possui tela de loading</t>
  </si>
  <si>
    <t>//O jogo possui tela de splash</t>
  </si>
  <si>
    <t>O jogo possui tela inicial</t>
  </si>
  <si>
    <t>O jogo possui final</t>
  </si>
  <si>
    <t>O mochiscore salva o score do jogador</t>
  </si>
  <si>
    <t>O jogo possui sons e musicas</t>
  </si>
  <si>
    <t>O mochiADS poe propagandas na primeira tela</t>
  </si>
  <si>
    <t>O jogo possui grafico granulado</t>
  </si>
  <si>
    <t>Silent Runner</t>
  </si>
  <si>
    <t>Sprint  (02)</t>
  </si>
  <si>
    <t>Sprint 02 - Objective</t>
  </si>
  <si>
    <t>Death</t>
  </si>
  <si>
    <t>Checkpoint</t>
  </si>
  <si>
    <t>Savestates</t>
  </si>
  <si>
    <t>Gustavo</t>
  </si>
  <si>
    <t>Parallax</t>
  </si>
  <si>
    <t>Tilesystem</t>
  </si>
  <si>
    <t>Autorun</t>
  </si>
  <si>
    <t>Audio</t>
  </si>
  <si>
    <t>Level Design</t>
  </si>
  <si>
    <t>Sistema de Som</t>
  </si>
  <si>
    <t>Tileset</t>
  </si>
  <si>
    <t>Tool php</t>
  </si>
</sst>
</file>

<file path=xl/styles.xml><?xml version="1.0" encoding="utf-8"?>
<styleSheet xmlns="http://schemas.openxmlformats.org/spreadsheetml/2006/main">
  <numFmts count="8">
    <numFmt numFmtId="164" formatCode="0.0"/>
    <numFmt numFmtId="165" formatCode="[$-416]ddd\ d&quot;-&quot;mmm"/>
    <numFmt numFmtId="166" formatCode="[$-409]ddd\ d&quot;-&quot;mmm"/>
    <numFmt numFmtId="167" formatCode="[$-409]d\-mmm\-yy;@"/>
    <numFmt numFmtId="168" formatCode="yyyy/mm/dd"/>
    <numFmt numFmtId="169" formatCode="ddd"/>
    <numFmt numFmtId="170" formatCode="dd/mm;@"/>
    <numFmt numFmtId="171" formatCode="dd/mm"/>
  </numFmts>
  <fonts count="38">
    <font>
      <sz val="11"/>
      <color indexed="8"/>
      <name val="Calibri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i/>
      <sz val="20"/>
      <color indexed="32"/>
      <name val="Arial Black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20"/>
      <color indexed="32"/>
      <name val="Calibri"/>
      <family val="2"/>
      <scheme val="minor"/>
    </font>
    <font>
      <sz val="6.7"/>
      <color indexed="1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indexed="1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indexed="10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24"/>
      <name val="Calibri"/>
      <family val="2"/>
      <scheme val="minor"/>
    </font>
    <font>
      <sz val="18"/>
      <color indexed="8"/>
      <name val="Calibri"/>
      <family val="2"/>
      <scheme val="minor"/>
    </font>
    <font>
      <b/>
      <sz val="9"/>
      <color indexed="18"/>
      <name val="Calibri"/>
      <family val="2"/>
      <scheme val="minor"/>
    </font>
    <font>
      <b/>
      <sz val="9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52"/>
      </patternFill>
    </fill>
    <fill>
      <patternFill patternType="solid">
        <fgColor theme="9" tint="-0.249977111117893"/>
        <bgColor indexed="5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43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n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8">
    <xf numFmtId="0" fontId="0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5" borderId="0" applyNumberFormat="0" applyBorder="0" applyAlignment="0" applyProtection="0"/>
    <xf numFmtId="0" fontId="6" fillId="2" borderId="0" applyNumberFormat="0" applyBorder="0" applyAlignment="0" applyProtection="0"/>
    <xf numFmtId="0" fontId="6" fillId="5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0" fillId="0" borderId="0"/>
    <xf numFmtId="9" fontId="2" fillId="0" borderId="0" applyFill="0" applyBorder="0" applyAlignment="0" applyProtection="0"/>
    <xf numFmtId="9" fontId="1" fillId="0" borderId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397">
    <xf numFmtId="0" fontId="0" fillId="0" borderId="0" xfId="0" applyFont="1"/>
    <xf numFmtId="0" fontId="9" fillId="0" borderId="0" xfId="0" applyFont="1"/>
    <xf numFmtId="0" fontId="8" fillId="0" borderId="0" xfId="0" applyFont="1"/>
    <xf numFmtId="0" fontId="11" fillId="31" borderId="0" xfId="0" applyFont="1" applyFill="1"/>
    <xf numFmtId="0" fontId="11" fillId="14" borderId="0" xfId="0" applyFont="1" applyFill="1" applyAlignment="1">
      <alignment horizontal="center"/>
    </xf>
    <xf numFmtId="0" fontId="11" fillId="14" borderId="0" xfId="0" applyFont="1" applyFill="1"/>
    <xf numFmtId="0" fontId="11" fillId="0" borderId="0" xfId="0" applyFont="1"/>
    <xf numFmtId="0" fontId="11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/>
    </xf>
    <xf numFmtId="0" fontId="15" fillId="14" borderId="0" xfId="0" applyFont="1" applyFill="1" applyAlignment="1"/>
    <xf numFmtId="0" fontId="13" fillId="14" borderId="0" xfId="0" applyFont="1" applyFill="1"/>
    <xf numFmtId="15" fontId="11" fillId="14" borderId="0" xfId="0" applyNumberFormat="1" applyFont="1" applyFill="1" applyBorder="1" applyAlignment="1">
      <alignment horizontal="right"/>
    </xf>
    <xf numFmtId="1" fontId="11" fillId="14" borderId="0" xfId="0" applyNumberFormat="1" applyFont="1" applyFill="1"/>
    <xf numFmtId="0" fontId="16" fillId="14" borderId="0" xfId="16" applyFont="1" applyFill="1" applyBorder="1" applyAlignment="1">
      <alignment horizontal="right"/>
    </xf>
    <xf numFmtId="166" fontId="17" fillId="32" borderId="3" xfId="0" applyNumberFormat="1" applyFont="1" applyFill="1" applyBorder="1" applyAlignment="1">
      <alignment horizontal="center" vertical="center" wrapText="1"/>
    </xf>
    <xf numFmtId="0" fontId="11" fillId="31" borderId="0" xfId="0" applyFont="1" applyFill="1" applyBorder="1"/>
    <xf numFmtId="10" fontId="14" fillId="14" borderId="0" xfId="25" applyNumberFormat="1" applyFont="1" applyFill="1" applyBorder="1" applyAlignment="1">
      <alignment horizontal="right"/>
    </xf>
    <xf numFmtId="0" fontId="11" fillId="31" borderId="0" xfId="0" applyFont="1" applyFill="1" applyAlignment="1">
      <alignment vertical="center"/>
    </xf>
    <xf numFmtId="0" fontId="11" fillId="14" borderId="0" xfId="0" applyFont="1" applyFill="1" applyAlignment="1">
      <alignment vertical="center"/>
    </xf>
    <xf numFmtId="0" fontId="12" fillId="14" borderId="0" xfId="0" applyFont="1" applyFill="1" applyAlignment="1">
      <alignment horizontal="right" vertical="center"/>
    </xf>
    <xf numFmtId="0" fontId="11" fillId="0" borderId="0" xfId="0" applyFont="1" applyAlignment="1">
      <alignment vertical="center"/>
    </xf>
    <xf numFmtId="0" fontId="11" fillId="14" borderId="2" xfId="0" applyFont="1" applyFill="1" applyBorder="1" applyAlignment="1">
      <alignment horizontal="center" vertical="center"/>
    </xf>
    <xf numFmtId="0" fontId="13" fillId="14" borderId="0" xfId="0" applyFont="1" applyFill="1" applyAlignment="1">
      <alignment horizontal="left" vertical="center"/>
    </xf>
    <xf numFmtId="0" fontId="14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right" vertical="center"/>
    </xf>
    <xf numFmtId="0" fontId="15" fillId="14" borderId="0" xfId="0" applyFont="1" applyFill="1" applyAlignment="1">
      <alignment vertical="center"/>
    </xf>
    <xf numFmtId="0" fontId="13" fillId="14" borderId="0" xfId="0" applyFont="1" applyFill="1" applyAlignment="1">
      <alignment vertical="center"/>
    </xf>
    <xf numFmtId="15" fontId="11" fillId="14" borderId="0" xfId="0" applyNumberFormat="1" applyFont="1" applyFill="1" applyBorder="1" applyAlignment="1">
      <alignment horizontal="right" vertical="center"/>
    </xf>
    <xf numFmtId="1" fontId="11" fillId="14" borderId="0" xfId="0" applyNumberFormat="1" applyFont="1" applyFill="1" applyAlignment="1">
      <alignment vertical="center"/>
    </xf>
    <xf numFmtId="0" fontId="18" fillId="31" borderId="0" xfId="0" applyFont="1" applyFill="1" applyBorder="1" applyAlignment="1">
      <alignment vertical="center"/>
    </xf>
    <xf numFmtId="0" fontId="16" fillId="31" borderId="0" xfId="16" applyFont="1" applyFill="1" applyBorder="1" applyAlignment="1">
      <alignment horizontal="right" vertical="center"/>
    </xf>
    <xf numFmtId="0" fontId="16" fillId="14" borderId="0" xfId="16" applyFont="1" applyFill="1" applyBorder="1" applyAlignment="1">
      <alignment horizontal="right" vertical="center"/>
    </xf>
    <xf numFmtId="0" fontId="18" fillId="14" borderId="0" xfId="0" applyFont="1" applyFill="1" applyBorder="1" applyAlignment="1">
      <alignment horizontal="center" vertical="center"/>
    </xf>
    <xf numFmtId="0" fontId="19" fillId="33" borderId="3" xfId="0" applyFont="1" applyFill="1" applyBorder="1" applyAlignment="1">
      <alignment vertical="center" wrapText="1"/>
    </xf>
    <xf numFmtId="2" fontId="19" fillId="33" borderId="3" xfId="0" applyNumberFormat="1" applyFont="1" applyFill="1" applyBorder="1" applyAlignment="1">
      <alignment horizontal="right" vertical="center"/>
    </xf>
    <xf numFmtId="2" fontId="20" fillId="33" borderId="3" xfId="0" applyNumberFormat="1" applyFont="1" applyFill="1" applyBorder="1" applyAlignment="1">
      <alignment horizontal="center" vertical="center"/>
    </xf>
    <xf numFmtId="10" fontId="14" fillId="33" borderId="3" xfId="0" applyNumberFormat="1" applyFont="1" applyFill="1" applyBorder="1" applyAlignment="1">
      <alignment horizontal="right" vertical="center"/>
    </xf>
    <xf numFmtId="2" fontId="19" fillId="33" borderId="4" xfId="0" applyNumberFormat="1" applyFont="1" applyFill="1" applyBorder="1" applyAlignment="1">
      <alignment horizontal="right" vertical="center"/>
    </xf>
    <xf numFmtId="2" fontId="19" fillId="33" borderId="3" xfId="0" applyNumberFormat="1" applyFont="1" applyFill="1" applyBorder="1" applyAlignment="1">
      <alignment vertical="center"/>
    </xf>
    <xf numFmtId="10" fontId="14" fillId="33" borderId="3" xfId="25" applyNumberFormat="1" applyFont="1" applyFill="1" applyBorder="1" applyAlignment="1">
      <alignment horizontal="right" vertical="center"/>
    </xf>
    <xf numFmtId="0" fontId="11" fillId="31" borderId="0" xfId="0" applyFont="1" applyFill="1" applyBorder="1" applyAlignment="1">
      <alignment vertical="center"/>
    </xf>
    <xf numFmtId="10" fontId="14" fillId="14" borderId="0" xfId="25" applyNumberFormat="1" applyFont="1" applyFill="1" applyBorder="1" applyAlignment="1">
      <alignment horizontal="right" vertical="center"/>
    </xf>
    <xf numFmtId="0" fontId="19" fillId="34" borderId="3" xfId="0" applyFont="1" applyFill="1" applyBorder="1" applyAlignment="1">
      <alignment horizontal="left" vertical="center" wrapText="1"/>
    </xf>
    <xf numFmtId="0" fontId="21" fillId="34" borderId="3" xfId="0" applyFont="1" applyFill="1" applyBorder="1" applyAlignment="1">
      <alignment horizontal="right" vertical="center"/>
    </xf>
    <xf numFmtId="10" fontId="14" fillId="34" borderId="3" xfId="0" applyNumberFormat="1" applyFont="1" applyFill="1" applyBorder="1" applyAlignment="1">
      <alignment horizontal="right" vertical="center"/>
    </xf>
    <xf numFmtId="0" fontId="20" fillId="34" borderId="3" xfId="0" applyFont="1" applyFill="1" applyBorder="1" applyAlignment="1">
      <alignment horizontal="center" vertical="center"/>
    </xf>
    <xf numFmtId="2" fontId="19" fillId="34" borderId="4" xfId="0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vertical="center"/>
    </xf>
    <xf numFmtId="10" fontId="14" fillId="34" borderId="3" xfId="25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horizontal="right" vertical="center"/>
    </xf>
    <xf numFmtId="0" fontId="22" fillId="31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6" fillId="14" borderId="0" xfId="0" applyFont="1" applyFill="1" applyBorder="1" applyAlignment="1">
      <alignment horizontal="center" vertical="center"/>
    </xf>
    <xf numFmtId="0" fontId="22" fillId="14" borderId="0" xfId="0" applyFont="1" applyFill="1" applyAlignment="1">
      <alignment vertical="center"/>
    </xf>
    <xf numFmtId="0" fontId="21" fillId="14" borderId="3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6" xfId="0" applyFont="1" applyBorder="1"/>
    <xf numFmtId="0" fontId="18" fillId="0" borderId="0" xfId="16" applyFont="1" applyFill="1" applyBorder="1" applyAlignment="1">
      <alignment horizontal="center" wrapText="1"/>
    </xf>
    <xf numFmtId="0" fontId="11" fillId="14" borderId="0" xfId="0" applyFont="1" applyFill="1" applyBorder="1"/>
    <xf numFmtId="0" fontId="21" fillId="14" borderId="0" xfId="0" applyFont="1" applyFill="1" applyAlignment="1">
      <alignment horizontal="center"/>
    </xf>
    <xf numFmtId="2" fontId="11" fillId="14" borderId="0" xfId="0" applyNumberFormat="1" applyFont="1" applyFill="1"/>
    <xf numFmtId="0" fontId="21" fillId="14" borderId="0" xfId="0" applyFont="1" applyFill="1"/>
    <xf numFmtId="0" fontId="20" fillId="14" borderId="0" xfId="0" applyFont="1" applyFill="1" applyBorder="1"/>
    <xf numFmtId="0" fontId="21" fillId="17" borderId="3" xfId="0" applyFont="1" applyFill="1" applyBorder="1" applyAlignment="1">
      <alignment horizontal="center" vertical="center"/>
    </xf>
    <xf numFmtId="1" fontId="21" fillId="17" borderId="3" xfId="0" applyNumberFormat="1" applyFont="1" applyFill="1" applyBorder="1" applyAlignment="1">
      <alignment horizontal="center"/>
    </xf>
    <xf numFmtId="0" fontId="21" fillId="14" borderId="0" xfId="0" applyFont="1" applyFill="1" applyAlignment="1"/>
    <xf numFmtId="0" fontId="21" fillId="0" borderId="3" xfId="0" applyFont="1" applyBorder="1"/>
    <xf numFmtId="0" fontId="19" fillId="0" borderId="3" xfId="0" applyFont="1" applyBorder="1"/>
    <xf numFmtId="2" fontId="19" fillId="0" borderId="3" xfId="0" applyNumberFormat="1" applyFont="1" applyBorder="1"/>
    <xf numFmtId="0" fontId="21" fillId="35" borderId="3" xfId="0" applyFont="1" applyFill="1" applyBorder="1"/>
    <xf numFmtId="2" fontId="19" fillId="35" borderId="3" xfId="0" applyNumberFormat="1" applyFont="1" applyFill="1" applyBorder="1"/>
    <xf numFmtId="0" fontId="18" fillId="36" borderId="3" xfId="0" applyFont="1" applyFill="1" applyBorder="1"/>
    <xf numFmtId="2" fontId="18" fillId="36" borderId="3" xfId="0" applyNumberFormat="1" applyFont="1" applyFill="1" applyBorder="1"/>
    <xf numFmtId="0" fontId="21" fillId="14" borderId="0" xfId="0" applyFont="1" applyFill="1" applyBorder="1"/>
    <xf numFmtId="0" fontId="23" fillId="19" borderId="3" xfId="0" applyFont="1" applyFill="1" applyBorder="1"/>
    <xf numFmtId="2" fontId="23" fillId="19" borderId="3" xfId="0" applyNumberFormat="1" applyFont="1" applyFill="1" applyBorder="1"/>
    <xf numFmtId="0" fontId="21" fillId="0" borderId="0" xfId="0" applyFont="1" applyFill="1" applyBorder="1"/>
    <xf numFmtId="0" fontId="23" fillId="20" borderId="3" xfId="0" applyFont="1" applyFill="1" applyBorder="1"/>
    <xf numFmtId="164" fontId="23" fillId="20" borderId="3" xfId="0" applyNumberFormat="1" applyFont="1" applyFill="1" applyBorder="1"/>
    <xf numFmtId="0" fontId="24" fillId="21" borderId="3" xfId="0" applyFont="1" applyFill="1" applyBorder="1"/>
    <xf numFmtId="2" fontId="24" fillId="21" borderId="3" xfId="0" applyNumberFormat="1" applyFont="1" applyFill="1" applyBorder="1"/>
    <xf numFmtId="9" fontId="11" fillId="21" borderId="3" xfId="24" applyFont="1" applyFill="1" applyBorder="1"/>
    <xf numFmtId="9" fontId="24" fillId="21" borderId="3" xfId="24" applyFont="1" applyFill="1" applyBorder="1"/>
    <xf numFmtId="0" fontId="18" fillId="22" borderId="3" xfId="0" applyFont="1" applyFill="1" applyBorder="1"/>
    <xf numFmtId="9" fontId="11" fillId="22" borderId="3" xfId="24" applyFont="1" applyFill="1" applyBorder="1"/>
    <xf numFmtId="9" fontId="18" fillId="22" borderId="3" xfId="24" applyFont="1" applyFill="1" applyBorder="1"/>
    <xf numFmtId="0" fontId="25" fillId="14" borderId="0" xfId="0" applyFont="1" applyFill="1" applyBorder="1"/>
    <xf numFmtId="9" fontId="25" fillId="14" borderId="0" xfId="24" applyFont="1" applyFill="1" applyBorder="1"/>
    <xf numFmtId="0" fontId="18" fillId="31" borderId="0" xfId="16" applyFont="1" applyFill="1" applyBorder="1" applyAlignment="1"/>
    <xf numFmtId="0" fontId="18" fillId="32" borderId="3" xfId="0" applyFont="1" applyFill="1" applyBorder="1"/>
    <xf numFmtId="164" fontId="18" fillId="33" borderId="3" xfId="0" applyNumberFormat="1" applyFont="1" applyFill="1" applyBorder="1"/>
    <xf numFmtId="164" fontId="18" fillId="31" borderId="0" xfId="0" applyNumberFormat="1" applyFont="1" applyFill="1" applyBorder="1"/>
    <xf numFmtId="0" fontId="21" fillId="32" borderId="3" xfId="0" applyFont="1" applyFill="1" applyBorder="1"/>
    <xf numFmtId="2" fontId="18" fillId="33" borderId="3" xfId="0" applyNumberFormat="1" applyFont="1" applyFill="1" applyBorder="1"/>
    <xf numFmtId="1" fontId="20" fillId="33" borderId="3" xfId="0" applyNumberFormat="1" applyFont="1" applyFill="1" applyBorder="1"/>
    <xf numFmtId="1" fontId="20" fillId="31" borderId="0" xfId="0" applyNumberFormat="1" applyFont="1" applyFill="1" applyBorder="1"/>
    <xf numFmtId="2" fontId="11" fillId="31" borderId="0" xfId="0" applyNumberFormat="1" applyFont="1" applyFill="1" applyBorder="1"/>
    <xf numFmtId="0" fontId="20" fillId="33" borderId="3" xfId="0" applyFont="1" applyFill="1" applyBorder="1"/>
    <xf numFmtId="0" fontId="20" fillId="33" borderId="3" xfId="0" applyFont="1" applyFill="1" applyBorder="1" applyAlignment="1">
      <alignment horizontal="center"/>
    </xf>
    <xf numFmtId="0" fontId="20" fillId="31" borderId="0" xfId="0" applyFont="1" applyFill="1" applyBorder="1" applyAlignment="1">
      <alignment horizontal="center"/>
    </xf>
    <xf numFmtId="0" fontId="19" fillId="32" borderId="3" xfId="0" applyFont="1" applyFill="1" applyBorder="1" applyAlignment="1">
      <alignment horizontal="center" wrapText="1"/>
    </xf>
    <xf numFmtId="166" fontId="26" fillId="32" borderId="3" xfId="0" applyNumberFormat="1" applyFont="1" applyFill="1" applyBorder="1" applyAlignment="1">
      <alignment horizontal="center" vertical="center" wrapText="1"/>
    </xf>
    <xf numFmtId="0" fontId="20" fillId="37" borderId="3" xfId="16" applyFont="1" applyFill="1" applyBorder="1" applyAlignment="1">
      <alignment horizontal="left"/>
    </xf>
    <xf numFmtId="0" fontId="21" fillId="33" borderId="3" xfId="0" applyFont="1" applyFill="1" applyBorder="1" applyAlignment="1">
      <alignment horizontal="center"/>
    </xf>
    <xf numFmtId="9" fontId="21" fillId="33" borderId="3" xfId="0" applyNumberFormat="1" applyFont="1" applyFill="1" applyBorder="1"/>
    <xf numFmtId="0" fontId="21" fillId="33" borderId="3" xfId="0" applyFont="1" applyFill="1" applyBorder="1"/>
    <xf numFmtId="2" fontId="21" fillId="33" borderId="3" xfId="0" applyNumberFormat="1" applyFont="1" applyFill="1" applyBorder="1"/>
    <xf numFmtId="9" fontId="21" fillId="33" borderId="3" xfId="25" applyFont="1" applyFill="1" applyBorder="1"/>
    <xf numFmtId="0" fontId="19" fillId="32" borderId="3" xfId="0" applyFont="1" applyFill="1" applyBorder="1"/>
    <xf numFmtId="0" fontId="19" fillId="32" borderId="3" xfId="0" applyFont="1" applyFill="1" applyBorder="1" applyAlignment="1">
      <alignment horizontal="center"/>
    </xf>
    <xf numFmtId="2" fontId="19" fillId="32" borderId="3" xfId="0" applyNumberFormat="1" applyFont="1" applyFill="1" applyBorder="1"/>
    <xf numFmtId="9" fontId="14" fillId="32" borderId="3" xfId="25" applyFont="1" applyFill="1" applyBorder="1"/>
    <xf numFmtId="0" fontId="27" fillId="14" borderId="0" xfId="0" applyFont="1" applyFill="1" applyBorder="1"/>
    <xf numFmtId="1" fontId="21" fillId="33" borderId="3" xfId="0" applyNumberFormat="1" applyFont="1" applyFill="1" applyBorder="1"/>
    <xf numFmtId="10" fontId="21" fillId="33" borderId="3" xfId="0" applyNumberFormat="1" applyFont="1" applyFill="1" applyBorder="1"/>
    <xf numFmtId="2" fontId="20" fillId="33" borderId="3" xfId="0" applyNumberFormat="1" applyFont="1" applyFill="1" applyBorder="1"/>
    <xf numFmtId="2" fontId="11" fillId="31" borderId="0" xfId="0" applyNumberFormat="1" applyFont="1" applyFill="1"/>
    <xf numFmtId="1" fontId="21" fillId="32" borderId="3" xfId="0" applyNumberFormat="1" applyFont="1" applyFill="1" applyBorder="1"/>
    <xf numFmtId="2" fontId="21" fillId="32" borderId="3" xfId="0" applyNumberFormat="1" applyFont="1" applyFill="1" applyBorder="1"/>
    <xf numFmtId="10" fontId="21" fillId="32" borderId="3" xfId="0" applyNumberFormat="1" applyFont="1" applyFill="1" applyBorder="1"/>
    <xf numFmtId="0" fontId="21" fillId="31" borderId="0" xfId="0" applyFont="1" applyFill="1" applyBorder="1" applyAlignment="1">
      <alignment wrapText="1"/>
    </xf>
    <xf numFmtId="0" fontId="21" fillId="32" borderId="3" xfId="0" applyFont="1" applyFill="1" applyBorder="1" applyAlignment="1">
      <alignment horizontal="center" wrapText="1"/>
    </xf>
    <xf numFmtId="166" fontId="17" fillId="31" borderId="0" xfId="0" applyNumberFormat="1" applyFont="1" applyFill="1" applyBorder="1" applyAlignment="1">
      <alignment horizontal="center" vertical="center" wrapText="1"/>
    </xf>
    <xf numFmtId="2" fontId="19" fillId="33" borderId="3" xfId="0" applyNumberFormat="1" applyFont="1" applyFill="1" applyBorder="1" applyAlignment="1">
      <alignment horizontal="center" wrapText="1"/>
    </xf>
    <xf numFmtId="2" fontId="19" fillId="32" borderId="3" xfId="0" applyNumberFormat="1" applyFont="1" applyFill="1" applyBorder="1" applyAlignment="1">
      <alignment horizontal="center"/>
    </xf>
    <xf numFmtId="2" fontId="21" fillId="31" borderId="0" xfId="0" applyNumberFormat="1" applyFont="1" applyFill="1" applyBorder="1"/>
    <xf numFmtId="0" fontId="16" fillId="38" borderId="7" xfId="16" applyFont="1" applyFill="1" applyBorder="1" applyAlignment="1"/>
    <xf numFmtId="0" fontId="16" fillId="38" borderId="4" xfId="16" applyFont="1" applyFill="1" applyBorder="1" applyAlignment="1"/>
    <xf numFmtId="0" fontId="16" fillId="38" borderId="8" xfId="16" applyFont="1" applyFill="1" applyBorder="1" applyAlignment="1"/>
    <xf numFmtId="0" fontId="16" fillId="38" borderId="3" xfId="16" applyFont="1" applyFill="1" applyBorder="1" applyAlignment="1"/>
    <xf numFmtId="0" fontId="16" fillId="38" borderId="3" xfId="16" applyFont="1" applyFill="1" applyBorder="1" applyAlignment="1">
      <alignment horizontal="center"/>
    </xf>
    <xf numFmtId="167" fontId="21" fillId="0" borderId="3" xfId="0" applyNumberFormat="1" applyFont="1" applyBorder="1" applyAlignment="1">
      <alignment wrapText="1"/>
    </xf>
    <xf numFmtId="0" fontId="10" fillId="0" borderId="0" xfId="23" applyFont="1"/>
    <xf numFmtId="4" fontId="20" fillId="0" borderId="3" xfId="0" applyNumberFormat="1" applyFont="1" applyBorder="1" applyAlignment="1">
      <alignment horizontal="center" vertical="center"/>
    </xf>
    <xf numFmtId="4" fontId="19" fillId="33" borderId="4" xfId="0" applyNumberFormat="1" applyFont="1" applyFill="1" applyBorder="1" applyAlignment="1">
      <alignment horizontal="right" vertical="center"/>
    </xf>
    <xf numFmtId="4" fontId="20" fillId="34" borderId="3" xfId="0" applyNumberFormat="1" applyFont="1" applyFill="1" applyBorder="1" applyAlignment="1">
      <alignment horizontal="center" vertical="center"/>
    </xf>
    <xf numFmtId="4" fontId="19" fillId="34" borderId="4" xfId="0" applyNumberFormat="1" applyFont="1" applyFill="1" applyBorder="1" applyAlignment="1">
      <alignment horizontal="right" vertical="center"/>
    </xf>
    <xf numFmtId="2" fontId="19" fillId="34" borderId="7" xfId="0" applyNumberFormat="1" applyFont="1" applyFill="1" applyBorder="1" applyAlignment="1">
      <alignment vertical="center"/>
    </xf>
    <xf numFmtId="2" fontId="19" fillId="34" borderId="4" xfId="0" applyNumberFormat="1" applyFont="1" applyFill="1" applyBorder="1" applyAlignment="1">
      <alignment vertical="center"/>
    </xf>
    <xf numFmtId="0" fontId="18" fillId="23" borderId="3" xfId="16" applyFont="1" applyFill="1" applyBorder="1" applyAlignment="1">
      <alignment horizontal="center"/>
    </xf>
    <xf numFmtId="14" fontId="21" fillId="17" borderId="3" xfId="0" applyNumberFormat="1" applyFont="1" applyFill="1" applyBorder="1" applyAlignment="1">
      <alignment horizontal="center" vertical="center"/>
    </xf>
    <xf numFmtId="0" fontId="21" fillId="17" borderId="3" xfId="0" applyFont="1" applyFill="1" applyBorder="1" applyAlignment="1">
      <alignment horizontal="left" vertical="center" wrapText="1"/>
    </xf>
    <xf numFmtId="0" fontId="21" fillId="15" borderId="3" xfId="0" applyFont="1" applyFill="1" applyBorder="1" applyAlignment="1">
      <alignment horizontal="center" vertical="center"/>
    </xf>
    <xf numFmtId="14" fontId="21" fillId="15" borderId="3" xfId="0" applyNumberFormat="1" applyFont="1" applyFill="1" applyBorder="1" applyAlignment="1">
      <alignment horizontal="center" vertical="center"/>
    </xf>
    <xf numFmtId="0" fontId="21" fillId="15" borderId="3" xfId="0" applyFont="1" applyFill="1" applyBorder="1" applyAlignment="1">
      <alignment horizontal="left" vertical="center" wrapText="1"/>
    </xf>
    <xf numFmtId="0" fontId="21" fillId="24" borderId="3" xfId="0" applyFont="1" applyFill="1" applyBorder="1" applyAlignment="1">
      <alignment horizontal="center" vertical="center"/>
    </xf>
    <xf numFmtId="14" fontId="21" fillId="24" borderId="3" xfId="0" applyNumberFormat="1" applyFont="1" applyFill="1" applyBorder="1" applyAlignment="1">
      <alignment horizontal="center" vertical="center"/>
    </xf>
    <xf numFmtId="0" fontId="21" fillId="24" borderId="3" xfId="0" applyFont="1" applyFill="1" applyBorder="1" applyAlignment="1">
      <alignment horizontal="left" vertical="center" wrapText="1"/>
    </xf>
    <xf numFmtId="0" fontId="21" fillId="25" borderId="9" xfId="0" applyFont="1" applyFill="1" applyBorder="1" applyAlignment="1">
      <alignment horizontal="center" vertical="center"/>
    </xf>
    <xf numFmtId="0" fontId="21" fillId="25" borderId="3" xfId="0" applyFont="1" applyFill="1" applyBorder="1" applyAlignment="1">
      <alignment horizontal="center" vertical="center"/>
    </xf>
    <xf numFmtId="14" fontId="21" fillId="25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center" vertical="center"/>
    </xf>
    <xf numFmtId="14" fontId="21" fillId="26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left" vertical="center" wrapText="1"/>
    </xf>
    <xf numFmtId="0" fontId="21" fillId="14" borderId="2" xfId="0" applyFont="1" applyFill="1" applyBorder="1"/>
    <xf numFmtId="0" fontId="21" fillId="14" borderId="10" xfId="0" applyFont="1" applyFill="1" applyBorder="1"/>
    <xf numFmtId="0" fontId="28" fillId="14" borderId="0" xfId="0" applyFont="1" applyFill="1" applyAlignment="1">
      <alignment horizontal="right"/>
    </xf>
    <xf numFmtId="0" fontId="18" fillId="14" borderId="0" xfId="0" applyFont="1" applyFill="1" applyAlignment="1">
      <alignment horizontal="center"/>
    </xf>
    <xf numFmtId="9" fontId="21" fillId="17" borderId="3" xfId="24" applyFont="1" applyFill="1" applyBorder="1" applyAlignment="1">
      <alignment horizontal="center" vertical="center"/>
    </xf>
    <xf numFmtId="9" fontId="21" fillId="17" borderId="3" xfId="24" applyNumberFormat="1" applyFont="1" applyFill="1" applyBorder="1" applyAlignment="1">
      <alignment horizontal="center" vertical="center"/>
    </xf>
    <xf numFmtId="9" fontId="21" fillId="15" borderId="3" xfId="24" applyFont="1" applyFill="1" applyBorder="1" applyAlignment="1">
      <alignment horizontal="center" vertical="center"/>
    </xf>
    <xf numFmtId="9" fontId="21" fillId="24" borderId="3" xfId="24" applyFont="1" applyFill="1" applyBorder="1" applyAlignment="1">
      <alignment horizontal="center" vertical="center"/>
    </xf>
    <xf numFmtId="9" fontId="21" fillId="25" borderId="3" xfId="24" applyFont="1" applyFill="1" applyBorder="1" applyAlignment="1">
      <alignment horizontal="center" vertical="center"/>
    </xf>
    <xf numFmtId="9" fontId="21" fillId="25" borderId="9" xfId="24" applyFont="1" applyFill="1" applyBorder="1" applyAlignment="1">
      <alignment horizontal="center" vertical="center"/>
    </xf>
    <xf numFmtId="9" fontId="21" fillId="26" borderId="9" xfId="24" applyFont="1" applyFill="1" applyBorder="1" applyAlignment="1">
      <alignment horizontal="center" vertical="center"/>
    </xf>
    <xf numFmtId="0" fontId="21" fillId="14" borderId="3" xfId="0" applyFont="1" applyFill="1" applyBorder="1"/>
    <xf numFmtId="9" fontId="21" fillId="14" borderId="3" xfId="24" applyFont="1" applyFill="1" applyBorder="1"/>
    <xf numFmtId="0" fontId="21" fillId="14" borderId="3" xfId="0" applyFont="1" applyFill="1" applyBorder="1" applyAlignment="1">
      <alignment horizontal="left" wrapText="1"/>
    </xf>
    <xf numFmtId="0" fontId="21" fillId="27" borderId="3" xfId="0" applyFont="1" applyFill="1" applyBorder="1" applyAlignment="1">
      <alignment horizontal="right"/>
    </xf>
    <xf numFmtId="2" fontId="21" fillId="14" borderId="3" xfId="0" applyNumberFormat="1" applyFont="1" applyFill="1" applyBorder="1" applyAlignment="1">
      <alignment horizontal="right"/>
    </xf>
    <xf numFmtId="164" fontId="21" fillId="14" borderId="3" xfId="0" applyNumberFormat="1" applyFont="1" applyFill="1" applyBorder="1" applyAlignment="1">
      <alignment horizontal="right"/>
    </xf>
    <xf numFmtId="2" fontId="21" fillId="14" borderId="3" xfId="0" applyNumberFormat="1" applyFont="1" applyFill="1" applyBorder="1"/>
    <xf numFmtId="10" fontId="21" fillId="14" borderId="3" xfId="0" applyNumberFormat="1" applyFont="1" applyFill="1" applyBorder="1" applyAlignment="1">
      <alignment horizontal="right"/>
    </xf>
    <xf numFmtId="0" fontId="21" fillId="14" borderId="3" xfId="0" applyFont="1" applyFill="1" applyBorder="1" applyAlignment="1">
      <alignment horizontal="right"/>
    </xf>
    <xf numFmtId="1" fontId="21" fillId="14" borderId="3" xfId="0" applyNumberFormat="1" applyFont="1" applyFill="1" applyBorder="1"/>
    <xf numFmtId="10" fontId="21" fillId="14" borderId="0" xfId="0" applyNumberFormat="1" applyFont="1" applyFill="1"/>
    <xf numFmtId="0" fontId="29" fillId="14" borderId="0" xfId="0" applyFont="1" applyFill="1"/>
    <xf numFmtId="0" fontId="30" fillId="15" borderId="0" xfId="0" applyFont="1" applyFill="1" applyAlignment="1"/>
    <xf numFmtId="169" fontId="17" fillId="31" borderId="11" xfId="0" applyNumberFormat="1" applyFont="1" applyFill="1" applyBorder="1" applyAlignment="1">
      <alignment horizontal="center" vertical="top" wrapText="1"/>
    </xf>
    <xf numFmtId="170" fontId="17" fillId="31" borderId="9" xfId="0" applyNumberFormat="1" applyFont="1" applyFill="1" applyBorder="1" applyAlignment="1">
      <alignment horizontal="center" wrapText="1"/>
    </xf>
    <xf numFmtId="0" fontId="16" fillId="38" borderId="11" xfId="16" applyFont="1" applyFill="1" applyBorder="1" applyAlignment="1">
      <alignment horizontal="center" vertical="center"/>
    </xf>
    <xf numFmtId="0" fontId="16" fillId="38" borderId="11" xfId="16" applyFont="1" applyFill="1" applyBorder="1" applyAlignment="1">
      <alignment horizontal="center" vertical="center" wrapText="1"/>
    </xf>
    <xf numFmtId="0" fontId="16" fillId="38" borderId="4" xfId="16" applyFont="1" applyFill="1" applyBorder="1" applyAlignment="1">
      <alignment horizontal="center" vertical="center" wrapText="1"/>
    </xf>
    <xf numFmtId="169" fontId="36" fillId="32" borderId="11" xfId="0" applyNumberFormat="1" applyFont="1" applyFill="1" applyBorder="1" applyAlignment="1">
      <alignment horizontal="center" vertical="center" wrapText="1"/>
    </xf>
    <xf numFmtId="171" fontId="36" fillId="32" borderId="9" xfId="0" applyNumberFormat="1" applyFont="1" applyFill="1" applyBorder="1" applyAlignment="1">
      <alignment horizontal="center" vertical="center" wrapText="1"/>
    </xf>
    <xf numFmtId="0" fontId="21" fillId="36" borderId="7" xfId="0" applyFont="1" applyFill="1" applyBorder="1"/>
    <xf numFmtId="0" fontId="21" fillId="35" borderId="7" xfId="0" applyFont="1" applyFill="1" applyBorder="1"/>
    <xf numFmtId="2" fontId="1" fillId="36" borderId="3" xfId="0" applyNumberFormat="1" applyFont="1" applyFill="1" applyBorder="1"/>
    <xf numFmtId="2" fontId="1" fillId="35" borderId="3" xfId="0" applyNumberFormat="1" applyFont="1" applyFill="1" applyBorder="1"/>
    <xf numFmtId="0" fontId="0" fillId="31" borderId="0" xfId="0" applyFont="1" applyFill="1"/>
    <xf numFmtId="0" fontId="11" fillId="31" borderId="0" xfId="0" applyFont="1" applyFill="1" applyAlignment="1">
      <alignment horizontal="center" vertical="center"/>
    </xf>
    <xf numFmtId="0" fontId="14" fillId="31" borderId="0" xfId="0" applyFont="1" applyFill="1" applyAlignment="1">
      <alignment horizontal="center" vertical="center"/>
    </xf>
    <xf numFmtId="0" fontId="15" fillId="31" borderId="0" xfId="0" applyFont="1" applyFill="1" applyAlignment="1">
      <alignment vertical="center"/>
    </xf>
    <xf numFmtId="0" fontId="13" fillId="31" borderId="0" xfId="0" applyFont="1" applyFill="1" applyAlignment="1">
      <alignment vertical="center"/>
    </xf>
    <xf numFmtId="15" fontId="11" fillId="31" borderId="0" xfId="0" applyNumberFormat="1" applyFont="1" applyFill="1" applyBorder="1" applyAlignment="1">
      <alignment horizontal="right" vertical="center"/>
    </xf>
    <xf numFmtId="1" fontId="11" fillId="31" borderId="0" xfId="0" applyNumberFormat="1" applyFont="1" applyFill="1" applyAlignment="1">
      <alignment vertical="center"/>
    </xf>
    <xf numFmtId="2" fontId="20" fillId="36" borderId="3" xfId="0" applyNumberFormat="1" applyFont="1" applyFill="1" applyBorder="1"/>
    <xf numFmtId="2" fontId="20" fillId="36" borderId="7" xfId="0" applyNumberFormat="1" applyFont="1" applyFill="1" applyBorder="1"/>
    <xf numFmtId="2" fontId="20" fillId="36" borderId="12" xfId="0" applyNumberFormat="1" applyFont="1" applyFill="1" applyBorder="1"/>
    <xf numFmtId="2" fontId="20" fillId="36" borderId="9" xfId="0" applyNumberFormat="1" applyFont="1" applyFill="1" applyBorder="1"/>
    <xf numFmtId="0" fontId="19" fillId="40" borderId="20" xfId="0" applyFont="1" applyFill="1" applyBorder="1"/>
    <xf numFmtId="2" fontId="4" fillId="40" borderId="22" xfId="0" applyNumberFormat="1" applyFont="1" applyFill="1" applyBorder="1"/>
    <xf numFmtId="2" fontId="4" fillId="40" borderId="23" xfId="0" applyNumberFormat="1" applyFont="1" applyFill="1" applyBorder="1"/>
    <xf numFmtId="2" fontId="20" fillId="36" borderId="15" xfId="0" applyNumberFormat="1" applyFont="1" applyFill="1" applyBorder="1"/>
    <xf numFmtId="2" fontId="20" fillId="36" borderId="11" xfId="0" applyNumberFormat="1" applyFont="1" applyFill="1" applyBorder="1"/>
    <xf numFmtId="1" fontId="21" fillId="17" borderId="9" xfId="0" applyNumberFormat="1" applyFont="1" applyFill="1" applyBorder="1" applyAlignment="1">
      <alignment horizontal="center"/>
    </xf>
    <xf numFmtId="2" fontId="20" fillId="36" borderId="16" xfId="0" applyNumberFormat="1" applyFont="1" applyFill="1" applyBorder="1" applyAlignment="1">
      <alignment horizontal="center"/>
    </xf>
    <xf numFmtId="2" fontId="20" fillId="36" borderId="8" xfId="0" applyNumberFormat="1" applyFont="1" applyFill="1" applyBorder="1" applyAlignment="1">
      <alignment horizontal="center"/>
    </xf>
    <xf numFmtId="2" fontId="20" fillId="36" borderId="13" xfId="0" applyNumberFormat="1" applyFont="1" applyFill="1" applyBorder="1" applyAlignment="1">
      <alignment horizontal="center"/>
    </xf>
    <xf numFmtId="0" fontId="19" fillId="40" borderId="24" xfId="0" applyFont="1" applyFill="1" applyBorder="1" applyAlignment="1">
      <alignment horizontal="center"/>
    </xf>
    <xf numFmtId="2" fontId="20" fillId="36" borderId="17" xfId="0" applyNumberFormat="1" applyFont="1" applyFill="1" applyBorder="1"/>
    <xf numFmtId="2" fontId="20" fillId="36" borderId="4" xfId="0" applyNumberFormat="1" applyFont="1" applyFill="1" applyBorder="1"/>
    <xf numFmtId="2" fontId="20" fillId="36" borderId="14" xfId="0" applyNumberFormat="1" applyFont="1" applyFill="1" applyBorder="1"/>
    <xf numFmtId="2" fontId="4" fillId="40" borderId="21" xfId="0" applyNumberFormat="1" applyFont="1" applyFill="1" applyBorder="1"/>
    <xf numFmtId="2" fontId="18" fillId="36" borderId="25" xfId="0" applyNumberFormat="1" applyFont="1" applyFill="1" applyBorder="1"/>
    <xf numFmtId="2" fontId="18" fillId="36" borderId="26" xfId="0" applyNumberFormat="1" applyFont="1" applyFill="1" applyBorder="1"/>
    <xf numFmtId="2" fontId="18" fillId="36" borderId="27" xfId="0" applyNumberFormat="1" applyFont="1" applyFill="1" applyBorder="1"/>
    <xf numFmtId="2" fontId="4" fillId="40" borderId="19" xfId="0" applyNumberFormat="1" applyFont="1" applyFill="1" applyBorder="1"/>
    <xf numFmtId="0" fontId="21" fillId="36" borderId="15" xfId="0" applyFont="1" applyFill="1" applyBorder="1"/>
    <xf numFmtId="0" fontId="21" fillId="36" borderId="16" xfId="0" applyFont="1" applyFill="1" applyBorder="1" applyAlignment="1">
      <alignment horizontal="center"/>
    </xf>
    <xf numFmtId="2" fontId="4" fillId="36" borderId="25" xfId="0" applyNumberFormat="1" applyFont="1" applyFill="1" applyBorder="1"/>
    <xf numFmtId="2" fontId="1" fillId="36" borderId="17" xfId="0" applyNumberFormat="1" applyFont="1" applyFill="1" applyBorder="1"/>
    <xf numFmtId="2" fontId="1" fillId="36" borderId="11" xfId="0" applyNumberFormat="1" applyFont="1" applyFill="1" applyBorder="1"/>
    <xf numFmtId="0" fontId="21" fillId="36" borderId="8" xfId="0" applyFont="1" applyFill="1" applyBorder="1" applyAlignment="1">
      <alignment horizontal="center"/>
    </xf>
    <xf numFmtId="2" fontId="4" fillId="36" borderId="26" xfId="0" applyNumberFormat="1" applyFont="1" applyFill="1" applyBorder="1"/>
    <xf numFmtId="2" fontId="1" fillId="36" borderId="4" xfId="0" applyNumberFormat="1" applyFont="1" applyFill="1" applyBorder="1"/>
    <xf numFmtId="0" fontId="21" fillId="36" borderId="12" xfId="0" applyFont="1" applyFill="1" applyBorder="1"/>
    <xf numFmtId="0" fontId="21" fillId="36" borderId="13" xfId="0" applyFont="1" applyFill="1" applyBorder="1" applyAlignment="1">
      <alignment horizontal="center"/>
    </xf>
    <xf numFmtId="2" fontId="4" fillId="36" borderId="27" xfId="0" applyNumberFormat="1" applyFont="1" applyFill="1" applyBorder="1"/>
    <xf numFmtId="2" fontId="1" fillId="36" borderId="14" xfId="0" applyNumberFormat="1" applyFont="1" applyFill="1" applyBorder="1"/>
    <xf numFmtId="2" fontId="1" fillId="36" borderId="9" xfId="0" applyNumberFormat="1" applyFont="1" applyFill="1" applyBorder="1"/>
    <xf numFmtId="0" fontId="21" fillId="35" borderId="15" xfId="0" applyFont="1" applyFill="1" applyBorder="1"/>
    <xf numFmtId="0" fontId="21" fillId="35" borderId="16" xfId="0" applyFont="1" applyFill="1" applyBorder="1" applyAlignment="1">
      <alignment horizontal="center"/>
    </xf>
    <xf numFmtId="2" fontId="4" fillId="35" borderId="25" xfId="0" applyNumberFormat="1" applyFont="1" applyFill="1" applyBorder="1"/>
    <xf numFmtId="2" fontId="1" fillId="35" borderId="17" xfId="0" applyNumberFormat="1" applyFont="1" applyFill="1" applyBorder="1"/>
    <xf numFmtId="2" fontId="1" fillId="35" borderId="11" xfId="0" applyNumberFormat="1" applyFont="1" applyFill="1" applyBorder="1"/>
    <xf numFmtId="0" fontId="21" fillId="35" borderId="8" xfId="0" applyFont="1" applyFill="1" applyBorder="1" applyAlignment="1">
      <alignment horizontal="center"/>
    </xf>
    <xf numFmtId="2" fontId="4" fillId="35" borderId="26" xfId="0" applyNumberFormat="1" applyFont="1" applyFill="1" applyBorder="1"/>
    <xf numFmtId="2" fontId="1" fillId="35" borderId="4" xfId="0" applyNumberFormat="1" applyFont="1" applyFill="1" applyBorder="1"/>
    <xf numFmtId="2" fontId="4" fillId="35" borderId="28" xfId="0" applyNumberFormat="1" applyFont="1" applyFill="1" applyBorder="1"/>
    <xf numFmtId="0" fontId="19" fillId="41" borderId="20" xfId="0" applyFont="1" applyFill="1" applyBorder="1"/>
    <xf numFmtId="0" fontId="19" fillId="41" borderId="24" xfId="0" applyFont="1" applyFill="1" applyBorder="1" applyAlignment="1">
      <alignment horizontal="center"/>
    </xf>
    <xf numFmtId="2" fontId="4" fillId="41" borderId="19" xfId="0" applyNumberFormat="1" applyFont="1" applyFill="1" applyBorder="1"/>
    <xf numFmtId="2" fontId="4" fillId="41" borderId="21" xfId="0" applyNumberFormat="1" applyFont="1" applyFill="1" applyBorder="1"/>
    <xf numFmtId="2" fontId="4" fillId="41" borderId="22" xfId="0" applyNumberFormat="1" applyFont="1" applyFill="1" applyBorder="1"/>
    <xf numFmtId="2" fontId="4" fillId="41" borderId="23" xfId="0" applyNumberFormat="1" applyFont="1" applyFill="1" applyBorder="1"/>
    <xf numFmtId="2" fontId="18" fillId="40" borderId="20" xfId="0" applyNumberFormat="1" applyFont="1" applyFill="1" applyBorder="1"/>
    <xf numFmtId="2" fontId="18" fillId="40" borderId="24" xfId="0" applyNumberFormat="1" applyFont="1" applyFill="1" applyBorder="1" applyAlignment="1">
      <alignment horizontal="center"/>
    </xf>
    <xf numFmtId="2" fontId="18" fillId="40" borderId="19" xfId="0" applyNumberFormat="1" applyFont="1" applyFill="1" applyBorder="1"/>
    <xf numFmtId="2" fontId="18" fillId="40" borderId="21" xfId="0" applyNumberFormat="1" applyFont="1" applyFill="1" applyBorder="1"/>
    <xf numFmtId="2" fontId="18" fillId="40" borderId="22" xfId="0" applyNumberFormat="1" applyFont="1" applyFill="1" applyBorder="1"/>
    <xf numFmtId="2" fontId="18" fillId="40" borderId="23" xfId="0" applyNumberFormat="1" applyFont="1" applyFill="1" applyBorder="1"/>
    <xf numFmtId="0" fontId="21" fillId="33" borderId="7" xfId="0" applyFont="1" applyFill="1" applyBorder="1"/>
    <xf numFmtId="164" fontId="18" fillId="42" borderId="3" xfId="0" applyNumberFormat="1" applyFont="1" applyFill="1" applyBorder="1"/>
    <xf numFmtId="164" fontId="20" fillId="42" borderId="3" xfId="0" applyNumberFormat="1" applyFont="1" applyFill="1" applyBorder="1"/>
    <xf numFmtId="164" fontId="18" fillId="42" borderId="11" xfId="0" applyNumberFormat="1" applyFont="1" applyFill="1" applyBorder="1"/>
    <xf numFmtId="164" fontId="20" fillId="42" borderId="11" xfId="0" applyNumberFormat="1" applyFont="1" applyFill="1" applyBorder="1"/>
    <xf numFmtId="0" fontId="18" fillId="33" borderId="20" xfId="0" applyFont="1" applyFill="1" applyBorder="1"/>
    <xf numFmtId="0" fontId="18" fillId="33" borderId="21" xfId="0" applyFont="1" applyFill="1" applyBorder="1" applyAlignment="1">
      <alignment horizontal="center"/>
    </xf>
    <xf numFmtId="164" fontId="18" fillId="33" borderId="22" xfId="0" applyNumberFormat="1" applyFont="1" applyFill="1" applyBorder="1"/>
    <xf numFmtId="164" fontId="18" fillId="33" borderId="23" xfId="0" applyNumberFormat="1" applyFont="1" applyFill="1" applyBorder="1"/>
    <xf numFmtId="164" fontId="18" fillId="42" borderId="9" xfId="0" applyNumberFormat="1" applyFont="1" applyFill="1" applyBorder="1"/>
    <xf numFmtId="164" fontId="20" fillId="42" borderId="9" xfId="0" applyNumberFormat="1" applyFont="1" applyFill="1" applyBorder="1"/>
    <xf numFmtId="0" fontId="19" fillId="33" borderId="20" xfId="0" applyFont="1" applyFill="1" applyBorder="1"/>
    <xf numFmtId="0" fontId="20" fillId="33" borderId="15" xfId="0" applyFont="1" applyFill="1" applyBorder="1"/>
    <xf numFmtId="0" fontId="20" fillId="33" borderId="17" xfId="0" applyFont="1" applyFill="1" applyBorder="1" applyAlignment="1">
      <alignment horizontal="center"/>
    </xf>
    <xf numFmtId="0" fontId="20" fillId="33" borderId="7" xfId="0" applyFont="1" applyFill="1" applyBorder="1"/>
    <xf numFmtId="0" fontId="20" fillId="33" borderId="4" xfId="0" applyFont="1" applyFill="1" applyBorder="1" applyAlignment="1">
      <alignment horizontal="center"/>
    </xf>
    <xf numFmtId="0" fontId="20" fillId="33" borderId="12" xfId="0" applyFont="1" applyFill="1" applyBorder="1"/>
    <xf numFmtId="0" fontId="20" fillId="33" borderId="14" xfId="0" applyFont="1" applyFill="1" applyBorder="1" applyAlignment="1">
      <alignment horizontal="center"/>
    </xf>
    <xf numFmtId="0" fontId="21" fillId="33" borderId="15" xfId="0" applyFont="1" applyFill="1" applyBorder="1"/>
    <xf numFmtId="0" fontId="21" fillId="43" borderId="15" xfId="0" applyFont="1" applyFill="1" applyBorder="1"/>
    <xf numFmtId="0" fontId="21" fillId="43" borderId="16" xfId="0" applyFont="1" applyFill="1" applyBorder="1" applyAlignment="1">
      <alignment horizontal="center"/>
    </xf>
    <xf numFmtId="2" fontId="19" fillId="43" borderId="25" xfId="0" applyNumberFormat="1" applyFont="1" applyFill="1" applyBorder="1"/>
    <xf numFmtId="2" fontId="21" fillId="43" borderId="17" xfId="0" applyNumberFormat="1" applyFont="1" applyFill="1" applyBorder="1"/>
    <xf numFmtId="2" fontId="21" fillId="43" borderId="11" xfId="0" applyNumberFormat="1" applyFont="1" applyFill="1" applyBorder="1"/>
    <xf numFmtId="0" fontId="21" fillId="43" borderId="7" xfId="0" applyFont="1" applyFill="1" applyBorder="1"/>
    <xf numFmtId="0" fontId="21" fillId="43" borderId="8" xfId="0" applyFont="1" applyFill="1" applyBorder="1" applyAlignment="1">
      <alignment horizontal="center"/>
    </xf>
    <xf numFmtId="2" fontId="19" fillId="43" borderId="26" xfId="0" applyNumberFormat="1" applyFont="1" applyFill="1" applyBorder="1"/>
    <xf numFmtId="2" fontId="21" fillId="43" borderId="4" xfId="0" applyNumberFormat="1" applyFont="1" applyFill="1" applyBorder="1"/>
    <xf numFmtId="2" fontId="21" fillId="43" borderId="3" xfId="0" applyNumberFormat="1" applyFont="1" applyFill="1" applyBorder="1"/>
    <xf numFmtId="0" fontId="21" fillId="43" borderId="12" xfId="0" applyFont="1" applyFill="1" applyBorder="1"/>
    <xf numFmtId="0" fontId="21" fillId="43" borderId="13" xfId="0" applyFont="1" applyFill="1" applyBorder="1" applyAlignment="1">
      <alignment horizontal="center"/>
    </xf>
    <xf numFmtId="2" fontId="19" fillId="43" borderId="27" xfId="0" applyNumberFormat="1" applyFont="1" applyFill="1" applyBorder="1"/>
    <xf numFmtId="2" fontId="21" fillId="43" borderId="14" xfId="0" applyNumberFormat="1" applyFont="1" applyFill="1" applyBorder="1"/>
    <xf numFmtId="2" fontId="21" fillId="43" borderId="9" xfId="0" applyNumberFormat="1" applyFont="1" applyFill="1" applyBorder="1"/>
    <xf numFmtId="0" fontId="19" fillId="44" borderId="20" xfId="0" applyFont="1" applyFill="1" applyBorder="1"/>
    <xf numFmtId="0" fontId="19" fillId="44" borderId="24" xfId="0" applyFont="1" applyFill="1" applyBorder="1" applyAlignment="1">
      <alignment horizontal="center"/>
    </xf>
    <xf numFmtId="2" fontId="19" fillId="44" borderId="19" xfId="0" applyNumberFormat="1" applyFont="1" applyFill="1" applyBorder="1"/>
    <xf numFmtId="2" fontId="19" fillId="44" borderId="21" xfId="0" applyNumberFormat="1" applyFont="1" applyFill="1" applyBorder="1"/>
    <xf numFmtId="2" fontId="19" fillId="44" borderId="22" xfId="0" applyNumberFormat="1" applyFont="1" applyFill="1" applyBorder="1"/>
    <xf numFmtId="2" fontId="19" fillId="44" borderId="23" xfId="0" applyNumberFormat="1" applyFont="1" applyFill="1" applyBorder="1"/>
    <xf numFmtId="0" fontId="1" fillId="31" borderId="0" xfId="0" quotePrefix="1" applyFont="1" applyFill="1"/>
    <xf numFmtId="2" fontId="19" fillId="43" borderId="29" xfId="0" applyNumberFormat="1" applyFont="1" applyFill="1" applyBorder="1"/>
    <xf numFmtId="2" fontId="19" fillId="43" borderId="28" xfId="0" applyNumberFormat="1" applyFont="1" applyFill="1" applyBorder="1"/>
    <xf numFmtId="166" fontId="26" fillId="33" borderId="3" xfId="0" applyNumberFormat="1" applyFont="1" applyFill="1" applyBorder="1" applyAlignment="1">
      <alignment horizontal="center" vertical="center" wrapText="1"/>
    </xf>
    <xf numFmtId="166" fontId="26" fillId="31" borderId="0" xfId="0" applyNumberFormat="1" applyFont="1" applyFill="1" applyBorder="1" applyAlignment="1">
      <alignment horizontal="center" vertical="center" wrapText="1"/>
    </xf>
    <xf numFmtId="0" fontId="20" fillId="0" borderId="0" xfId="0" applyFont="1" applyBorder="1"/>
    <xf numFmtId="0" fontId="21" fillId="31" borderId="3" xfId="0" applyFont="1" applyFill="1" applyBorder="1" applyAlignment="1">
      <alignment horizontal="left" vertical="center" wrapText="1"/>
    </xf>
    <xf numFmtId="0" fontId="21" fillId="31" borderId="3" xfId="0" applyFont="1" applyFill="1" applyBorder="1" applyAlignment="1">
      <alignment horizontal="right" vertical="center"/>
    </xf>
    <xf numFmtId="2" fontId="21" fillId="31" borderId="3" xfId="0" applyNumberFormat="1" applyFont="1" applyFill="1" applyBorder="1" applyAlignment="1">
      <alignment horizontal="right" vertical="center"/>
    </xf>
    <xf numFmtId="0" fontId="0" fillId="34" borderId="0" xfId="0" applyFill="1"/>
    <xf numFmtId="0" fontId="8" fillId="45" borderId="30" xfId="0" applyFont="1" applyFill="1" applyBorder="1" applyAlignment="1">
      <alignment horizontal="left" vertical="center" wrapText="1"/>
    </xf>
    <xf numFmtId="0" fontId="0" fillId="39" borderId="0" xfId="0" applyFont="1" applyFill="1"/>
    <xf numFmtId="0" fontId="0" fillId="46" borderId="0" xfId="0" applyFont="1" applyFill="1"/>
    <xf numFmtId="0" fontId="0" fillId="47" borderId="0" xfId="0" applyFont="1" applyFill="1"/>
    <xf numFmtId="0" fontId="0" fillId="46" borderId="0" xfId="0" applyFill="1"/>
    <xf numFmtId="0" fontId="1" fillId="46" borderId="0" xfId="0" applyFont="1" applyFill="1"/>
    <xf numFmtId="0" fontId="7" fillId="14" borderId="0" xfId="0" applyFont="1" applyFill="1" applyAlignment="1">
      <alignment horizontal="right" indent="1"/>
    </xf>
    <xf numFmtId="0" fontId="19" fillId="20" borderId="7" xfId="0" applyFont="1" applyFill="1" applyBorder="1" applyAlignment="1">
      <alignment horizontal="center"/>
    </xf>
    <xf numFmtId="0" fontId="19" fillId="20" borderId="8" xfId="0" applyFont="1" applyFill="1" applyBorder="1" applyAlignment="1">
      <alignment horizontal="center"/>
    </xf>
    <xf numFmtId="0" fontId="19" fillId="20" borderId="4" xfId="0" applyFont="1" applyFill="1" applyBorder="1" applyAlignment="1">
      <alignment horizontal="center"/>
    </xf>
    <xf numFmtId="168" fontId="30" fillId="15" borderId="0" xfId="0" applyNumberFormat="1" applyFont="1" applyFill="1" applyAlignment="1">
      <alignment horizontal="left"/>
    </xf>
    <xf numFmtId="0" fontId="21" fillId="17" borderId="3" xfId="0" applyFont="1" applyFill="1" applyBorder="1" applyAlignment="1">
      <alignment horizontal="center"/>
    </xf>
    <xf numFmtId="0" fontId="21" fillId="39" borderId="3" xfId="0" applyFont="1" applyFill="1" applyBorder="1" applyAlignment="1">
      <alignment horizontal="center"/>
    </xf>
    <xf numFmtId="0" fontId="21" fillId="24" borderId="3" xfId="0" applyFont="1" applyFill="1" applyBorder="1" applyAlignment="1">
      <alignment horizontal="center"/>
    </xf>
    <xf numFmtId="10" fontId="24" fillId="28" borderId="3" xfId="0" quotePrefix="1" applyNumberFormat="1" applyFont="1" applyFill="1" applyBorder="1" applyAlignment="1">
      <alignment horizontal="center"/>
    </xf>
    <xf numFmtId="0" fontId="24" fillId="28" borderId="3" xfId="0" applyFont="1" applyFill="1" applyBorder="1" applyAlignment="1">
      <alignment horizontal="center"/>
    </xf>
    <xf numFmtId="0" fontId="7" fillId="14" borderId="0" xfId="0" applyFont="1" applyFill="1" applyAlignment="1">
      <alignment horizontal="right" vertical="center"/>
    </xf>
    <xf numFmtId="0" fontId="21" fillId="14" borderId="12" xfId="0" quotePrefix="1" applyFont="1" applyFill="1" applyBorder="1" applyAlignment="1">
      <alignment horizontal="left" vertical="top" wrapText="1"/>
    </xf>
    <xf numFmtId="0" fontId="21" fillId="14" borderId="13" xfId="0" applyFont="1" applyFill="1" applyBorder="1" applyAlignment="1">
      <alignment horizontal="left" vertical="top" wrapText="1"/>
    </xf>
    <xf numFmtId="0" fontId="21" fillId="14" borderId="14" xfId="0" applyFont="1" applyFill="1" applyBorder="1" applyAlignment="1">
      <alignment horizontal="left" vertical="top" wrapText="1"/>
    </xf>
    <xf numFmtId="0" fontId="21" fillId="14" borderId="5" xfId="0" applyFont="1" applyFill="1" applyBorder="1" applyAlignment="1">
      <alignment horizontal="left" vertical="top" wrapText="1"/>
    </xf>
    <xf numFmtId="0" fontId="21" fillId="14" borderId="0" xfId="0" applyFont="1" applyFill="1" applyBorder="1" applyAlignment="1">
      <alignment horizontal="left" vertical="top" wrapText="1"/>
    </xf>
    <xf numFmtId="0" fontId="21" fillId="14" borderId="6" xfId="0" applyFont="1" applyFill="1" applyBorder="1" applyAlignment="1">
      <alignment horizontal="left" vertical="top" wrapText="1"/>
    </xf>
    <xf numFmtId="0" fontId="21" fillId="14" borderId="15" xfId="0" applyFont="1" applyFill="1" applyBorder="1" applyAlignment="1">
      <alignment horizontal="left" vertical="top" wrapText="1"/>
    </xf>
    <xf numFmtId="0" fontId="21" fillId="14" borderId="16" xfId="0" applyFont="1" applyFill="1" applyBorder="1" applyAlignment="1">
      <alignment horizontal="left" vertical="top" wrapText="1"/>
    </xf>
    <xf numFmtId="0" fontId="21" fillId="14" borderId="17" xfId="0" applyFont="1" applyFill="1" applyBorder="1" applyAlignment="1">
      <alignment horizontal="left" vertical="top" wrapText="1"/>
    </xf>
    <xf numFmtId="0" fontId="19" fillId="20" borderId="3" xfId="0" applyFont="1" applyFill="1" applyBorder="1" applyAlignment="1">
      <alignment horizontal="center"/>
    </xf>
    <xf numFmtId="0" fontId="31" fillId="14" borderId="3" xfId="0" applyFont="1" applyFill="1" applyBorder="1" applyAlignment="1">
      <alignment horizontal="center" vertical="center" wrapText="1"/>
    </xf>
    <xf numFmtId="0" fontId="30" fillId="15" borderId="0" xfId="0" applyFont="1" applyFill="1" applyAlignment="1">
      <alignment horizontal="center"/>
    </xf>
    <xf numFmtId="0" fontId="30" fillId="15" borderId="0" xfId="0" applyFont="1" applyFill="1" applyAlignment="1">
      <alignment horizontal="left"/>
    </xf>
    <xf numFmtId="0" fontId="18" fillId="32" borderId="3" xfId="0" applyFont="1" applyFill="1" applyBorder="1" applyAlignment="1">
      <alignment horizontal="center"/>
    </xf>
    <xf numFmtId="0" fontId="35" fillId="0" borderId="9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 wrapText="1"/>
    </xf>
    <xf numFmtId="165" fontId="17" fillId="0" borderId="11" xfId="0" applyNumberFormat="1" applyFont="1" applyBorder="1" applyAlignment="1">
      <alignment horizontal="center" vertical="center" wrapText="1"/>
    </xf>
    <xf numFmtId="0" fontId="21" fillId="32" borderId="15" xfId="0" applyFont="1" applyFill="1" applyBorder="1" applyAlignment="1">
      <alignment horizontal="center" wrapText="1"/>
    </xf>
    <xf numFmtId="0" fontId="21" fillId="32" borderId="16" xfId="0" applyFont="1" applyFill="1" applyBorder="1" applyAlignment="1">
      <alignment horizontal="center" wrapText="1"/>
    </xf>
    <xf numFmtId="0" fontId="21" fillId="0" borderId="7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8" xfId="0" applyFont="1" applyBorder="1" applyAlignment="1">
      <alignment horizontal="center" wrapText="1"/>
    </xf>
    <xf numFmtId="0" fontId="16" fillId="38" borderId="3" xfId="16" applyFont="1" applyFill="1" applyBorder="1" applyAlignment="1">
      <alignment horizontal="center"/>
    </xf>
    <xf numFmtId="0" fontId="18" fillId="38" borderId="15" xfId="16" applyFont="1" applyFill="1" applyBorder="1" applyAlignment="1">
      <alignment horizontal="center"/>
    </xf>
    <xf numFmtId="0" fontId="18" fillId="38" borderId="16" xfId="16" applyFont="1" applyFill="1" applyBorder="1" applyAlignment="1">
      <alignment horizontal="center"/>
    </xf>
    <xf numFmtId="0" fontId="18" fillId="32" borderId="3" xfId="0" applyFont="1" applyFill="1" applyBorder="1" applyAlignment="1">
      <alignment horizontal="left"/>
    </xf>
    <xf numFmtId="0" fontId="20" fillId="32" borderId="3" xfId="0" applyFont="1" applyFill="1" applyBorder="1" applyAlignment="1">
      <alignment horizontal="left"/>
    </xf>
    <xf numFmtId="0" fontId="18" fillId="38" borderId="3" xfId="16" applyFont="1" applyFill="1" applyBorder="1" applyAlignment="1">
      <alignment horizontal="center"/>
    </xf>
    <xf numFmtId="0" fontId="30" fillId="16" borderId="7" xfId="0" applyFont="1" applyFill="1" applyBorder="1" applyAlignment="1">
      <alignment horizontal="center"/>
    </xf>
    <xf numFmtId="0" fontId="30" fillId="16" borderId="8" xfId="0" applyFont="1" applyFill="1" applyBorder="1" applyAlignment="1">
      <alignment horizontal="center"/>
    </xf>
    <xf numFmtId="0" fontId="30" fillId="16" borderId="4" xfId="0" applyFont="1" applyFill="1" applyBorder="1" applyAlignment="1">
      <alignment horizontal="center"/>
    </xf>
    <xf numFmtId="166" fontId="33" fillId="16" borderId="3" xfId="0" applyNumberFormat="1" applyFont="1" applyFill="1" applyBorder="1" applyAlignment="1">
      <alignment horizontal="center" vertical="center" wrapText="1"/>
    </xf>
    <xf numFmtId="0" fontId="21" fillId="14" borderId="3" xfId="0" applyFont="1" applyFill="1" applyBorder="1" applyAlignment="1">
      <alignment horizontal="center" vertical="center" wrapText="1"/>
    </xf>
    <xf numFmtId="2" fontId="32" fillId="30" borderId="3" xfId="0" applyNumberFormat="1" applyFont="1" applyFill="1" applyBorder="1" applyAlignment="1">
      <alignment horizontal="center" vertical="center"/>
    </xf>
    <xf numFmtId="0" fontId="11" fillId="31" borderId="0" xfId="0" applyFont="1" applyFill="1"/>
    <xf numFmtId="9" fontId="34" fillId="30" borderId="3" xfId="24" applyFont="1" applyFill="1" applyBorder="1" applyAlignment="1">
      <alignment horizontal="center" vertical="center"/>
    </xf>
    <xf numFmtId="2" fontId="32" fillId="29" borderId="3" xfId="0" applyNumberFormat="1" applyFont="1" applyFill="1" applyBorder="1" applyAlignment="1">
      <alignment horizontal="center" vertical="center"/>
    </xf>
    <xf numFmtId="1" fontId="32" fillId="29" borderId="12" xfId="0" applyNumberFormat="1" applyFont="1" applyFill="1" applyBorder="1" applyAlignment="1">
      <alignment horizontal="center" vertical="center"/>
    </xf>
    <xf numFmtId="1" fontId="32" fillId="29" borderId="15" xfId="0" applyNumberFormat="1" applyFont="1" applyFill="1" applyBorder="1" applyAlignment="1">
      <alignment horizontal="center" vertical="center"/>
    </xf>
    <xf numFmtId="1" fontId="32" fillId="29" borderId="3" xfId="0" applyNumberFormat="1" applyFont="1" applyFill="1" applyBorder="1" applyAlignment="1">
      <alignment horizontal="center" vertical="center"/>
    </xf>
    <xf numFmtId="9" fontId="32" fillId="30" borderId="3" xfId="24" applyFont="1" applyFill="1" applyBorder="1" applyAlignment="1">
      <alignment horizontal="center" vertical="center"/>
    </xf>
    <xf numFmtId="9" fontId="32" fillId="18" borderId="3" xfId="24" applyNumberFormat="1" applyFont="1" applyFill="1" applyBorder="1" applyAlignment="1">
      <alignment horizontal="center" vertical="center"/>
    </xf>
    <xf numFmtId="2" fontId="19" fillId="31" borderId="7" xfId="0" applyNumberFormat="1" applyFont="1" applyFill="1" applyBorder="1" applyAlignment="1">
      <alignment horizontal="center" vertical="center"/>
    </xf>
    <xf numFmtId="2" fontId="19" fillId="31" borderId="4" xfId="0" applyNumberFormat="1" applyFont="1" applyFill="1" applyBorder="1" applyAlignment="1">
      <alignment horizontal="center" vertical="center"/>
    </xf>
    <xf numFmtId="0" fontId="16" fillId="32" borderId="3" xfId="0" applyFont="1" applyFill="1" applyBorder="1" applyAlignment="1">
      <alignment horizontal="center" vertical="center"/>
    </xf>
    <xf numFmtId="0" fontId="18" fillId="32" borderId="3" xfId="0" applyFont="1" applyFill="1" applyBorder="1" applyAlignment="1">
      <alignment horizontal="center" vertical="center"/>
    </xf>
    <xf numFmtId="0" fontId="16" fillId="38" borderId="9" xfId="16" applyFont="1" applyFill="1" applyBorder="1" applyAlignment="1">
      <alignment horizontal="center" vertical="center" wrapText="1"/>
    </xf>
    <xf numFmtId="0" fontId="16" fillId="38" borderId="18" xfId="16" applyFont="1" applyFill="1" applyBorder="1" applyAlignment="1">
      <alignment horizontal="center" vertical="center" wrapText="1"/>
    </xf>
    <xf numFmtId="0" fontId="16" fillId="38" borderId="11" xfId="16" applyFont="1" applyFill="1" applyBorder="1" applyAlignment="1">
      <alignment horizontal="center" vertical="center" wrapText="1"/>
    </xf>
    <xf numFmtId="0" fontId="16" fillId="38" borderId="9" xfId="16" applyFont="1" applyFill="1" applyBorder="1" applyAlignment="1">
      <alignment horizontal="center" vertical="center"/>
    </xf>
    <xf numFmtId="0" fontId="16" fillId="38" borderId="18" xfId="16" applyFont="1" applyFill="1" applyBorder="1" applyAlignment="1">
      <alignment horizontal="center" vertical="center"/>
    </xf>
    <xf numFmtId="0" fontId="16" fillId="38" borderId="11" xfId="16" applyFont="1" applyFill="1" applyBorder="1" applyAlignment="1">
      <alignment horizontal="center" vertical="center"/>
    </xf>
    <xf numFmtId="0" fontId="16" fillId="38" borderId="12" xfId="16" applyFont="1" applyFill="1" applyBorder="1" applyAlignment="1">
      <alignment horizontal="center" vertical="center" wrapText="1"/>
    </xf>
    <xf numFmtId="0" fontId="16" fillId="38" borderId="14" xfId="16" applyFont="1" applyFill="1" applyBorder="1" applyAlignment="1">
      <alignment horizontal="center" vertical="center" wrapText="1"/>
    </xf>
    <xf numFmtId="0" fontId="16" fillId="38" borderId="5" xfId="16" applyFont="1" applyFill="1" applyBorder="1" applyAlignment="1">
      <alignment horizontal="center" vertical="center" wrapText="1"/>
    </xf>
    <xf numFmtId="0" fontId="16" fillId="38" borderId="6" xfId="16" applyFont="1" applyFill="1" applyBorder="1" applyAlignment="1">
      <alignment horizontal="center" vertical="center" wrapText="1"/>
    </xf>
    <xf numFmtId="0" fontId="16" fillId="38" borderId="15" xfId="16" applyFont="1" applyFill="1" applyBorder="1" applyAlignment="1">
      <alignment horizontal="center" vertical="center" wrapText="1"/>
    </xf>
    <xf numFmtId="0" fontId="16" fillId="38" borderId="17" xfId="16" applyFont="1" applyFill="1" applyBorder="1" applyAlignment="1">
      <alignment horizontal="center" vertical="center" wrapText="1"/>
    </xf>
    <xf numFmtId="0" fontId="16" fillId="38" borderId="3" xfId="16" applyFont="1" applyFill="1" applyBorder="1" applyAlignment="1">
      <alignment horizontal="center" vertical="center" wrapText="1"/>
    </xf>
    <xf numFmtId="2" fontId="19" fillId="34" borderId="3" xfId="0" applyNumberFormat="1" applyFont="1" applyFill="1" applyBorder="1" applyAlignment="1">
      <alignment horizontal="center" vertical="center"/>
    </xf>
    <xf numFmtId="0" fontId="37" fillId="38" borderId="3" xfId="16" applyFont="1" applyFill="1" applyBorder="1" applyAlignment="1">
      <alignment horizontal="left"/>
    </xf>
    <xf numFmtId="0" fontId="8" fillId="0" borderId="3" xfId="0" applyFont="1" applyBorder="1" applyAlignment="1">
      <alignment horizontal="left" wrapText="1"/>
    </xf>
    <xf numFmtId="2" fontId="19" fillId="33" borderId="3" xfId="0" applyNumberFormat="1" applyFont="1" applyFill="1" applyBorder="1" applyAlignment="1">
      <alignment horizontal="center" vertical="center"/>
    </xf>
    <xf numFmtId="0" fontId="37" fillId="38" borderId="3" xfId="16" applyFont="1" applyFill="1" applyBorder="1" applyAlignment="1">
      <alignment horizontal="center"/>
    </xf>
    <xf numFmtId="167" fontId="8" fillId="0" borderId="3" xfId="0" applyNumberFormat="1" applyFont="1" applyBorder="1" applyAlignment="1">
      <alignment horizontal="left" wrapText="1"/>
    </xf>
    <xf numFmtId="0" fontId="18" fillId="38" borderId="12" xfId="16" applyFont="1" applyFill="1" applyBorder="1" applyAlignment="1">
      <alignment horizontal="center"/>
    </xf>
    <xf numFmtId="0" fontId="18" fillId="38" borderId="13" xfId="16" applyFont="1" applyFill="1" applyBorder="1" applyAlignment="1">
      <alignment horizontal="center"/>
    </xf>
    <xf numFmtId="0" fontId="18" fillId="38" borderId="14" xfId="16" applyFont="1" applyFill="1" applyBorder="1" applyAlignment="1">
      <alignment horizontal="center"/>
    </xf>
    <xf numFmtId="0" fontId="21" fillId="17" borderId="12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18" fillId="38" borderId="7" xfId="16" applyFont="1" applyFill="1" applyBorder="1" applyAlignment="1">
      <alignment horizontal="center"/>
    </xf>
    <xf numFmtId="0" fontId="18" fillId="38" borderId="8" xfId="16" applyFont="1" applyFill="1" applyBorder="1" applyAlignment="1">
      <alignment horizontal="center"/>
    </xf>
    <xf numFmtId="0" fontId="18" fillId="38" borderId="4" xfId="16" applyFont="1" applyFill="1" applyBorder="1" applyAlignment="1">
      <alignment horizontal="center"/>
    </xf>
    <xf numFmtId="0" fontId="35" fillId="0" borderId="12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</cellXfs>
  <cellStyles count="28">
    <cellStyle name="Accent1 - 20%" xfId="1"/>
    <cellStyle name="Accent1 - 40%" xfId="2"/>
    <cellStyle name="Accent1 - 60%" xfId="3"/>
    <cellStyle name="Accent2 - 20%" xfId="4"/>
    <cellStyle name="Accent2 - 40%" xfId="5"/>
    <cellStyle name="Accent2 - 60%" xfId="6"/>
    <cellStyle name="Accent3 - 20%" xfId="7"/>
    <cellStyle name="Accent3 - 40%" xfId="8"/>
    <cellStyle name="Accent3 - 60%" xfId="9"/>
    <cellStyle name="Accent4 - 20%" xfId="10"/>
    <cellStyle name="Accent4 - 40%" xfId="11"/>
    <cellStyle name="Accent4 - 60%" xfId="12"/>
    <cellStyle name="Accent5 - 20%" xfId="13"/>
    <cellStyle name="Accent5 - 40%" xfId="14"/>
    <cellStyle name="Accent5 - 60%" xfId="15"/>
    <cellStyle name="Accent6" xfId="16" builtinId="49"/>
    <cellStyle name="Accent6 - 20%" xfId="17"/>
    <cellStyle name="Accent6 - 40%" xfId="18"/>
    <cellStyle name="Accent6 - 60%" xfId="19"/>
    <cellStyle name="Emphasis 1" xfId="20"/>
    <cellStyle name="Emphasis 2" xfId="21"/>
    <cellStyle name="Emphasis 3" xfId="22"/>
    <cellStyle name="Normal" xfId="0" builtinId="0"/>
    <cellStyle name="Normal_4. Sprint Current" xfId="23"/>
    <cellStyle name="Percent" xfId="24" builtinId="5"/>
    <cellStyle name="Porcentagem_SEPG07P1-SPM-RPT-SACI-SPRINT-PLANNING" xfId="25"/>
    <cellStyle name="Sheet Title" xfId="26"/>
    <cellStyle name="Total" xfId="27" builtinId="25" customBuiltin="1"/>
  </cellStyles>
  <dxfs count="80">
    <dxf>
      <fill>
        <patternFill patternType="solid">
          <fgColor indexed="60"/>
          <bgColor indexed="10"/>
        </patternFill>
      </fill>
    </dxf>
    <dxf>
      <fill>
        <patternFill patternType="solid">
          <fgColor indexed="15"/>
          <bgColor indexed="4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15"/>
          <bgColor indexed="49"/>
        </patternFill>
      </fill>
    </dxf>
    <dxf>
      <fill>
        <patternFill patternType="solid">
          <fgColor indexed="51"/>
          <bgColor indexed="13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15"/>
          <bgColor indexed="49"/>
        </patternFill>
      </fill>
    </dxf>
    <dxf>
      <fill>
        <patternFill patternType="solid">
          <fgColor indexed="51"/>
          <bgColor indexed="13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0070C0"/>
        </patternFill>
      </fill>
    </dxf>
    <dxf>
      <fill>
        <patternFill>
          <bgColor theme="8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4"/>
  <c:chart>
    <c:title>
      <c:tx>
        <c:rich>
          <a:bodyPr/>
          <a:lstStyle/>
          <a:p>
            <a:pPr>
              <a:defRPr lang="en-US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Story Points Remaining</a:t>
            </a:r>
          </a:p>
        </c:rich>
      </c:tx>
      <c:layout>
        <c:manualLayout>
          <c:xMode val="edge"/>
          <c:yMode val="edge"/>
          <c:x val="0.17812500000000001"/>
          <c:y val="3.802259092613423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93345474672899"/>
          <c:y val="0.23808628484177224"/>
          <c:w val="0.81106433124430877"/>
          <c:h val="0.59724519225971273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Dashboard'!$D$6</c:f>
              <c:strCache>
                <c:ptCount val="1"/>
                <c:pt idx="0">
                  <c:v>SPR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Dashboard'!$B$7:$B$11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Dashboard'!$D$7:$D$11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'2. Project Dashboard'!$C$6</c:f>
              <c:strCache>
                <c:ptCount val="1"/>
                <c:pt idx="0">
                  <c:v>SP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Dashboard'!$B$7:$B$11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Dashboard'!$C$7:$C$11</c:f>
              <c:numCache>
                <c:formatCode>General</c:formatCode>
                <c:ptCount val="5"/>
              </c:numCache>
            </c:numRef>
          </c:val>
        </c:ser>
        <c:dLbls>
          <c:showVal val="1"/>
        </c:dLbls>
        <c:overlap val="100"/>
        <c:axId val="76092160"/>
        <c:axId val="76093696"/>
      </c:barChart>
      <c:catAx>
        <c:axId val="7609216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093696"/>
        <c:crosses val="autoZero"/>
        <c:auto val="1"/>
        <c:lblAlgn val="ctr"/>
        <c:lblOffset val="100"/>
      </c:catAx>
      <c:valAx>
        <c:axId val="7609369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092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437500000000211"/>
          <c:y val="0.16730033745781794"/>
          <c:w val="0.23750000000000004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255" l="0.70000000000000062" r="0.70000000000000062" t="0.7500000000000025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Current</a:t>
            </a:r>
          </a:p>
        </c:rich>
      </c:tx>
      <c:layout>
        <c:manualLayout>
          <c:xMode val="edge"/>
          <c:yMode val="edge"/>
          <c:x val="0.45957506375532842"/>
          <c:y val="3.583057842960491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8085200694260717E-2"/>
          <c:y val="0.20195471860163661"/>
          <c:w val="0.92766085945930365"/>
          <c:h val="0.69055484425075753"/>
        </c:manualLayout>
      </c:layout>
      <c:lineChart>
        <c:grouping val="standard"/>
        <c:ser>
          <c:idx val="4"/>
          <c:order val="0"/>
          <c:tx>
            <c:strRef>
              <c:f>'3. Resources'!$B$58</c:f>
              <c:strCache>
                <c:ptCount val="1"/>
                <c:pt idx="0">
                  <c:v>Remaining (h)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numRef>
              <c:f>'3. Resources'!$D$53:$Q$53</c:f>
              <c:numCache>
                <c:formatCode>dd/mm;@</c:formatCode>
                <c:ptCount val="14"/>
                <c:pt idx="0">
                  <c:v>40280</c:v>
                </c:pt>
                <c:pt idx="1">
                  <c:v>40281</c:v>
                </c:pt>
                <c:pt idx="2">
                  <c:v>40282</c:v>
                </c:pt>
                <c:pt idx="3">
                  <c:v>40283</c:v>
                </c:pt>
                <c:pt idx="4">
                  <c:v>40284</c:v>
                </c:pt>
                <c:pt idx="5">
                  <c:v>40285</c:v>
                </c:pt>
                <c:pt idx="6">
                  <c:v>40286</c:v>
                </c:pt>
                <c:pt idx="7">
                  <c:v>40287</c:v>
                </c:pt>
                <c:pt idx="8">
                  <c:v>40288</c:v>
                </c:pt>
                <c:pt idx="9">
                  <c:v>40289</c:v>
                </c:pt>
                <c:pt idx="10">
                  <c:v>40290</c:v>
                </c:pt>
                <c:pt idx="11">
                  <c:v>40291</c:v>
                </c:pt>
                <c:pt idx="12">
                  <c:v>40292</c:v>
                </c:pt>
                <c:pt idx="13">
                  <c:v>40293</c:v>
                </c:pt>
              </c:numCache>
            </c:numRef>
          </c:cat>
          <c:val>
            <c:numRef>
              <c:f>'3. Resources'!$C$58:$Q$58</c:f>
              <c:numCache>
                <c:formatCode>0.00</c:formatCode>
                <c:ptCount val="15"/>
                <c:pt idx="0">
                  <c:v>73.5</c:v>
                </c:pt>
                <c:pt idx="1">
                  <c:v>87.4</c:v>
                </c:pt>
                <c:pt idx="2">
                  <c:v>72.400000000000006</c:v>
                </c:pt>
                <c:pt idx="3">
                  <c:v>66.650000000000006</c:v>
                </c:pt>
                <c:pt idx="4">
                  <c:v>54.650000000000006</c:v>
                </c:pt>
                <c:pt idx="5">
                  <c:v>38.650000000000006</c:v>
                </c:pt>
                <c:pt idx="6">
                  <c:v>38.650000000000006</c:v>
                </c:pt>
                <c:pt idx="7">
                  <c:v>38.650000000000006</c:v>
                </c:pt>
                <c:pt idx="8">
                  <c:v>34.500000000000007</c:v>
                </c:pt>
                <c:pt idx="9">
                  <c:v>26</c:v>
                </c:pt>
                <c:pt idx="10">
                  <c:v>26</c:v>
                </c:pt>
                <c:pt idx="11">
                  <c:v>15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'3. Resources'!$B$61</c:f>
              <c:strCache>
                <c:ptCount val="1"/>
                <c:pt idx="0">
                  <c:v>New Tasks (hours)</c:v>
                </c:pt>
              </c:strCache>
            </c:strRef>
          </c:tx>
          <c:cat>
            <c:numRef>
              <c:f>'3. Resources'!$D$53:$Q$53</c:f>
              <c:numCache>
                <c:formatCode>dd/mm;@</c:formatCode>
                <c:ptCount val="14"/>
                <c:pt idx="0">
                  <c:v>40280</c:v>
                </c:pt>
                <c:pt idx="1">
                  <c:v>40281</c:v>
                </c:pt>
                <c:pt idx="2">
                  <c:v>40282</c:v>
                </c:pt>
                <c:pt idx="3">
                  <c:v>40283</c:v>
                </c:pt>
                <c:pt idx="4">
                  <c:v>40284</c:v>
                </c:pt>
                <c:pt idx="5">
                  <c:v>40285</c:v>
                </c:pt>
                <c:pt idx="6">
                  <c:v>40286</c:v>
                </c:pt>
                <c:pt idx="7">
                  <c:v>40287</c:v>
                </c:pt>
                <c:pt idx="8">
                  <c:v>40288</c:v>
                </c:pt>
                <c:pt idx="9">
                  <c:v>40289</c:v>
                </c:pt>
                <c:pt idx="10">
                  <c:v>40290</c:v>
                </c:pt>
                <c:pt idx="11">
                  <c:v>40291</c:v>
                </c:pt>
                <c:pt idx="12">
                  <c:v>40292</c:v>
                </c:pt>
                <c:pt idx="13">
                  <c:v>40293</c:v>
                </c:pt>
              </c:numCache>
            </c:numRef>
          </c:cat>
          <c:val>
            <c:numRef>
              <c:f>'3. Resources'!$C$61:$Q$61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24.400000000000006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6607872"/>
        <c:axId val="76609408"/>
      </c:lineChart>
      <c:dateAx>
        <c:axId val="7660787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6094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76609408"/>
        <c:scaling>
          <c:orientation val="minMax"/>
        </c:scaling>
        <c:axPos val="l"/>
        <c:majorGridlines/>
        <c:numFmt formatCode="0.0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607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2634537704067"/>
          <c:y val="2.9315782092124001E-2"/>
          <c:w val="0.21418469499823156"/>
          <c:h val="0.16286670273086093"/>
        </c:manualLayout>
      </c:layout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11" r="0.75000000000000211" t="1" header="0.49212598500000176" footer="0.49212598500000176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6704384"/>
        <c:axId val="76710272"/>
      </c:lineChart>
      <c:catAx>
        <c:axId val="7670438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710272"/>
        <c:crosses val="autoZero"/>
        <c:auto val="1"/>
        <c:lblAlgn val="ctr"/>
        <c:lblOffset val="100"/>
        <c:tickLblSkip val="1"/>
        <c:tickMarkSkip val="1"/>
      </c:catAx>
      <c:valAx>
        <c:axId val="7671027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70438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11" r="0.75000000000000211" t="1" header="0.49212598500000176" footer="0.4921259850000017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6825728"/>
        <c:axId val="76827264"/>
      </c:lineChart>
      <c:catAx>
        <c:axId val="7682572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827264"/>
        <c:crosses val="autoZero"/>
        <c:auto val="1"/>
        <c:lblAlgn val="ctr"/>
        <c:lblOffset val="100"/>
        <c:tickLblSkip val="1"/>
        <c:tickMarkSkip val="1"/>
      </c:catAx>
      <c:valAx>
        <c:axId val="7682726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82572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11" r="0.75000000000000211" t="1" header="0.49212598500000176" footer="0.4921259850000017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6844416"/>
        <c:axId val="76743808"/>
      </c:lineChart>
      <c:catAx>
        <c:axId val="7684441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743808"/>
        <c:crosses val="autoZero"/>
        <c:auto val="1"/>
        <c:lblAlgn val="ctr"/>
        <c:lblOffset val="100"/>
        <c:tickLblSkip val="1"/>
        <c:tickMarkSkip val="1"/>
      </c:catAx>
      <c:valAx>
        <c:axId val="7674380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84441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11" r="0.75000000000000211" t="1" header="0.49212598500000176" footer="0.4921259850000017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6773248"/>
        <c:axId val="76774784"/>
      </c:lineChart>
      <c:catAx>
        <c:axId val="7677324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774784"/>
        <c:crosses val="autoZero"/>
        <c:auto val="1"/>
        <c:lblAlgn val="ctr"/>
        <c:lblOffset val="100"/>
        <c:tickLblSkip val="1"/>
        <c:tickMarkSkip val="1"/>
      </c:catAx>
      <c:valAx>
        <c:axId val="7677478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77324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11" r="0.75000000000000211" t="1" header="0.49212598500000176" footer="0.4921259850000017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6890496"/>
        <c:axId val="76892032"/>
      </c:lineChart>
      <c:catAx>
        <c:axId val="7689049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892032"/>
        <c:crosses val="autoZero"/>
        <c:auto val="1"/>
        <c:lblAlgn val="ctr"/>
        <c:lblOffset val="100"/>
        <c:tickLblSkip val="1"/>
        <c:tickMarkSkip val="1"/>
      </c:catAx>
      <c:valAx>
        <c:axId val="7689203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89049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11" r="0.75000000000000211" t="1" header="0.49212598500000176" footer="0.4921259850000017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6917376"/>
        <c:axId val="76935552"/>
      </c:lineChart>
      <c:catAx>
        <c:axId val="7691737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935552"/>
        <c:crosses val="autoZero"/>
        <c:auto val="1"/>
        <c:lblAlgn val="ctr"/>
        <c:lblOffset val="100"/>
        <c:tickLblSkip val="1"/>
        <c:tickMarkSkip val="1"/>
      </c:catAx>
      <c:valAx>
        <c:axId val="7693555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91737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11" r="0.75000000000000211" t="1" header="0.49212598500000176" footer="0.4921259850000017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Current</a:t>
            </a:r>
          </a:p>
        </c:rich>
      </c:tx>
      <c:layout>
        <c:manualLayout>
          <c:xMode val="edge"/>
          <c:yMode val="edge"/>
          <c:x val="0.45957506375532842"/>
          <c:y val="3.583057842960493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8085200694260717E-2"/>
          <c:y val="0.20195471860163661"/>
          <c:w val="0.92766085945930365"/>
          <c:h val="0.69055484425075753"/>
        </c:manualLayout>
      </c:layout>
      <c:lineChart>
        <c:grouping val="standard"/>
        <c:ser>
          <c:idx val="4"/>
          <c:order val="0"/>
          <c:tx>
            <c:strRef>
              <c:f>'3. Resources'!$B$58</c:f>
              <c:strCache>
                <c:ptCount val="1"/>
                <c:pt idx="0">
                  <c:v>Remaining (h)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numRef>
              <c:f>'3. Resources'!$D$53:$Q$53</c:f>
              <c:numCache>
                <c:formatCode>dd/mm;@</c:formatCode>
                <c:ptCount val="14"/>
                <c:pt idx="0">
                  <c:v>40280</c:v>
                </c:pt>
                <c:pt idx="1">
                  <c:v>40281</c:v>
                </c:pt>
                <c:pt idx="2">
                  <c:v>40282</c:v>
                </c:pt>
                <c:pt idx="3">
                  <c:v>40283</c:v>
                </c:pt>
                <c:pt idx="4">
                  <c:v>40284</c:v>
                </c:pt>
                <c:pt idx="5">
                  <c:v>40285</c:v>
                </c:pt>
                <c:pt idx="6">
                  <c:v>40286</c:v>
                </c:pt>
                <c:pt idx="7">
                  <c:v>40287</c:v>
                </c:pt>
                <c:pt idx="8">
                  <c:v>40288</c:v>
                </c:pt>
                <c:pt idx="9">
                  <c:v>40289</c:v>
                </c:pt>
                <c:pt idx="10">
                  <c:v>40290</c:v>
                </c:pt>
                <c:pt idx="11">
                  <c:v>40291</c:v>
                </c:pt>
                <c:pt idx="12">
                  <c:v>40292</c:v>
                </c:pt>
                <c:pt idx="13">
                  <c:v>40293</c:v>
                </c:pt>
              </c:numCache>
            </c:numRef>
          </c:cat>
          <c:val>
            <c:numRef>
              <c:f>'3. Resources'!$C$58:$Q$58</c:f>
              <c:numCache>
                <c:formatCode>0.00</c:formatCode>
                <c:ptCount val="15"/>
                <c:pt idx="0">
                  <c:v>73.5</c:v>
                </c:pt>
                <c:pt idx="1">
                  <c:v>87.4</c:v>
                </c:pt>
                <c:pt idx="2">
                  <c:v>72.400000000000006</c:v>
                </c:pt>
                <c:pt idx="3">
                  <c:v>66.650000000000006</c:v>
                </c:pt>
                <c:pt idx="4">
                  <c:v>54.650000000000006</c:v>
                </c:pt>
                <c:pt idx="5">
                  <c:v>38.650000000000006</c:v>
                </c:pt>
                <c:pt idx="6">
                  <c:v>38.650000000000006</c:v>
                </c:pt>
                <c:pt idx="7">
                  <c:v>38.650000000000006</c:v>
                </c:pt>
                <c:pt idx="8">
                  <c:v>34.500000000000007</c:v>
                </c:pt>
                <c:pt idx="9">
                  <c:v>26</c:v>
                </c:pt>
                <c:pt idx="10">
                  <c:v>26</c:v>
                </c:pt>
                <c:pt idx="11">
                  <c:v>15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'3. Resources'!$B$61</c:f>
              <c:strCache>
                <c:ptCount val="1"/>
                <c:pt idx="0">
                  <c:v>New Tasks (hours)</c:v>
                </c:pt>
              </c:strCache>
            </c:strRef>
          </c:tx>
          <c:cat>
            <c:numRef>
              <c:f>'3. Resources'!$D$53:$Q$53</c:f>
              <c:numCache>
                <c:formatCode>dd/mm;@</c:formatCode>
                <c:ptCount val="14"/>
                <c:pt idx="0">
                  <c:v>40280</c:v>
                </c:pt>
                <c:pt idx="1">
                  <c:v>40281</c:v>
                </c:pt>
                <c:pt idx="2">
                  <c:v>40282</c:v>
                </c:pt>
                <c:pt idx="3">
                  <c:v>40283</c:v>
                </c:pt>
                <c:pt idx="4">
                  <c:v>40284</c:v>
                </c:pt>
                <c:pt idx="5">
                  <c:v>40285</c:v>
                </c:pt>
                <c:pt idx="6">
                  <c:v>40286</c:v>
                </c:pt>
                <c:pt idx="7">
                  <c:v>40287</c:v>
                </c:pt>
                <c:pt idx="8">
                  <c:v>40288</c:v>
                </c:pt>
                <c:pt idx="9">
                  <c:v>40289</c:v>
                </c:pt>
                <c:pt idx="10">
                  <c:v>40290</c:v>
                </c:pt>
                <c:pt idx="11">
                  <c:v>40291</c:v>
                </c:pt>
                <c:pt idx="12">
                  <c:v>40292</c:v>
                </c:pt>
                <c:pt idx="13">
                  <c:v>40293</c:v>
                </c:pt>
              </c:numCache>
            </c:numRef>
          </c:cat>
          <c:val>
            <c:numRef>
              <c:f>'3. Resources'!$C$61:$Q$61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24.400000000000006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6989568"/>
        <c:axId val="76991104"/>
      </c:lineChart>
      <c:dateAx>
        <c:axId val="7698956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9911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76991104"/>
        <c:scaling>
          <c:orientation val="minMax"/>
        </c:scaling>
        <c:axPos val="l"/>
        <c:majorGridlines/>
        <c:numFmt formatCode="0.0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989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2634537704067"/>
          <c:y val="2.9315782092124001E-2"/>
          <c:w val="0.21418469499823156"/>
          <c:h val="0.16286670273086093"/>
        </c:manualLayout>
      </c:layout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33" r="0.75000000000000233" t="1" header="0.49212598500000193" footer="0.49212598500000193"/>
    <c:pageSetup paperSize="9" orientation="landscape" horizontalDpi="300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(Sprint)</a:t>
            </a:r>
          </a:p>
        </c:rich>
      </c:tx>
      <c:layout>
        <c:manualLayout>
          <c:xMode val="edge"/>
          <c:yMode val="edge"/>
          <c:x val="0.35555628768161424"/>
          <c:y val="3.74149659863947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446148756472401"/>
          <c:y val="0.19387826521684787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Resources'!$K$84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Resources'!$B$85:$B$94</c:f>
              <c:strCache>
                <c:ptCount val="5"/>
                <c:pt idx="0">
                  <c:v>Max</c:v>
                </c:pt>
                <c:pt idx="1">
                  <c:v>Caio</c:v>
                </c:pt>
                <c:pt idx="2">
                  <c:v>Kojiio</c:v>
                </c:pt>
                <c:pt idx="3">
                  <c:v>Caio Audio</c:v>
                </c:pt>
                <c:pt idx="4">
                  <c:v>Gustavo</c:v>
                </c:pt>
              </c:strCache>
            </c:strRef>
          </c:cat>
          <c:val>
            <c:numRef>
              <c:f>'3. Resources'!$K$85:$K$94</c:f>
              <c:numCache>
                <c:formatCode>0%</c:formatCode>
                <c:ptCount val="10"/>
                <c:pt idx="0">
                  <c:v>0.5338235294117647</c:v>
                </c:pt>
                <c:pt idx="1">
                  <c:v>0.41176470588235292</c:v>
                </c:pt>
                <c:pt idx="2">
                  <c:v>0.70588235294117652</c:v>
                </c:pt>
                <c:pt idx="3">
                  <c:v>0.76470588235294112</c:v>
                </c:pt>
                <c:pt idx="4">
                  <c:v>0.84558823529411764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Resources'!$L$84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Resources'!$B$85:$B$94</c:f>
              <c:strCache>
                <c:ptCount val="5"/>
                <c:pt idx="0">
                  <c:v>Max</c:v>
                </c:pt>
                <c:pt idx="1">
                  <c:v>Caio</c:v>
                </c:pt>
                <c:pt idx="2">
                  <c:v>Kojiio</c:v>
                </c:pt>
                <c:pt idx="3">
                  <c:v>Caio Audio</c:v>
                </c:pt>
                <c:pt idx="4">
                  <c:v>Gustavo</c:v>
                </c:pt>
              </c:strCache>
            </c:strRef>
          </c:cat>
          <c:val>
            <c:numRef>
              <c:f>'3. Resources'!$L$85:$L$94</c:f>
              <c:numCache>
                <c:formatCode>0%</c:formatCode>
                <c:ptCount val="10"/>
                <c:pt idx="0">
                  <c:v>0.45374999999999999</c:v>
                </c:pt>
                <c:pt idx="1">
                  <c:v>0.35</c:v>
                </c:pt>
                <c:pt idx="2">
                  <c:v>0.6</c:v>
                </c:pt>
                <c:pt idx="3">
                  <c:v>0.65</c:v>
                </c:pt>
                <c:pt idx="4">
                  <c:v>0.71875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77181696"/>
        <c:axId val="77183232"/>
      </c:barChart>
      <c:catAx>
        <c:axId val="7718169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183232"/>
        <c:crosses val="autoZero"/>
        <c:auto val="1"/>
        <c:lblAlgn val="ctr"/>
        <c:lblOffset val="100"/>
      </c:catAx>
      <c:valAx>
        <c:axId val="77183232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181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33399224678508"/>
          <c:y val="9.8639812880533223E-2"/>
          <c:w val="0.38222317398609801"/>
          <c:h val="8.1633010159444366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5000000000000255" l="0.70000000000000062" r="0.70000000000000062" t="0.75000000000000255" header="0.30000000000000032" footer="0.30000000000000032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(day)</a:t>
            </a:r>
          </a:p>
        </c:rich>
      </c:tx>
      <c:layout>
        <c:manualLayout>
          <c:xMode val="edge"/>
          <c:yMode val="edge"/>
          <c:x val="0.37843553494627702"/>
          <c:y val="3.728825705660528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839323467230443"/>
          <c:y val="0.19322065880008407"/>
          <c:w val="0.86257928118393234"/>
          <c:h val="0.45762787610546374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Resources'!$K$84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Resources'!$B$85:$B$94</c:f>
              <c:strCache>
                <c:ptCount val="5"/>
                <c:pt idx="0">
                  <c:v>Max</c:v>
                </c:pt>
                <c:pt idx="1">
                  <c:v>Caio</c:v>
                </c:pt>
                <c:pt idx="2">
                  <c:v>Kojiio</c:v>
                </c:pt>
                <c:pt idx="3">
                  <c:v>Caio Audio</c:v>
                </c:pt>
                <c:pt idx="4">
                  <c:v>Gustavo</c:v>
                </c:pt>
              </c:strCache>
            </c:strRef>
          </c:cat>
          <c:val>
            <c:numRef>
              <c:f>'3. Resources'!$H$99:$H$105</c:f>
              <c:numCache>
                <c:formatCode>0%</c:formatCode>
                <c:ptCount val="7"/>
                <c:pt idx="0">
                  <c:v>0.59313725490196079</c:v>
                </c:pt>
                <c:pt idx="1">
                  <c:v>0.45751633986928109</c:v>
                </c:pt>
                <c:pt idx="2">
                  <c:v>0.78431372549019607</c:v>
                </c:pt>
                <c:pt idx="3">
                  <c:v>0.84967320261437906</c:v>
                </c:pt>
                <c:pt idx="4">
                  <c:v>0.93954248366013082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Resources'!$L$84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Resources'!$B$85:$B$94</c:f>
              <c:strCache>
                <c:ptCount val="5"/>
                <c:pt idx="0">
                  <c:v>Max</c:v>
                </c:pt>
                <c:pt idx="1">
                  <c:v>Caio</c:v>
                </c:pt>
                <c:pt idx="2">
                  <c:v>Kojiio</c:v>
                </c:pt>
                <c:pt idx="3">
                  <c:v>Caio Audio</c:v>
                </c:pt>
                <c:pt idx="4">
                  <c:v>Gustavo</c:v>
                </c:pt>
              </c:strCache>
            </c:strRef>
          </c:cat>
          <c:val>
            <c:numRef>
              <c:f>'3. Resources'!$I$99:$I$105</c:f>
              <c:numCache>
                <c:formatCode>0%</c:formatCode>
                <c:ptCount val="7"/>
                <c:pt idx="0">
                  <c:v>0.50416666666666665</c:v>
                </c:pt>
                <c:pt idx="1">
                  <c:v>0.3888888888888889</c:v>
                </c:pt>
                <c:pt idx="2">
                  <c:v>0.66666666666666663</c:v>
                </c:pt>
                <c:pt idx="3">
                  <c:v>0.72222222222222221</c:v>
                </c:pt>
                <c:pt idx="4">
                  <c:v>0.79861111111111116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77270400"/>
        <c:axId val="77280384"/>
      </c:barChart>
      <c:catAx>
        <c:axId val="7727040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280384"/>
        <c:crosses val="autoZero"/>
        <c:auto val="1"/>
        <c:lblAlgn val="ctr"/>
        <c:lblOffset val="100"/>
      </c:catAx>
      <c:valAx>
        <c:axId val="77280384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270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86870618228372"/>
          <c:y val="9.8976109215017066E-2"/>
          <c:w val="0.36363640013449638"/>
          <c:h val="8.191126279863486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1" l="0.75000000000000233" r="0.75000000000000233" t="1" header="0.49212598500000193" footer="0.49212598500000193"/>
    <c:pageSetup paperSize="9"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8"/>
  <c:chart>
    <c:title>
      <c:tx>
        <c:rich>
          <a:bodyPr/>
          <a:lstStyle/>
          <a:p>
            <a:pPr>
              <a:defRPr lang="en-US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Business Value Remaining</a:t>
            </a:r>
          </a:p>
        </c:rich>
      </c:tx>
      <c:layout>
        <c:manualLayout>
          <c:xMode val="edge"/>
          <c:yMode val="edge"/>
          <c:x val="0.19452887537993918"/>
          <c:y val="3.78787984835231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113211963154288"/>
          <c:y val="0.2341919191919192"/>
          <c:w val="0.79860641623619144"/>
          <c:h val="0.6100421538216817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Dashboard'!$H$6</c:f>
              <c:strCache>
                <c:ptCount val="1"/>
                <c:pt idx="0">
                  <c:v>BVR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Dashboard'!$B$7:$B$10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Dashboard'!$H$7:$H$10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'2. Project Dashboard'!$G$6</c:f>
              <c:strCache>
                <c:ptCount val="1"/>
                <c:pt idx="0">
                  <c:v>BV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Dashboard'!$B$7:$B$10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Dashboard'!$G$7:$G$10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100"/>
        <c:axId val="76139904"/>
        <c:axId val="76149888"/>
      </c:barChart>
      <c:catAx>
        <c:axId val="7613990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149888"/>
        <c:crosses val="autoZero"/>
        <c:auto val="1"/>
        <c:lblAlgn val="ctr"/>
        <c:lblOffset val="100"/>
      </c:catAx>
      <c:valAx>
        <c:axId val="7614988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139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9939209726465"/>
          <c:y val="0.17045529308836477"/>
          <c:w val="0.22796352583586621"/>
          <c:h val="8.3333916593759244E-2"/>
        </c:manualLayout>
      </c:layout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278" l="0.70000000000000062" r="0.70000000000000062" t="0.75000000000000278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Chance to complete Sprint based on hours left x team productivity</a:t>
            </a:r>
          </a:p>
        </c:rich>
      </c:tx>
      <c:layout>
        <c:manualLayout>
          <c:xMode val="edge"/>
          <c:yMode val="edge"/>
          <c:x val="0.22078719450009646"/>
          <c:y val="2.580638958591726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1590222638176102E-2"/>
          <c:y val="0.19437642875285752"/>
          <c:w val="0.93026243082296345"/>
          <c:h val="0.5525767504868343"/>
        </c:manualLayout>
      </c:layout>
      <c:lineChart>
        <c:grouping val="standard"/>
        <c:ser>
          <c:idx val="0"/>
          <c:order val="0"/>
          <c:tx>
            <c:strRef>
              <c:f>'3. Resources'!$B$65</c:f>
              <c:strCache>
                <c:ptCount val="1"/>
                <c:pt idx="0">
                  <c:v>Chances to Complete (%)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'3. Resources'!$C$53:$Q$53</c:f>
              <c:strCache>
                <c:ptCount val="15"/>
                <c:pt idx="0">
                  <c:v>Planned</c:v>
                </c:pt>
                <c:pt idx="1">
                  <c:v>12/04</c:v>
                </c:pt>
                <c:pt idx="2">
                  <c:v>13/04</c:v>
                </c:pt>
                <c:pt idx="3">
                  <c:v>14/04</c:v>
                </c:pt>
                <c:pt idx="4">
                  <c:v>15/04</c:v>
                </c:pt>
                <c:pt idx="5">
                  <c:v>16/04</c:v>
                </c:pt>
                <c:pt idx="6">
                  <c:v>17/04</c:v>
                </c:pt>
                <c:pt idx="7">
                  <c:v>18/04</c:v>
                </c:pt>
                <c:pt idx="8">
                  <c:v>19/04</c:v>
                </c:pt>
                <c:pt idx="9">
                  <c:v>20/04</c:v>
                </c:pt>
                <c:pt idx="10">
                  <c:v>21/04</c:v>
                </c:pt>
                <c:pt idx="11">
                  <c:v>22/04</c:v>
                </c:pt>
                <c:pt idx="12">
                  <c:v>23/04</c:v>
                </c:pt>
                <c:pt idx="13">
                  <c:v>24/04</c:v>
                </c:pt>
                <c:pt idx="14">
                  <c:v>25/04</c:v>
                </c:pt>
              </c:strCache>
            </c:strRef>
          </c:cat>
          <c:val>
            <c:numRef>
              <c:f>'3. Resources'!$C$65:$Q$65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0.71</c:v>
                </c:pt>
                <c:pt idx="12">
                  <c:v>0.61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Val val="1"/>
        </c:dLbls>
        <c:marker val="1"/>
        <c:axId val="77317248"/>
        <c:axId val="77318784"/>
      </c:lineChart>
      <c:catAx>
        <c:axId val="77317248"/>
        <c:scaling>
          <c:orientation val="minMax"/>
        </c:scaling>
        <c:axPos val="b"/>
        <c:numFmt formatCode="[$-416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318784"/>
        <c:crosses val="autoZero"/>
        <c:auto val="1"/>
        <c:lblAlgn val="ctr"/>
        <c:lblOffset val="100"/>
        <c:tickLblSkip val="1"/>
        <c:tickMarkSkip val="1"/>
      </c:catAx>
      <c:valAx>
        <c:axId val="77318784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317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882350505003539"/>
          <c:y val="0.10921480968725072"/>
          <c:w val="0.18930479843865672"/>
          <c:h val="7.508522973089902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Team Efficiency (Sprint)</a:t>
            </a:r>
          </a:p>
        </c:rich>
      </c:tx>
      <c:layout>
        <c:manualLayout>
          <c:xMode val="edge"/>
          <c:yMode val="edge"/>
          <c:x val="0.40414957006113783"/>
          <c:y val="3.61163715295083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8916859628621"/>
          <c:y val="0.19387819501420006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Resources'!$B$67</c:f>
              <c:strCache>
                <c:ptCount val="1"/>
                <c:pt idx="0">
                  <c:v>Team efficiency over (100%)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'3. Resources'!$D$53:$Q$53</c:f>
              <c:numCache>
                <c:formatCode>dd/mm;@</c:formatCode>
                <c:ptCount val="14"/>
                <c:pt idx="0">
                  <c:v>40280</c:v>
                </c:pt>
                <c:pt idx="1">
                  <c:v>40281</c:v>
                </c:pt>
                <c:pt idx="2">
                  <c:v>40282</c:v>
                </c:pt>
                <c:pt idx="3">
                  <c:v>40283</c:v>
                </c:pt>
                <c:pt idx="4">
                  <c:v>40284</c:v>
                </c:pt>
                <c:pt idx="5">
                  <c:v>40285</c:v>
                </c:pt>
                <c:pt idx="6">
                  <c:v>40286</c:v>
                </c:pt>
                <c:pt idx="7">
                  <c:v>40287</c:v>
                </c:pt>
                <c:pt idx="8">
                  <c:v>40288</c:v>
                </c:pt>
                <c:pt idx="9">
                  <c:v>40289</c:v>
                </c:pt>
                <c:pt idx="10">
                  <c:v>40290</c:v>
                </c:pt>
                <c:pt idx="11">
                  <c:v>40291</c:v>
                </c:pt>
                <c:pt idx="12">
                  <c:v>40292</c:v>
                </c:pt>
                <c:pt idx="13">
                  <c:v>40293</c:v>
                </c:pt>
              </c:numCache>
            </c:numRef>
          </c:cat>
          <c:val>
            <c:numRef>
              <c:f>'3. Resources'!$D$67:$AG$67</c:f>
              <c:numCache>
                <c:formatCode>0%</c:formatCode>
                <c:ptCount val="30"/>
                <c:pt idx="0">
                  <c:v>0.66</c:v>
                </c:pt>
                <c:pt idx="1">
                  <c:v>0.8</c:v>
                </c:pt>
                <c:pt idx="2">
                  <c:v>0.65</c:v>
                </c:pt>
                <c:pt idx="3">
                  <c:v>0.68</c:v>
                </c:pt>
                <c:pt idx="4">
                  <c:v>0.74</c:v>
                </c:pt>
                <c:pt idx="5">
                  <c:v>0</c:v>
                </c:pt>
                <c:pt idx="6">
                  <c:v>0</c:v>
                </c:pt>
                <c:pt idx="7">
                  <c:v>0.66</c:v>
                </c:pt>
                <c:pt idx="8">
                  <c:v>0.64</c:v>
                </c:pt>
                <c:pt idx="9">
                  <c:v>0.56000000000000005</c:v>
                </c:pt>
                <c:pt idx="10">
                  <c:v>0.57999999999999996</c:v>
                </c:pt>
                <c:pt idx="11">
                  <c:v>0.56999999999999995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Resources'!$B$66</c:f>
              <c:strCache>
                <c:ptCount val="1"/>
                <c:pt idx="0">
                  <c:v>Team efficiency over (75%)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'3. Resources'!$D$53:$Q$53</c:f>
              <c:numCache>
                <c:formatCode>dd/mm;@</c:formatCode>
                <c:ptCount val="14"/>
                <c:pt idx="0">
                  <c:v>40280</c:v>
                </c:pt>
                <c:pt idx="1">
                  <c:v>40281</c:v>
                </c:pt>
                <c:pt idx="2">
                  <c:v>40282</c:v>
                </c:pt>
                <c:pt idx="3">
                  <c:v>40283</c:v>
                </c:pt>
                <c:pt idx="4">
                  <c:v>40284</c:v>
                </c:pt>
                <c:pt idx="5">
                  <c:v>40285</c:v>
                </c:pt>
                <c:pt idx="6">
                  <c:v>40286</c:v>
                </c:pt>
                <c:pt idx="7">
                  <c:v>40287</c:v>
                </c:pt>
                <c:pt idx="8">
                  <c:v>40288</c:v>
                </c:pt>
                <c:pt idx="9">
                  <c:v>40289</c:v>
                </c:pt>
                <c:pt idx="10">
                  <c:v>40290</c:v>
                </c:pt>
                <c:pt idx="11">
                  <c:v>40291</c:v>
                </c:pt>
                <c:pt idx="12">
                  <c:v>40292</c:v>
                </c:pt>
                <c:pt idx="13">
                  <c:v>40293</c:v>
                </c:pt>
              </c:numCache>
            </c:num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Val val="1"/>
        </c:dLbls>
        <c:gapWidth val="75"/>
        <c:overlap val="100"/>
        <c:axId val="77332480"/>
        <c:axId val="77334016"/>
      </c:barChart>
      <c:dateAx>
        <c:axId val="77332480"/>
        <c:scaling>
          <c:orientation val="minMax"/>
        </c:scaling>
        <c:axPos val="b"/>
        <c:numFmt formatCode="[$-409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334016"/>
        <c:crosses val="autoZero"/>
        <c:auto val="1"/>
        <c:lblOffset val="100"/>
      </c:dateAx>
      <c:valAx>
        <c:axId val="77334016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332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235040146608932"/>
          <c:y val="0.12295070711097821"/>
          <c:w val="0.52670953113109464"/>
          <c:h val="7.37703356700665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50000000000003" l="0.70000000000000062" r="0.70000000000000062" t="0.750000000000003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47"/>
          <c:w val="0.87600028071357705"/>
          <c:h val="0.6062653066128969"/>
        </c:manualLayout>
      </c:layout>
      <c:lineChart>
        <c:grouping val="standard"/>
        <c:ser>
          <c:idx val="4"/>
          <c:order val="0"/>
          <c:tx>
            <c:strRef>
              <c:f>'5. Burndown Task Tables'!$B$33:$C$33</c:f>
              <c:strCache>
                <c:ptCount val="1"/>
                <c:pt idx="0">
                  <c:v>Remaining (h) TOT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Tables'!$D$6:$R$6</c:f>
              <c:strCache>
                <c:ptCount val="15"/>
                <c:pt idx="0">
                  <c:v>Planned</c:v>
                </c:pt>
                <c:pt idx="1">
                  <c:v>12/04</c:v>
                </c:pt>
                <c:pt idx="2">
                  <c:v>13/04</c:v>
                </c:pt>
                <c:pt idx="3">
                  <c:v>14/04</c:v>
                </c:pt>
                <c:pt idx="4">
                  <c:v>15/04</c:v>
                </c:pt>
                <c:pt idx="5">
                  <c:v>16/04</c:v>
                </c:pt>
                <c:pt idx="6">
                  <c:v>17/04</c:v>
                </c:pt>
                <c:pt idx="7">
                  <c:v>18/04</c:v>
                </c:pt>
                <c:pt idx="8">
                  <c:v>19/04</c:v>
                </c:pt>
                <c:pt idx="9">
                  <c:v>20/04</c:v>
                </c:pt>
                <c:pt idx="10">
                  <c:v>21/04</c:v>
                </c:pt>
                <c:pt idx="11">
                  <c:v>22/04</c:v>
                </c:pt>
                <c:pt idx="12">
                  <c:v>23/04</c:v>
                </c:pt>
                <c:pt idx="13">
                  <c:v>24/04</c:v>
                </c:pt>
                <c:pt idx="14">
                  <c:v>25/04</c:v>
                </c:pt>
              </c:strCache>
            </c:strRef>
          </c:cat>
          <c:val>
            <c:numRef>
              <c:f>'5. Burndown Task Tables'!$D$33:$R$33</c:f>
              <c:numCache>
                <c:formatCode>0.00</c:formatCode>
                <c:ptCount val="15"/>
                <c:pt idx="0">
                  <c:v>71.5</c:v>
                </c:pt>
                <c:pt idx="1">
                  <c:v>46.5</c:v>
                </c:pt>
                <c:pt idx="2">
                  <c:v>41</c:v>
                </c:pt>
                <c:pt idx="3">
                  <c:v>37</c:v>
                </c:pt>
                <c:pt idx="4">
                  <c:v>47.5</c:v>
                </c:pt>
                <c:pt idx="5">
                  <c:v>31.5</c:v>
                </c:pt>
                <c:pt idx="6">
                  <c:v>31.5</c:v>
                </c:pt>
                <c:pt idx="7">
                  <c:v>31.5</c:v>
                </c:pt>
                <c:pt idx="8">
                  <c:v>23.5</c:v>
                </c:pt>
                <c:pt idx="9">
                  <c:v>8.5</c:v>
                </c:pt>
                <c:pt idx="10">
                  <c:v>8.5</c:v>
                </c:pt>
                <c:pt idx="11">
                  <c:v>4.5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Tables'!$B$47:$C$47</c:f>
              <c:strCache>
                <c:ptCount val="1"/>
                <c:pt idx="0">
                  <c:v>Secured Limit TOT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Tables'!$D$6:$R$6</c:f>
              <c:strCache>
                <c:ptCount val="15"/>
                <c:pt idx="0">
                  <c:v>Planned</c:v>
                </c:pt>
                <c:pt idx="1">
                  <c:v>12/04</c:v>
                </c:pt>
                <c:pt idx="2">
                  <c:v>13/04</c:v>
                </c:pt>
                <c:pt idx="3">
                  <c:v>14/04</c:v>
                </c:pt>
                <c:pt idx="4">
                  <c:v>15/04</c:v>
                </c:pt>
                <c:pt idx="5">
                  <c:v>16/04</c:v>
                </c:pt>
                <c:pt idx="6">
                  <c:v>17/04</c:v>
                </c:pt>
                <c:pt idx="7">
                  <c:v>18/04</c:v>
                </c:pt>
                <c:pt idx="8">
                  <c:v>19/04</c:v>
                </c:pt>
                <c:pt idx="9">
                  <c:v>20/04</c:v>
                </c:pt>
                <c:pt idx="10">
                  <c:v>21/04</c:v>
                </c:pt>
                <c:pt idx="11">
                  <c:v>22/04</c:v>
                </c:pt>
                <c:pt idx="12">
                  <c:v>23/04</c:v>
                </c:pt>
                <c:pt idx="13">
                  <c:v>24/04</c:v>
                </c:pt>
                <c:pt idx="14">
                  <c:v>25/04</c:v>
                </c:pt>
              </c:strCache>
            </c:strRef>
          </c:cat>
          <c:val>
            <c:numRef>
              <c:f>'5. Burndown Task Tables'!$D$47:$R$47</c:f>
              <c:numCache>
                <c:formatCode>0.0</c:formatCode>
                <c:ptCount val="15"/>
                <c:pt idx="0">
                  <c:v>136</c:v>
                </c:pt>
                <c:pt idx="1">
                  <c:v>122.4</c:v>
                </c:pt>
                <c:pt idx="2">
                  <c:v>108.80000000000001</c:v>
                </c:pt>
                <c:pt idx="3">
                  <c:v>95.200000000000017</c:v>
                </c:pt>
                <c:pt idx="4">
                  <c:v>81.600000000000023</c:v>
                </c:pt>
                <c:pt idx="5">
                  <c:v>68.000000000000028</c:v>
                </c:pt>
                <c:pt idx="6">
                  <c:v>68.000000000000028</c:v>
                </c:pt>
                <c:pt idx="7">
                  <c:v>68.000000000000028</c:v>
                </c:pt>
                <c:pt idx="8">
                  <c:v>54.400000000000034</c:v>
                </c:pt>
                <c:pt idx="9">
                  <c:v>40.80000000000004</c:v>
                </c:pt>
                <c:pt idx="10">
                  <c:v>27.200000000000042</c:v>
                </c:pt>
                <c:pt idx="11">
                  <c:v>13.600000000000044</c:v>
                </c:pt>
                <c:pt idx="12">
                  <c:v>4.6185277824406512E-14</c:v>
                </c:pt>
                <c:pt idx="13">
                  <c:v>4.6185277824406512E-14</c:v>
                </c:pt>
                <c:pt idx="14">
                  <c:v>4.6185277824406512E-14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Tables'!$B$61:$C$61</c:f>
              <c:strCache>
                <c:ptCount val="1"/>
                <c:pt idx="0">
                  <c:v>Risk Limit TOT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Tables'!$D$6:$R$6</c:f>
              <c:strCache>
                <c:ptCount val="15"/>
                <c:pt idx="0">
                  <c:v>Planned</c:v>
                </c:pt>
                <c:pt idx="1">
                  <c:v>12/04</c:v>
                </c:pt>
                <c:pt idx="2">
                  <c:v>13/04</c:v>
                </c:pt>
                <c:pt idx="3">
                  <c:v>14/04</c:v>
                </c:pt>
                <c:pt idx="4">
                  <c:v>15/04</c:v>
                </c:pt>
                <c:pt idx="5">
                  <c:v>16/04</c:v>
                </c:pt>
                <c:pt idx="6">
                  <c:v>17/04</c:v>
                </c:pt>
                <c:pt idx="7">
                  <c:v>18/04</c:v>
                </c:pt>
                <c:pt idx="8">
                  <c:v>19/04</c:v>
                </c:pt>
                <c:pt idx="9">
                  <c:v>20/04</c:v>
                </c:pt>
                <c:pt idx="10">
                  <c:v>21/04</c:v>
                </c:pt>
                <c:pt idx="11">
                  <c:v>22/04</c:v>
                </c:pt>
                <c:pt idx="12">
                  <c:v>23/04</c:v>
                </c:pt>
                <c:pt idx="13">
                  <c:v>24/04</c:v>
                </c:pt>
                <c:pt idx="14">
                  <c:v>25/04</c:v>
                </c:pt>
              </c:strCache>
            </c:strRef>
          </c:cat>
          <c:val>
            <c:numRef>
              <c:f>'5. Burndown Task Tables'!$D$61:$R$61</c:f>
              <c:numCache>
                <c:formatCode>0.0</c:formatCode>
                <c:ptCount val="15"/>
                <c:pt idx="0">
                  <c:v>160</c:v>
                </c:pt>
                <c:pt idx="1">
                  <c:v>144</c:v>
                </c:pt>
                <c:pt idx="2">
                  <c:v>128</c:v>
                </c:pt>
                <c:pt idx="3">
                  <c:v>112</c:v>
                </c:pt>
                <c:pt idx="4">
                  <c:v>96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64</c:v>
                </c:pt>
                <c:pt idx="9">
                  <c:v>48</c:v>
                </c:pt>
                <c:pt idx="10">
                  <c:v>32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Tables'!$B$27:$C$27</c:f>
              <c:strCache>
                <c:ptCount val="1"/>
                <c:pt idx="0">
                  <c:v>New Tasks (h) TOT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Tables'!$D$6:$R$6</c:f>
              <c:strCache>
                <c:ptCount val="15"/>
                <c:pt idx="0">
                  <c:v>Planned</c:v>
                </c:pt>
                <c:pt idx="1">
                  <c:v>12/04</c:v>
                </c:pt>
                <c:pt idx="2">
                  <c:v>13/04</c:v>
                </c:pt>
                <c:pt idx="3">
                  <c:v>14/04</c:v>
                </c:pt>
                <c:pt idx="4">
                  <c:v>15/04</c:v>
                </c:pt>
                <c:pt idx="5">
                  <c:v>16/04</c:v>
                </c:pt>
                <c:pt idx="6">
                  <c:v>17/04</c:v>
                </c:pt>
                <c:pt idx="7">
                  <c:v>18/04</c:v>
                </c:pt>
                <c:pt idx="8">
                  <c:v>19/04</c:v>
                </c:pt>
                <c:pt idx="9">
                  <c:v>20/04</c:v>
                </c:pt>
                <c:pt idx="10">
                  <c:v>21/04</c:v>
                </c:pt>
                <c:pt idx="11">
                  <c:v>22/04</c:v>
                </c:pt>
                <c:pt idx="12">
                  <c:v>23/04</c:v>
                </c:pt>
                <c:pt idx="13">
                  <c:v>24/04</c:v>
                </c:pt>
                <c:pt idx="14">
                  <c:v>25/04</c:v>
                </c:pt>
              </c:strCache>
            </c:strRef>
          </c:cat>
          <c:val>
            <c:numRef>
              <c:f>'5. Burndown Task Tables'!$D$27:$R$27</c:f>
              <c:numCache>
                <c:formatCode>0.00</c:formatCode>
                <c:ptCount val="15"/>
                <c:pt idx="0">
                  <c:v>0</c:v>
                </c:pt>
                <c:pt idx="1">
                  <c:v>-14.5</c:v>
                </c:pt>
                <c:pt idx="2">
                  <c:v>9.5</c:v>
                </c:pt>
                <c:pt idx="3">
                  <c:v>1.75</c:v>
                </c:pt>
                <c:pt idx="4">
                  <c:v>22.5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-3.8499999999999943</c:v>
                </c:pt>
                <c:pt idx="9">
                  <c:v>-6.5</c:v>
                </c:pt>
                <c:pt idx="10">
                  <c:v>0</c:v>
                </c:pt>
                <c:pt idx="11">
                  <c:v>7</c:v>
                </c:pt>
                <c:pt idx="12">
                  <c:v>10.5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7797248"/>
        <c:axId val="77798784"/>
      </c:lineChart>
      <c:catAx>
        <c:axId val="77797248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798784"/>
        <c:crosses val="autoZero"/>
        <c:auto val="1"/>
        <c:lblAlgn val="ctr"/>
        <c:lblOffset val="100"/>
        <c:tickLblSkip val="1"/>
        <c:tickMarkSkip val="1"/>
      </c:catAx>
      <c:valAx>
        <c:axId val="77798784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797248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58"/>
          <c:w val="0.87600028071357738"/>
          <c:h val="0.60626530661289713"/>
        </c:manualLayout>
      </c:layout>
      <c:lineChart>
        <c:grouping val="standard"/>
        <c:ser>
          <c:idx val="4"/>
          <c:order val="0"/>
          <c:tx>
            <c:strRef>
              <c:f>'5. Burndown Task Tables'!$B$34:$C$34</c:f>
              <c:strCache>
                <c:ptCount val="1"/>
                <c:pt idx="0">
                  <c:v>Remaining (h) GD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Tables'!$D$6:$R$6</c:f>
              <c:strCache>
                <c:ptCount val="15"/>
                <c:pt idx="0">
                  <c:v>Planned</c:v>
                </c:pt>
                <c:pt idx="1">
                  <c:v>12/04</c:v>
                </c:pt>
                <c:pt idx="2">
                  <c:v>13/04</c:v>
                </c:pt>
                <c:pt idx="3">
                  <c:v>14/04</c:v>
                </c:pt>
                <c:pt idx="4">
                  <c:v>15/04</c:v>
                </c:pt>
                <c:pt idx="5">
                  <c:v>16/04</c:v>
                </c:pt>
                <c:pt idx="6">
                  <c:v>17/04</c:v>
                </c:pt>
                <c:pt idx="7">
                  <c:v>18/04</c:v>
                </c:pt>
                <c:pt idx="8">
                  <c:v>19/04</c:v>
                </c:pt>
                <c:pt idx="9">
                  <c:v>20/04</c:v>
                </c:pt>
                <c:pt idx="10">
                  <c:v>21/04</c:v>
                </c:pt>
                <c:pt idx="11">
                  <c:v>22/04</c:v>
                </c:pt>
                <c:pt idx="12">
                  <c:v>23/04</c:v>
                </c:pt>
                <c:pt idx="13">
                  <c:v>24/04</c:v>
                </c:pt>
                <c:pt idx="14">
                  <c:v>25/04</c:v>
                </c:pt>
              </c:strCache>
            </c:strRef>
          </c:cat>
          <c:val>
            <c:numRef>
              <c:f>'5. Burndown Task Tables'!$D$34:$R$34</c:f>
              <c:numCache>
                <c:formatCode>0.00</c:formatCode>
                <c:ptCount val="15"/>
                <c:pt idx="0">
                  <c:v>3.5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Tables'!$B$48:$C$48</c:f>
              <c:strCache>
                <c:ptCount val="1"/>
                <c:pt idx="0">
                  <c:v>Secured Limit GD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Tables'!$D$6:$R$6</c:f>
              <c:strCache>
                <c:ptCount val="15"/>
                <c:pt idx="0">
                  <c:v>Planned</c:v>
                </c:pt>
                <c:pt idx="1">
                  <c:v>12/04</c:v>
                </c:pt>
                <c:pt idx="2">
                  <c:v>13/04</c:v>
                </c:pt>
                <c:pt idx="3">
                  <c:v>14/04</c:v>
                </c:pt>
                <c:pt idx="4">
                  <c:v>15/04</c:v>
                </c:pt>
                <c:pt idx="5">
                  <c:v>16/04</c:v>
                </c:pt>
                <c:pt idx="6">
                  <c:v>17/04</c:v>
                </c:pt>
                <c:pt idx="7">
                  <c:v>18/04</c:v>
                </c:pt>
                <c:pt idx="8">
                  <c:v>19/04</c:v>
                </c:pt>
                <c:pt idx="9">
                  <c:v>20/04</c:v>
                </c:pt>
                <c:pt idx="10">
                  <c:v>21/04</c:v>
                </c:pt>
                <c:pt idx="11">
                  <c:v>22/04</c:v>
                </c:pt>
                <c:pt idx="12">
                  <c:v>23/04</c:v>
                </c:pt>
                <c:pt idx="13">
                  <c:v>24/04</c:v>
                </c:pt>
                <c:pt idx="14">
                  <c:v>25/04</c:v>
                </c:pt>
              </c:strCache>
            </c:strRef>
          </c:cat>
          <c:val>
            <c:numRef>
              <c:f>'5. Burndown Task Tables'!$D$48:$R$48</c:f>
              <c:numCache>
                <c:formatCode>0.0</c:formatCode>
                <c:ptCount val="15"/>
                <c:pt idx="0">
                  <c:v>17</c:v>
                </c:pt>
                <c:pt idx="1">
                  <c:v>15.3</c:v>
                </c:pt>
                <c:pt idx="2">
                  <c:v>13.600000000000001</c:v>
                </c:pt>
                <c:pt idx="3">
                  <c:v>11.900000000000002</c:v>
                </c:pt>
                <c:pt idx="4">
                  <c:v>10.200000000000003</c:v>
                </c:pt>
                <c:pt idx="5">
                  <c:v>8.5000000000000036</c:v>
                </c:pt>
                <c:pt idx="6">
                  <c:v>8.5000000000000036</c:v>
                </c:pt>
                <c:pt idx="7">
                  <c:v>8.5000000000000036</c:v>
                </c:pt>
                <c:pt idx="8">
                  <c:v>6.8000000000000034</c:v>
                </c:pt>
                <c:pt idx="9">
                  <c:v>5.1000000000000032</c:v>
                </c:pt>
                <c:pt idx="10">
                  <c:v>3.400000000000003</c:v>
                </c:pt>
                <c:pt idx="11">
                  <c:v>1.7000000000000031</c:v>
                </c:pt>
                <c:pt idx="12">
                  <c:v>3.1086244689504383E-15</c:v>
                </c:pt>
                <c:pt idx="13">
                  <c:v>3.1086244689504383E-15</c:v>
                </c:pt>
                <c:pt idx="14">
                  <c:v>3.1086244689504383E-15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Tables'!$B$62:$C$62</c:f>
              <c:strCache>
                <c:ptCount val="1"/>
                <c:pt idx="0">
                  <c:v>Risk Limit GD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Tables'!$D$6:$R$6</c:f>
              <c:strCache>
                <c:ptCount val="15"/>
                <c:pt idx="0">
                  <c:v>Planned</c:v>
                </c:pt>
                <c:pt idx="1">
                  <c:v>12/04</c:v>
                </c:pt>
                <c:pt idx="2">
                  <c:v>13/04</c:v>
                </c:pt>
                <c:pt idx="3">
                  <c:v>14/04</c:v>
                </c:pt>
                <c:pt idx="4">
                  <c:v>15/04</c:v>
                </c:pt>
                <c:pt idx="5">
                  <c:v>16/04</c:v>
                </c:pt>
                <c:pt idx="6">
                  <c:v>17/04</c:v>
                </c:pt>
                <c:pt idx="7">
                  <c:v>18/04</c:v>
                </c:pt>
                <c:pt idx="8">
                  <c:v>19/04</c:v>
                </c:pt>
                <c:pt idx="9">
                  <c:v>20/04</c:v>
                </c:pt>
                <c:pt idx="10">
                  <c:v>21/04</c:v>
                </c:pt>
                <c:pt idx="11">
                  <c:v>22/04</c:v>
                </c:pt>
                <c:pt idx="12">
                  <c:v>23/04</c:v>
                </c:pt>
                <c:pt idx="13">
                  <c:v>24/04</c:v>
                </c:pt>
                <c:pt idx="14">
                  <c:v>25/04</c:v>
                </c:pt>
              </c:strCache>
            </c:strRef>
          </c:cat>
          <c:val>
            <c:numRef>
              <c:f>'5. Burndown Task Tables'!$D$62:$R$62</c:f>
              <c:numCache>
                <c:formatCode>0.0</c:formatCode>
                <c:ptCount val="15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Tables'!$B$28:$C$28</c:f>
              <c:strCache>
                <c:ptCount val="1"/>
                <c:pt idx="0">
                  <c:v>New Tasks (h) GD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Tables'!$D$6:$R$6</c:f>
              <c:strCache>
                <c:ptCount val="15"/>
                <c:pt idx="0">
                  <c:v>Planned</c:v>
                </c:pt>
                <c:pt idx="1">
                  <c:v>12/04</c:v>
                </c:pt>
                <c:pt idx="2">
                  <c:v>13/04</c:v>
                </c:pt>
                <c:pt idx="3">
                  <c:v>14/04</c:v>
                </c:pt>
                <c:pt idx="4">
                  <c:v>15/04</c:v>
                </c:pt>
                <c:pt idx="5">
                  <c:v>16/04</c:v>
                </c:pt>
                <c:pt idx="6">
                  <c:v>17/04</c:v>
                </c:pt>
                <c:pt idx="7">
                  <c:v>18/04</c:v>
                </c:pt>
                <c:pt idx="8">
                  <c:v>19/04</c:v>
                </c:pt>
                <c:pt idx="9">
                  <c:v>20/04</c:v>
                </c:pt>
                <c:pt idx="10">
                  <c:v>21/04</c:v>
                </c:pt>
                <c:pt idx="11">
                  <c:v>22/04</c:v>
                </c:pt>
                <c:pt idx="12">
                  <c:v>23/04</c:v>
                </c:pt>
                <c:pt idx="13">
                  <c:v>24/04</c:v>
                </c:pt>
                <c:pt idx="14">
                  <c:v>25/04</c:v>
                </c:pt>
              </c:strCache>
            </c:strRef>
          </c:cat>
          <c:val>
            <c:numRef>
              <c:f>'5. Burndown Task Tables'!$D$28:$R$28</c:f>
              <c:numCache>
                <c:formatCode>0.00</c:formatCode>
                <c:ptCount val="15"/>
                <c:pt idx="0">
                  <c:v>0</c:v>
                </c:pt>
                <c:pt idx="1">
                  <c:v>-0.5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7850496"/>
        <c:axId val="77852032"/>
      </c:lineChart>
      <c:catAx>
        <c:axId val="77850496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852032"/>
        <c:crosses val="autoZero"/>
        <c:auto val="1"/>
        <c:lblAlgn val="ctr"/>
        <c:lblOffset val="100"/>
        <c:tickLblSkip val="1"/>
        <c:tickMarkSkip val="1"/>
      </c:catAx>
      <c:valAx>
        <c:axId val="77852032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85049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69"/>
          <c:w val="0.87600028071357772"/>
          <c:h val="0.60626530661289735"/>
        </c:manualLayout>
      </c:layout>
      <c:lineChart>
        <c:grouping val="standard"/>
        <c:ser>
          <c:idx val="4"/>
          <c:order val="0"/>
          <c:tx>
            <c:strRef>
              <c:f>'5. Burndown Task Tables'!$B$35:$C$35</c:f>
              <c:strCache>
                <c:ptCount val="1"/>
                <c:pt idx="0">
                  <c:v>Remaining (h) ART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Tables'!$D$6:$R$6</c:f>
              <c:strCache>
                <c:ptCount val="15"/>
                <c:pt idx="0">
                  <c:v>Planned</c:v>
                </c:pt>
                <c:pt idx="1">
                  <c:v>12/04</c:v>
                </c:pt>
                <c:pt idx="2">
                  <c:v>13/04</c:v>
                </c:pt>
                <c:pt idx="3">
                  <c:v>14/04</c:v>
                </c:pt>
                <c:pt idx="4">
                  <c:v>15/04</c:v>
                </c:pt>
                <c:pt idx="5">
                  <c:v>16/04</c:v>
                </c:pt>
                <c:pt idx="6">
                  <c:v>17/04</c:v>
                </c:pt>
                <c:pt idx="7">
                  <c:v>18/04</c:v>
                </c:pt>
                <c:pt idx="8">
                  <c:v>19/04</c:v>
                </c:pt>
                <c:pt idx="9">
                  <c:v>20/04</c:v>
                </c:pt>
                <c:pt idx="10">
                  <c:v>21/04</c:v>
                </c:pt>
                <c:pt idx="11">
                  <c:v>22/04</c:v>
                </c:pt>
                <c:pt idx="12">
                  <c:v>23/04</c:v>
                </c:pt>
                <c:pt idx="13">
                  <c:v>24/04</c:v>
                </c:pt>
                <c:pt idx="14">
                  <c:v>25/04</c:v>
                </c:pt>
              </c:strCache>
            </c:strRef>
          </c:cat>
          <c:val>
            <c:numRef>
              <c:f>'5. Burndown Task Tables'!$D$35:$R$35</c:f>
              <c:numCache>
                <c:formatCode>0.00</c:formatCode>
                <c:ptCount val="15"/>
                <c:pt idx="0">
                  <c:v>32</c:v>
                </c:pt>
                <c:pt idx="1">
                  <c:v>14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4.5</c:v>
                </c:pt>
                <c:pt idx="10">
                  <c:v>4.5</c:v>
                </c:pt>
                <c:pt idx="11">
                  <c:v>2.5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Tables'!$B$49:$C$49</c:f>
              <c:strCache>
                <c:ptCount val="1"/>
                <c:pt idx="0">
                  <c:v>Secured Limit ART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Tables'!$D$6:$R$6</c:f>
              <c:strCache>
                <c:ptCount val="15"/>
                <c:pt idx="0">
                  <c:v>Planned</c:v>
                </c:pt>
                <c:pt idx="1">
                  <c:v>12/04</c:v>
                </c:pt>
                <c:pt idx="2">
                  <c:v>13/04</c:v>
                </c:pt>
                <c:pt idx="3">
                  <c:v>14/04</c:v>
                </c:pt>
                <c:pt idx="4">
                  <c:v>15/04</c:v>
                </c:pt>
                <c:pt idx="5">
                  <c:v>16/04</c:v>
                </c:pt>
                <c:pt idx="6">
                  <c:v>17/04</c:v>
                </c:pt>
                <c:pt idx="7">
                  <c:v>18/04</c:v>
                </c:pt>
                <c:pt idx="8">
                  <c:v>19/04</c:v>
                </c:pt>
                <c:pt idx="9">
                  <c:v>20/04</c:v>
                </c:pt>
                <c:pt idx="10">
                  <c:v>21/04</c:v>
                </c:pt>
                <c:pt idx="11">
                  <c:v>22/04</c:v>
                </c:pt>
                <c:pt idx="12">
                  <c:v>23/04</c:v>
                </c:pt>
                <c:pt idx="13">
                  <c:v>24/04</c:v>
                </c:pt>
                <c:pt idx="14">
                  <c:v>25/04</c:v>
                </c:pt>
              </c:strCache>
            </c:strRef>
          </c:cat>
          <c:val>
            <c:numRef>
              <c:f>'5. Burndown Task Tables'!$D$49:$R$49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20.400000000000006</c:v>
                </c:pt>
                <c:pt idx="5">
                  <c:v>17.000000000000007</c:v>
                </c:pt>
                <c:pt idx="6">
                  <c:v>17.000000000000007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10.200000000000006</c:v>
                </c:pt>
                <c:pt idx="10">
                  <c:v>6.800000000000006</c:v>
                </c:pt>
                <c:pt idx="11">
                  <c:v>3.4000000000000061</c:v>
                </c:pt>
                <c:pt idx="12">
                  <c:v>6.2172489379008766E-15</c:v>
                </c:pt>
                <c:pt idx="13">
                  <c:v>6.2172489379008766E-15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Tables'!$B$63:$C$63</c:f>
              <c:strCache>
                <c:ptCount val="1"/>
                <c:pt idx="0">
                  <c:v>Risk Limit ART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Tables'!$D$6:$R$6</c:f>
              <c:strCache>
                <c:ptCount val="15"/>
                <c:pt idx="0">
                  <c:v>Planned</c:v>
                </c:pt>
                <c:pt idx="1">
                  <c:v>12/04</c:v>
                </c:pt>
                <c:pt idx="2">
                  <c:v>13/04</c:v>
                </c:pt>
                <c:pt idx="3">
                  <c:v>14/04</c:v>
                </c:pt>
                <c:pt idx="4">
                  <c:v>15/04</c:v>
                </c:pt>
                <c:pt idx="5">
                  <c:v>16/04</c:v>
                </c:pt>
                <c:pt idx="6">
                  <c:v>17/04</c:v>
                </c:pt>
                <c:pt idx="7">
                  <c:v>18/04</c:v>
                </c:pt>
                <c:pt idx="8">
                  <c:v>19/04</c:v>
                </c:pt>
                <c:pt idx="9">
                  <c:v>20/04</c:v>
                </c:pt>
                <c:pt idx="10">
                  <c:v>21/04</c:v>
                </c:pt>
                <c:pt idx="11">
                  <c:v>22/04</c:v>
                </c:pt>
                <c:pt idx="12">
                  <c:v>23/04</c:v>
                </c:pt>
                <c:pt idx="13">
                  <c:v>24/04</c:v>
                </c:pt>
                <c:pt idx="14">
                  <c:v>25/04</c:v>
                </c:pt>
              </c:strCache>
            </c:strRef>
          </c:cat>
          <c:val>
            <c:numRef>
              <c:f>'5. Burndown Task Tables'!$D$63:$R$63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Tables'!$B$29:$C$29</c:f>
              <c:strCache>
                <c:ptCount val="1"/>
                <c:pt idx="0">
                  <c:v>New Tasks (h) ART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Tables'!$D$6:$R$6</c:f>
              <c:strCache>
                <c:ptCount val="15"/>
                <c:pt idx="0">
                  <c:v>Planned</c:v>
                </c:pt>
                <c:pt idx="1">
                  <c:v>12/04</c:v>
                </c:pt>
                <c:pt idx="2">
                  <c:v>13/04</c:v>
                </c:pt>
                <c:pt idx="3">
                  <c:v>14/04</c:v>
                </c:pt>
                <c:pt idx="4">
                  <c:v>15/04</c:v>
                </c:pt>
                <c:pt idx="5">
                  <c:v>16/04</c:v>
                </c:pt>
                <c:pt idx="6">
                  <c:v>17/04</c:v>
                </c:pt>
                <c:pt idx="7">
                  <c:v>18/04</c:v>
                </c:pt>
                <c:pt idx="8">
                  <c:v>19/04</c:v>
                </c:pt>
                <c:pt idx="9">
                  <c:v>20/04</c:v>
                </c:pt>
                <c:pt idx="10">
                  <c:v>21/04</c:v>
                </c:pt>
                <c:pt idx="11">
                  <c:v>22/04</c:v>
                </c:pt>
                <c:pt idx="12">
                  <c:v>23/04</c:v>
                </c:pt>
                <c:pt idx="13">
                  <c:v>24/04</c:v>
                </c:pt>
                <c:pt idx="14">
                  <c:v>25/04</c:v>
                </c:pt>
              </c:strCache>
            </c:strRef>
          </c:cat>
          <c:val>
            <c:numRef>
              <c:f>'5. Burndown Task Tables'!$D$29:$R$29</c:f>
              <c:numCache>
                <c:formatCode>0.00</c:formatCode>
                <c:ptCount val="15"/>
                <c:pt idx="0">
                  <c:v>0</c:v>
                </c:pt>
                <c:pt idx="1">
                  <c:v>-16</c:v>
                </c:pt>
                <c:pt idx="2">
                  <c:v>3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1.5</c:v>
                </c:pt>
                <c:pt idx="10">
                  <c:v>0</c:v>
                </c:pt>
                <c:pt idx="11">
                  <c:v>3</c:v>
                </c:pt>
                <c:pt idx="12">
                  <c:v>1.5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7973376"/>
        <c:axId val="77974912"/>
      </c:lineChart>
      <c:catAx>
        <c:axId val="77973376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974912"/>
        <c:crosses val="autoZero"/>
        <c:auto val="1"/>
        <c:lblAlgn val="ctr"/>
        <c:lblOffset val="100"/>
        <c:tickLblSkip val="1"/>
        <c:tickMarkSkip val="1"/>
      </c:catAx>
      <c:valAx>
        <c:axId val="77974912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797337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77"/>
          <c:w val="0.87600028071357794"/>
          <c:h val="0.60626530661289768"/>
        </c:manualLayout>
      </c:layout>
      <c:lineChart>
        <c:grouping val="standard"/>
        <c:ser>
          <c:idx val="4"/>
          <c:order val="0"/>
          <c:tx>
            <c:strRef>
              <c:f>'5. Burndown Task Tables'!$B$36:$C$36</c:f>
              <c:strCache>
                <c:ptCount val="1"/>
                <c:pt idx="0">
                  <c:v>Remaining (h) PRG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Tables'!$D$6:$R$6</c:f>
              <c:strCache>
                <c:ptCount val="15"/>
                <c:pt idx="0">
                  <c:v>Planned</c:v>
                </c:pt>
                <c:pt idx="1">
                  <c:v>12/04</c:v>
                </c:pt>
                <c:pt idx="2">
                  <c:v>13/04</c:v>
                </c:pt>
                <c:pt idx="3">
                  <c:v>14/04</c:v>
                </c:pt>
                <c:pt idx="4">
                  <c:v>15/04</c:v>
                </c:pt>
                <c:pt idx="5">
                  <c:v>16/04</c:v>
                </c:pt>
                <c:pt idx="6">
                  <c:v>17/04</c:v>
                </c:pt>
                <c:pt idx="7">
                  <c:v>18/04</c:v>
                </c:pt>
                <c:pt idx="8">
                  <c:v>19/04</c:v>
                </c:pt>
                <c:pt idx="9">
                  <c:v>20/04</c:v>
                </c:pt>
                <c:pt idx="10">
                  <c:v>21/04</c:v>
                </c:pt>
                <c:pt idx="11">
                  <c:v>22/04</c:v>
                </c:pt>
                <c:pt idx="12">
                  <c:v>23/04</c:v>
                </c:pt>
                <c:pt idx="13">
                  <c:v>24/04</c:v>
                </c:pt>
                <c:pt idx="14">
                  <c:v>25/04</c:v>
                </c:pt>
              </c:strCache>
            </c:strRef>
          </c:cat>
          <c:val>
            <c:numRef>
              <c:f>'5. Burndown Task Tables'!$D$36:$R$36</c:f>
              <c:numCache>
                <c:formatCode>0.00</c:formatCode>
                <c:ptCount val="15"/>
                <c:pt idx="0">
                  <c:v>32</c:v>
                </c:pt>
                <c:pt idx="1">
                  <c:v>26</c:v>
                </c:pt>
                <c:pt idx="2">
                  <c:v>25</c:v>
                </c:pt>
                <c:pt idx="3">
                  <c:v>23.5</c:v>
                </c:pt>
                <c:pt idx="4">
                  <c:v>26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14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Tables'!$B$50:$C$50</c:f>
              <c:strCache>
                <c:ptCount val="1"/>
                <c:pt idx="0">
                  <c:v>Secured Limit PRG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Tables'!$D$6:$R$6</c:f>
              <c:strCache>
                <c:ptCount val="15"/>
                <c:pt idx="0">
                  <c:v>Planned</c:v>
                </c:pt>
                <c:pt idx="1">
                  <c:v>12/04</c:v>
                </c:pt>
                <c:pt idx="2">
                  <c:v>13/04</c:v>
                </c:pt>
                <c:pt idx="3">
                  <c:v>14/04</c:v>
                </c:pt>
                <c:pt idx="4">
                  <c:v>15/04</c:v>
                </c:pt>
                <c:pt idx="5">
                  <c:v>16/04</c:v>
                </c:pt>
                <c:pt idx="6">
                  <c:v>17/04</c:v>
                </c:pt>
                <c:pt idx="7">
                  <c:v>18/04</c:v>
                </c:pt>
                <c:pt idx="8">
                  <c:v>19/04</c:v>
                </c:pt>
                <c:pt idx="9">
                  <c:v>20/04</c:v>
                </c:pt>
                <c:pt idx="10">
                  <c:v>21/04</c:v>
                </c:pt>
                <c:pt idx="11">
                  <c:v>22/04</c:v>
                </c:pt>
                <c:pt idx="12">
                  <c:v>23/04</c:v>
                </c:pt>
                <c:pt idx="13">
                  <c:v>24/04</c:v>
                </c:pt>
                <c:pt idx="14">
                  <c:v>25/04</c:v>
                </c:pt>
              </c:strCache>
            </c:strRef>
          </c:cat>
          <c:val>
            <c:numRef>
              <c:f>'5. Burndown Task Tables'!$D$50:$R$50</c:f>
              <c:numCache>
                <c:formatCode>0.0</c:formatCode>
                <c:ptCount val="15"/>
                <c:pt idx="0">
                  <c:v>68</c:v>
                </c:pt>
                <c:pt idx="1">
                  <c:v>61.2</c:v>
                </c:pt>
                <c:pt idx="2">
                  <c:v>54.400000000000006</c:v>
                </c:pt>
                <c:pt idx="3">
                  <c:v>47.600000000000009</c:v>
                </c:pt>
                <c:pt idx="4">
                  <c:v>40.800000000000011</c:v>
                </c:pt>
                <c:pt idx="5">
                  <c:v>34.000000000000014</c:v>
                </c:pt>
                <c:pt idx="6">
                  <c:v>34.000000000000014</c:v>
                </c:pt>
                <c:pt idx="7">
                  <c:v>34.000000000000014</c:v>
                </c:pt>
                <c:pt idx="8">
                  <c:v>27.200000000000014</c:v>
                </c:pt>
                <c:pt idx="9">
                  <c:v>20.400000000000013</c:v>
                </c:pt>
                <c:pt idx="10">
                  <c:v>13.600000000000012</c:v>
                </c:pt>
                <c:pt idx="11">
                  <c:v>6.8000000000000123</c:v>
                </c:pt>
                <c:pt idx="12">
                  <c:v>1.2434497875801753E-14</c:v>
                </c:pt>
                <c:pt idx="13">
                  <c:v>1.2434497875801753E-14</c:v>
                </c:pt>
                <c:pt idx="14">
                  <c:v>1.2434497875801753E-14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Tables'!$B$64:$C$64</c:f>
              <c:strCache>
                <c:ptCount val="1"/>
                <c:pt idx="0">
                  <c:v>Risk Limit PRG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Tables'!$D$6:$R$6</c:f>
              <c:strCache>
                <c:ptCount val="15"/>
                <c:pt idx="0">
                  <c:v>Planned</c:v>
                </c:pt>
                <c:pt idx="1">
                  <c:v>12/04</c:v>
                </c:pt>
                <c:pt idx="2">
                  <c:v>13/04</c:v>
                </c:pt>
                <c:pt idx="3">
                  <c:v>14/04</c:v>
                </c:pt>
                <c:pt idx="4">
                  <c:v>15/04</c:v>
                </c:pt>
                <c:pt idx="5">
                  <c:v>16/04</c:v>
                </c:pt>
                <c:pt idx="6">
                  <c:v>17/04</c:v>
                </c:pt>
                <c:pt idx="7">
                  <c:v>18/04</c:v>
                </c:pt>
                <c:pt idx="8">
                  <c:v>19/04</c:v>
                </c:pt>
                <c:pt idx="9">
                  <c:v>20/04</c:v>
                </c:pt>
                <c:pt idx="10">
                  <c:v>21/04</c:v>
                </c:pt>
                <c:pt idx="11">
                  <c:v>22/04</c:v>
                </c:pt>
                <c:pt idx="12">
                  <c:v>23/04</c:v>
                </c:pt>
                <c:pt idx="13">
                  <c:v>24/04</c:v>
                </c:pt>
                <c:pt idx="14">
                  <c:v>25/04</c:v>
                </c:pt>
              </c:strCache>
            </c:strRef>
          </c:cat>
          <c:val>
            <c:numRef>
              <c:f>'5. Burndown Task Tables'!$D$64:$R$64</c:f>
              <c:numCache>
                <c:formatCode>0.0</c:formatCode>
                <c:ptCount val="15"/>
                <c:pt idx="0">
                  <c:v>80</c:v>
                </c:pt>
                <c:pt idx="1">
                  <c:v>72</c:v>
                </c:pt>
                <c:pt idx="2">
                  <c:v>64</c:v>
                </c:pt>
                <c:pt idx="3">
                  <c:v>56</c:v>
                </c:pt>
                <c:pt idx="4">
                  <c:v>48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32</c:v>
                </c:pt>
                <c:pt idx="9">
                  <c:v>24</c:v>
                </c:pt>
                <c:pt idx="10">
                  <c:v>16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Tables'!$B$30:$C$30</c:f>
              <c:strCache>
                <c:ptCount val="1"/>
                <c:pt idx="0">
                  <c:v>New Tasks (h) PRG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Tables'!$D$6:$R$6</c:f>
              <c:strCache>
                <c:ptCount val="15"/>
                <c:pt idx="0">
                  <c:v>Planned</c:v>
                </c:pt>
                <c:pt idx="1">
                  <c:v>12/04</c:v>
                </c:pt>
                <c:pt idx="2">
                  <c:v>13/04</c:v>
                </c:pt>
                <c:pt idx="3">
                  <c:v>14/04</c:v>
                </c:pt>
                <c:pt idx="4">
                  <c:v>15/04</c:v>
                </c:pt>
                <c:pt idx="5">
                  <c:v>16/04</c:v>
                </c:pt>
                <c:pt idx="6">
                  <c:v>17/04</c:v>
                </c:pt>
                <c:pt idx="7">
                  <c:v>18/04</c:v>
                </c:pt>
                <c:pt idx="8">
                  <c:v>19/04</c:v>
                </c:pt>
                <c:pt idx="9">
                  <c:v>20/04</c:v>
                </c:pt>
                <c:pt idx="10">
                  <c:v>21/04</c:v>
                </c:pt>
                <c:pt idx="11">
                  <c:v>22/04</c:v>
                </c:pt>
                <c:pt idx="12">
                  <c:v>23/04</c:v>
                </c:pt>
                <c:pt idx="13">
                  <c:v>24/04</c:v>
                </c:pt>
                <c:pt idx="14">
                  <c:v>25/04</c:v>
                </c:pt>
              </c:strCache>
            </c:strRef>
          </c:cat>
          <c:val>
            <c:numRef>
              <c:f>'5. Burndown Task Tables'!$D$30:$R$30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6.5</c:v>
                </c:pt>
                <c:pt idx="3">
                  <c:v>0.75</c:v>
                </c:pt>
                <c:pt idx="4">
                  <c:v>10.5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-5.8500000000000014</c:v>
                </c:pt>
                <c:pt idx="9">
                  <c:v>-7</c:v>
                </c:pt>
                <c:pt idx="10">
                  <c:v>0</c:v>
                </c:pt>
                <c:pt idx="11">
                  <c:v>4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8030720"/>
        <c:axId val="78032256"/>
      </c:lineChart>
      <c:catAx>
        <c:axId val="78030720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8032256"/>
        <c:crosses val="autoZero"/>
        <c:auto val="1"/>
        <c:lblAlgn val="ctr"/>
        <c:lblOffset val="100"/>
        <c:tickLblSkip val="1"/>
        <c:tickMarkSkip val="1"/>
      </c:catAx>
      <c:valAx>
        <c:axId val="78032256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8030720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77"/>
          <c:w val="0.87600028071357794"/>
          <c:h val="0.60626530661289768"/>
        </c:manualLayout>
      </c:layout>
      <c:lineChart>
        <c:grouping val="standard"/>
        <c:ser>
          <c:idx val="4"/>
          <c:order val="0"/>
          <c:tx>
            <c:strRef>
              <c:f>'5. Burndown Task Tables'!$B$37:$C$37</c:f>
              <c:strCache>
                <c:ptCount val="1"/>
                <c:pt idx="0">
                  <c:v>Remaining (h) AUD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Tables'!$D$6:$R$6</c:f>
              <c:strCache>
                <c:ptCount val="15"/>
                <c:pt idx="0">
                  <c:v>Planned</c:v>
                </c:pt>
                <c:pt idx="1">
                  <c:v>12/04</c:v>
                </c:pt>
                <c:pt idx="2">
                  <c:v>13/04</c:v>
                </c:pt>
                <c:pt idx="3">
                  <c:v>14/04</c:v>
                </c:pt>
                <c:pt idx="4">
                  <c:v>15/04</c:v>
                </c:pt>
                <c:pt idx="5">
                  <c:v>16/04</c:v>
                </c:pt>
                <c:pt idx="6">
                  <c:v>17/04</c:v>
                </c:pt>
                <c:pt idx="7">
                  <c:v>18/04</c:v>
                </c:pt>
                <c:pt idx="8">
                  <c:v>19/04</c:v>
                </c:pt>
                <c:pt idx="9">
                  <c:v>20/04</c:v>
                </c:pt>
                <c:pt idx="10">
                  <c:v>21/04</c:v>
                </c:pt>
                <c:pt idx="11">
                  <c:v>22/04</c:v>
                </c:pt>
                <c:pt idx="12">
                  <c:v>23/04</c:v>
                </c:pt>
                <c:pt idx="13">
                  <c:v>24/04</c:v>
                </c:pt>
                <c:pt idx="14">
                  <c:v>25/04</c:v>
                </c:pt>
              </c:strCache>
            </c:strRef>
          </c:cat>
          <c:val>
            <c:numRef>
              <c:f>'5. Burndown Task Tables'!$D$37:$R$37</c:f>
              <c:numCache>
                <c:formatCode>0.00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2.5</c:v>
                </c:pt>
                <c:pt idx="3">
                  <c:v>0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Tables'!$B$51:$C$51</c:f>
              <c:strCache>
                <c:ptCount val="1"/>
                <c:pt idx="0">
                  <c:v>Secured Limit AUD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Tables'!$D$6:$R$6</c:f>
              <c:strCache>
                <c:ptCount val="15"/>
                <c:pt idx="0">
                  <c:v>Planned</c:v>
                </c:pt>
                <c:pt idx="1">
                  <c:v>12/04</c:v>
                </c:pt>
                <c:pt idx="2">
                  <c:v>13/04</c:v>
                </c:pt>
                <c:pt idx="3">
                  <c:v>14/04</c:v>
                </c:pt>
                <c:pt idx="4">
                  <c:v>15/04</c:v>
                </c:pt>
                <c:pt idx="5">
                  <c:v>16/04</c:v>
                </c:pt>
                <c:pt idx="6">
                  <c:v>17/04</c:v>
                </c:pt>
                <c:pt idx="7">
                  <c:v>18/04</c:v>
                </c:pt>
                <c:pt idx="8">
                  <c:v>19/04</c:v>
                </c:pt>
                <c:pt idx="9">
                  <c:v>20/04</c:v>
                </c:pt>
                <c:pt idx="10">
                  <c:v>21/04</c:v>
                </c:pt>
                <c:pt idx="11">
                  <c:v>22/04</c:v>
                </c:pt>
                <c:pt idx="12">
                  <c:v>23/04</c:v>
                </c:pt>
                <c:pt idx="13">
                  <c:v>24/04</c:v>
                </c:pt>
                <c:pt idx="14">
                  <c:v>25/04</c:v>
                </c:pt>
              </c:strCache>
            </c:strRef>
          </c:cat>
          <c:val>
            <c:numRef>
              <c:f>'5. Burndown Task Tables'!$D$51:$R$51</c:f>
              <c:numCache>
                <c:formatCode>0.0</c:formatCode>
                <c:ptCount val="15"/>
                <c:pt idx="0">
                  <c:v>17</c:v>
                </c:pt>
                <c:pt idx="1">
                  <c:v>15.3</c:v>
                </c:pt>
                <c:pt idx="2">
                  <c:v>13.600000000000001</c:v>
                </c:pt>
                <c:pt idx="3">
                  <c:v>11.900000000000002</c:v>
                </c:pt>
                <c:pt idx="4">
                  <c:v>10.200000000000003</c:v>
                </c:pt>
                <c:pt idx="5">
                  <c:v>8.5000000000000036</c:v>
                </c:pt>
                <c:pt idx="6">
                  <c:v>8.5000000000000036</c:v>
                </c:pt>
                <c:pt idx="7">
                  <c:v>8.5000000000000036</c:v>
                </c:pt>
                <c:pt idx="8">
                  <c:v>6.8000000000000034</c:v>
                </c:pt>
                <c:pt idx="9">
                  <c:v>5.1000000000000032</c:v>
                </c:pt>
                <c:pt idx="10">
                  <c:v>3.400000000000003</c:v>
                </c:pt>
                <c:pt idx="11">
                  <c:v>1.7000000000000031</c:v>
                </c:pt>
                <c:pt idx="12">
                  <c:v>3.1086244689504383E-15</c:v>
                </c:pt>
                <c:pt idx="13">
                  <c:v>3.1086244689504383E-15</c:v>
                </c:pt>
                <c:pt idx="14">
                  <c:v>3.1086244689504383E-15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Tables'!$B$65:$C$65</c:f>
              <c:strCache>
                <c:ptCount val="1"/>
                <c:pt idx="0">
                  <c:v>Risk Limit AUD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Tables'!$D$6:$R$6</c:f>
              <c:strCache>
                <c:ptCount val="15"/>
                <c:pt idx="0">
                  <c:v>Planned</c:v>
                </c:pt>
                <c:pt idx="1">
                  <c:v>12/04</c:v>
                </c:pt>
                <c:pt idx="2">
                  <c:v>13/04</c:v>
                </c:pt>
                <c:pt idx="3">
                  <c:v>14/04</c:v>
                </c:pt>
                <c:pt idx="4">
                  <c:v>15/04</c:v>
                </c:pt>
                <c:pt idx="5">
                  <c:v>16/04</c:v>
                </c:pt>
                <c:pt idx="6">
                  <c:v>17/04</c:v>
                </c:pt>
                <c:pt idx="7">
                  <c:v>18/04</c:v>
                </c:pt>
                <c:pt idx="8">
                  <c:v>19/04</c:v>
                </c:pt>
                <c:pt idx="9">
                  <c:v>20/04</c:v>
                </c:pt>
                <c:pt idx="10">
                  <c:v>21/04</c:v>
                </c:pt>
                <c:pt idx="11">
                  <c:v>22/04</c:v>
                </c:pt>
                <c:pt idx="12">
                  <c:v>23/04</c:v>
                </c:pt>
                <c:pt idx="13">
                  <c:v>24/04</c:v>
                </c:pt>
                <c:pt idx="14">
                  <c:v>25/04</c:v>
                </c:pt>
              </c:strCache>
            </c:strRef>
          </c:cat>
          <c:val>
            <c:numRef>
              <c:f>'5. Burndown Task Tables'!$D$65:$R$65</c:f>
              <c:numCache>
                <c:formatCode>0.0</c:formatCode>
                <c:ptCount val="15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Tables'!$B$31:$C$31</c:f>
              <c:strCache>
                <c:ptCount val="1"/>
                <c:pt idx="0">
                  <c:v>New Tasks (h) AUD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Tables'!$D$6:$R$6</c:f>
              <c:strCache>
                <c:ptCount val="15"/>
                <c:pt idx="0">
                  <c:v>Planned</c:v>
                </c:pt>
                <c:pt idx="1">
                  <c:v>12/04</c:v>
                </c:pt>
                <c:pt idx="2">
                  <c:v>13/04</c:v>
                </c:pt>
                <c:pt idx="3">
                  <c:v>14/04</c:v>
                </c:pt>
                <c:pt idx="4">
                  <c:v>15/04</c:v>
                </c:pt>
                <c:pt idx="5">
                  <c:v>16/04</c:v>
                </c:pt>
                <c:pt idx="6">
                  <c:v>17/04</c:v>
                </c:pt>
                <c:pt idx="7">
                  <c:v>18/04</c:v>
                </c:pt>
                <c:pt idx="8">
                  <c:v>19/04</c:v>
                </c:pt>
                <c:pt idx="9">
                  <c:v>20/04</c:v>
                </c:pt>
                <c:pt idx="10">
                  <c:v>21/04</c:v>
                </c:pt>
                <c:pt idx="11">
                  <c:v>22/04</c:v>
                </c:pt>
                <c:pt idx="12">
                  <c:v>23/04</c:v>
                </c:pt>
                <c:pt idx="13">
                  <c:v>24/04</c:v>
                </c:pt>
                <c:pt idx="14">
                  <c:v>25/04</c:v>
                </c:pt>
              </c:strCache>
            </c:strRef>
          </c:cat>
          <c:val>
            <c:numRef>
              <c:f>'5. Burndown Task Tables'!$D$31:$R$31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8108928"/>
        <c:axId val="78110720"/>
      </c:lineChart>
      <c:catAx>
        <c:axId val="78108928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8110720"/>
        <c:crosses val="autoZero"/>
        <c:auto val="1"/>
        <c:lblAlgn val="ctr"/>
        <c:lblOffset val="100"/>
        <c:tickLblSkip val="1"/>
        <c:tickMarkSkip val="1"/>
      </c:catAx>
      <c:valAx>
        <c:axId val="78110720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8108928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88"/>
          <c:w val="0.87600028071357816"/>
          <c:h val="0.6062653066128979"/>
        </c:manualLayout>
      </c:layout>
      <c:lineChart>
        <c:grouping val="standard"/>
        <c:ser>
          <c:idx val="4"/>
          <c:order val="0"/>
          <c:tx>
            <c:strRef>
              <c:f>'5. Burndown Task Tables'!$B$38:$C$38</c:f>
              <c:strCache>
                <c:ptCount val="1"/>
                <c:pt idx="0">
                  <c:v>Remaining (h) TST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Tables'!$D$6:$R$6</c:f>
              <c:strCache>
                <c:ptCount val="15"/>
                <c:pt idx="0">
                  <c:v>Planned</c:v>
                </c:pt>
                <c:pt idx="1">
                  <c:v>12/04</c:v>
                </c:pt>
                <c:pt idx="2">
                  <c:v>13/04</c:v>
                </c:pt>
                <c:pt idx="3">
                  <c:v>14/04</c:v>
                </c:pt>
                <c:pt idx="4">
                  <c:v>15/04</c:v>
                </c:pt>
                <c:pt idx="5">
                  <c:v>16/04</c:v>
                </c:pt>
                <c:pt idx="6">
                  <c:v>17/04</c:v>
                </c:pt>
                <c:pt idx="7">
                  <c:v>18/04</c:v>
                </c:pt>
                <c:pt idx="8">
                  <c:v>19/04</c:v>
                </c:pt>
                <c:pt idx="9">
                  <c:v>20/04</c:v>
                </c:pt>
                <c:pt idx="10">
                  <c:v>21/04</c:v>
                </c:pt>
                <c:pt idx="11">
                  <c:v>22/04</c:v>
                </c:pt>
                <c:pt idx="12">
                  <c:v>23/04</c:v>
                </c:pt>
                <c:pt idx="13">
                  <c:v>24/04</c:v>
                </c:pt>
                <c:pt idx="14">
                  <c:v>25/04</c:v>
                </c:pt>
              </c:strCache>
            </c:strRef>
          </c:cat>
          <c:val>
            <c:numRef>
              <c:f>'5. Burndown Task Tables'!$D$38:$R$38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Tables'!$B$52:$C$52</c:f>
              <c:strCache>
                <c:ptCount val="1"/>
                <c:pt idx="0">
                  <c:v>Secured Limit TST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Tables'!$D$6:$R$6</c:f>
              <c:strCache>
                <c:ptCount val="15"/>
                <c:pt idx="0">
                  <c:v>Planned</c:v>
                </c:pt>
                <c:pt idx="1">
                  <c:v>12/04</c:v>
                </c:pt>
                <c:pt idx="2">
                  <c:v>13/04</c:v>
                </c:pt>
                <c:pt idx="3">
                  <c:v>14/04</c:v>
                </c:pt>
                <c:pt idx="4">
                  <c:v>15/04</c:v>
                </c:pt>
                <c:pt idx="5">
                  <c:v>16/04</c:v>
                </c:pt>
                <c:pt idx="6">
                  <c:v>17/04</c:v>
                </c:pt>
                <c:pt idx="7">
                  <c:v>18/04</c:v>
                </c:pt>
                <c:pt idx="8">
                  <c:v>19/04</c:v>
                </c:pt>
                <c:pt idx="9">
                  <c:v>20/04</c:v>
                </c:pt>
                <c:pt idx="10">
                  <c:v>21/04</c:v>
                </c:pt>
                <c:pt idx="11">
                  <c:v>22/04</c:v>
                </c:pt>
                <c:pt idx="12">
                  <c:v>23/04</c:v>
                </c:pt>
                <c:pt idx="13">
                  <c:v>24/04</c:v>
                </c:pt>
                <c:pt idx="14">
                  <c:v>25/04</c:v>
                </c:pt>
              </c:strCache>
            </c:strRef>
          </c:cat>
          <c:val>
            <c:numRef>
              <c:f>'5. Burndown Task Tables'!$D$52:$R$52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Tables'!$B$66:$C$66</c:f>
              <c:strCache>
                <c:ptCount val="1"/>
                <c:pt idx="0">
                  <c:v>Risk Limit TST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Tables'!$D$6:$R$6</c:f>
              <c:strCache>
                <c:ptCount val="15"/>
                <c:pt idx="0">
                  <c:v>Planned</c:v>
                </c:pt>
                <c:pt idx="1">
                  <c:v>12/04</c:v>
                </c:pt>
                <c:pt idx="2">
                  <c:v>13/04</c:v>
                </c:pt>
                <c:pt idx="3">
                  <c:v>14/04</c:v>
                </c:pt>
                <c:pt idx="4">
                  <c:v>15/04</c:v>
                </c:pt>
                <c:pt idx="5">
                  <c:v>16/04</c:v>
                </c:pt>
                <c:pt idx="6">
                  <c:v>17/04</c:v>
                </c:pt>
                <c:pt idx="7">
                  <c:v>18/04</c:v>
                </c:pt>
                <c:pt idx="8">
                  <c:v>19/04</c:v>
                </c:pt>
                <c:pt idx="9">
                  <c:v>20/04</c:v>
                </c:pt>
                <c:pt idx="10">
                  <c:v>21/04</c:v>
                </c:pt>
                <c:pt idx="11">
                  <c:v>22/04</c:v>
                </c:pt>
                <c:pt idx="12">
                  <c:v>23/04</c:v>
                </c:pt>
                <c:pt idx="13">
                  <c:v>24/04</c:v>
                </c:pt>
                <c:pt idx="14">
                  <c:v>25/04</c:v>
                </c:pt>
              </c:strCache>
            </c:strRef>
          </c:cat>
          <c:val>
            <c:numRef>
              <c:f>'5. Burndown Task Tables'!$D$66:$R$66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Tables'!$B$32:$C$32</c:f>
              <c:strCache>
                <c:ptCount val="1"/>
                <c:pt idx="0">
                  <c:v>New Tasks (h) TST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Tables'!$D$6:$R$6</c:f>
              <c:strCache>
                <c:ptCount val="15"/>
                <c:pt idx="0">
                  <c:v>Planned</c:v>
                </c:pt>
                <c:pt idx="1">
                  <c:v>12/04</c:v>
                </c:pt>
                <c:pt idx="2">
                  <c:v>13/04</c:v>
                </c:pt>
                <c:pt idx="3">
                  <c:v>14/04</c:v>
                </c:pt>
                <c:pt idx="4">
                  <c:v>15/04</c:v>
                </c:pt>
                <c:pt idx="5">
                  <c:v>16/04</c:v>
                </c:pt>
                <c:pt idx="6">
                  <c:v>17/04</c:v>
                </c:pt>
                <c:pt idx="7">
                  <c:v>18/04</c:v>
                </c:pt>
                <c:pt idx="8">
                  <c:v>19/04</c:v>
                </c:pt>
                <c:pt idx="9">
                  <c:v>20/04</c:v>
                </c:pt>
                <c:pt idx="10">
                  <c:v>21/04</c:v>
                </c:pt>
                <c:pt idx="11">
                  <c:v>22/04</c:v>
                </c:pt>
                <c:pt idx="12">
                  <c:v>23/04</c:v>
                </c:pt>
                <c:pt idx="13">
                  <c:v>24/04</c:v>
                </c:pt>
                <c:pt idx="14">
                  <c:v>25/04</c:v>
                </c:pt>
              </c:strCache>
            </c:strRef>
          </c:cat>
          <c:val>
            <c:numRef>
              <c:f>'5. Burndown Task Tables'!$D$32:$R$32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78145792"/>
        <c:axId val="78163968"/>
      </c:lineChart>
      <c:catAx>
        <c:axId val="78145792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8163968"/>
        <c:crosses val="autoZero"/>
        <c:auto val="1"/>
        <c:lblAlgn val="ctr"/>
        <c:lblOffset val="100"/>
        <c:tickLblSkip val="1"/>
        <c:tickMarkSkip val="1"/>
      </c:catAx>
      <c:valAx>
        <c:axId val="78163968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814579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4"/>
  <c:chart>
    <c:title>
      <c:tx>
        <c:rich>
          <a:bodyPr/>
          <a:lstStyle/>
          <a:p>
            <a:pPr>
              <a:defRPr lang="en-U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Test x Defects</a:t>
            </a:r>
          </a:p>
        </c:rich>
      </c:tx>
      <c:layout>
        <c:manualLayout>
          <c:xMode val="edge"/>
          <c:yMode val="edge"/>
          <c:x val="0.36054528898173444"/>
          <c:y val="3.8022590926134234E-2"/>
        </c:manualLayout>
      </c:layout>
    </c:title>
    <c:plotArea>
      <c:layout>
        <c:manualLayout>
          <c:layoutTarget val="inner"/>
          <c:xMode val="edge"/>
          <c:yMode val="edge"/>
          <c:x val="0.19335975860160337"/>
          <c:y val="0.16690757761743671"/>
          <c:w val="0.77040655632331922"/>
          <c:h val="0.6684238994840499"/>
        </c:manualLayout>
      </c:layout>
      <c:barChart>
        <c:barDir val="col"/>
        <c:grouping val="percentStacked"/>
        <c:ser>
          <c:idx val="0"/>
          <c:order val="0"/>
          <c:tx>
            <c:strRef>
              <c:f>'2. Project Dashboard'!$M$6</c:f>
              <c:strCache>
                <c:ptCount val="1"/>
                <c:pt idx="0">
                  <c:v>Test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Dashboard'!$B$7:$B$10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Dashboard'!$M$7:$M$10</c:f>
              <c:numCache>
                <c:formatCode>General</c:formatCode>
                <c:ptCount val="4"/>
              </c:numCache>
            </c:numRef>
          </c:val>
        </c:ser>
        <c:ser>
          <c:idx val="2"/>
          <c:order val="1"/>
          <c:tx>
            <c:strRef>
              <c:f>'2. Project Dashboard'!$N$6</c:f>
              <c:strCache>
                <c:ptCount val="1"/>
                <c:pt idx="0">
                  <c:v>Passed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Dashboard'!$B$7:$B$10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Dashboard'!$N$7:$N$10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2"/>
          <c:tx>
            <c:strRef>
              <c:f>'2. Project Dashboard'!$O$6</c:f>
              <c:strCache>
                <c:ptCount val="1"/>
                <c:pt idx="0">
                  <c:v>Failed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Dashboard'!$B$7:$B$10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Dashboard'!$O$7:$O$10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gapWidth val="75"/>
        <c:overlap val="100"/>
        <c:axId val="76316032"/>
        <c:axId val="76338304"/>
      </c:barChart>
      <c:catAx>
        <c:axId val="7631603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338304"/>
        <c:crosses val="autoZero"/>
        <c:auto val="1"/>
        <c:lblAlgn val="ctr"/>
        <c:lblOffset val="100"/>
      </c:catAx>
      <c:valAx>
        <c:axId val="76338304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316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197421750852588"/>
          <c:y val="0.11406824146981666"/>
          <c:w val="0.55442355419858502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233" l="0.70000000000000062" r="0.70000000000000062" t="0.75000000000000233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6445568"/>
        <c:axId val="76447104"/>
      </c:lineChart>
      <c:catAx>
        <c:axId val="7644556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447104"/>
        <c:crosses val="autoZero"/>
        <c:auto val="1"/>
        <c:lblAlgn val="ctr"/>
        <c:lblOffset val="100"/>
        <c:tickLblSkip val="1"/>
        <c:tickMarkSkip val="1"/>
      </c:catAx>
      <c:valAx>
        <c:axId val="7644710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44556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4803149606299535" l="0.70866141732283838" r="0.70866141732283838" t="0.74803149606299535" header="0.31496062992126295" footer="0.3149606299212629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6362112"/>
        <c:axId val="76363648"/>
      </c:lineChart>
      <c:catAx>
        <c:axId val="7636211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363648"/>
        <c:crosses val="autoZero"/>
        <c:auto val="1"/>
        <c:lblAlgn val="ctr"/>
        <c:lblOffset val="100"/>
        <c:tickLblSkip val="1"/>
        <c:tickMarkSkip val="1"/>
      </c:catAx>
      <c:valAx>
        <c:axId val="7636364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36211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11" r="0.75000000000000211" t="1" header="0.49212598500000176" footer="0.49212598500000176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6413568"/>
        <c:axId val="76493184"/>
      </c:lineChart>
      <c:catAx>
        <c:axId val="7641356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493184"/>
        <c:crosses val="autoZero"/>
        <c:auto val="1"/>
        <c:lblAlgn val="ctr"/>
        <c:lblOffset val="100"/>
        <c:tickLblSkip val="1"/>
        <c:tickMarkSkip val="1"/>
      </c:catAx>
      <c:valAx>
        <c:axId val="7649318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41356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11" r="0.75000000000000211" t="1" header="0.49212598500000176" footer="0.4921259850000017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6514432"/>
        <c:axId val="76515968"/>
      </c:lineChart>
      <c:catAx>
        <c:axId val="7651443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515968"/>
        <c:crosses val="autoZero"/>
        <c:auto val="1"/>
        <c:lblAlgn val="ctr"/>
        <c:lblOffset val="100"/>
        <c:tickLblSkip val="1"/>
        <c:tickMarkSkip val="1"/>
      </c:catAx>
      <c:valAx>
        <c:axId val="7651596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51443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11" r="0.75000000000000211" t="1" header="0.49212598500000176" footer="0.49212598500000176"/>
    <c:pageSetup paperSize="9" orientation="landscape" horizontalDpi="200" verticalDpi="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6541312"/>
        <c:axId val="76620928"/>
      </c:lineChart>
      <c:catAx>
        <c:axId val="7654131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620928"/>
        <c:crosses val="autoZero"/>
        <c:auto val="1"/>
        <c:lblAlgn val="ctr"/>
        <c:lblOffset val="100"/>
        <c:tickLblSkip val="1"/>
        <c:tickMarkSkip val="1"/>
      </c:catAx>
      <c:valAx>
        <c:axId val="7662092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54131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11" r="0.75000000000000211" t="1" header="0.49212598500000176" footer="0.4921259850000017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76552064"/>
        <c:axId val="76553600"/>
      </c:lineChart>
      <c:catAx>
        <c:axId val="76552064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553600"/>
        <c:crosses val="autoZero"/>
        <c:auto val="1"/>
        <c:lblAlgn val="ctr"/>
        <c:lblOffset val="100"/>
        <c:tickLblSkip val="1"/>
        <c:tickMarkSkip val="1"/>
      </c:catAx>
      <c:valAx>
        <c:axId val="7655360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765520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211" r="0.75000000000000211" t="1" header="0.49212598500000176" footer="0.49212598500000176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12</xdr:row>
      <xdr:rowOff>38100</xdr:rowOff>
    </xdr:from>
    <xdr:to>
      <xdr:col>6</xdr:col>
      <xdr:colOff>314325</xdr:colOff>
      <xdr:row>25</xdr:row>
      <xdr:rowOff>66675</xdr:rowOff>
    </xdr:to>
    <xdr:graphicFrame macro="">
      <xdr:nvGraphicFramePr>
        <xdr:cNvPr id="1683049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12</xdr:row>
      <xdr:rowOff>28575</xdr:rowOff>
    </xdr:from>
    <xdr:to>
      <xdr:col>13</xdr:col>
      <xdr:colOff>38100</xdr:colOff>
      <xdr:row>25</xdr:row>
      <xdr:rowOff>66675</xdr:rowOff>
    </xdr:to>
    <xdr:graphicFrame macro="">
      <xdr:nvGraphicFramePr>
        <xdr:cNvPr id="1683050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12</xdr:row>
      <xdr:rowOff>28575</xdr:rowOff>
    </xdr:from>
    <xdr:to>
      <xdr:col>16</xdr:col>
      <xdr:colOff>0</xdr:colOff>
      <xdr:row>25</xdr:row>
      <xdr:rowOff>57150</xdr:rowOff>
    </xdr:to>
    <xdr:graphicFrame macro="">
      <xdr:nvGraphicFramePr>
        <xdr:cNvPr id="1683050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48</xdr:row>
      <xdr:rowOff>0</xdr:rowOff>
    </xdr:from>
    <xdr:to>
      <xdr:col>15</xdr:col>
      <xdr:colOff>1571625</xdr:colOff>
      <xdr:row>48</xdr:row>
      <xdr:rowOff>0</xdr:rowOff>
    </xdr:to>
    <xdr:graphicFrame macro="">
      <xdr:nvGraphicFramePr>
        <xdr:cNvPr id="1683050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</xdr:colOff>
      <xdr:row>48</xdr:row>
      <xdr:rowOff>0</xdr:rowOff>
    </xdr:from>
    <xdr:to>
      <xdr:col>15</xdr:col>
      <xdr:colOff>1562100</xdr:colOff>
      <xdr:row>48</xdr:row>
      <xdr:rowOff>0</xdr:rowOff>
    </xdr:to>
    <xdr:graphicFrame macro="">
      <xdr:nvGraphicFramePr>
        <xdr:cNvPr id="16830503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</xdr:colOff>
      <xdr:row>48</xdr:row>
      <xdr:rowOff>0</xdr:rowOff>
    </xdr:from>
    <xdr:to>
      <xdr:col>15</xdr:col>
      <xdr:colOff>1562100</xdr:colOff>
      <xdr:row>48</xdr:row>
      <xdr:rowOff>0</xdr:rowOff>
    </xdr:to>
    <xdr:graphicFrame macro="">
      <xdr:nvGraphicFramePr>
        <xdr:cNvPr id="16830504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66675</xdr:colOff>
      <xdr:row>48</xdr:row>
      <xdr:rowOff>0</xdr:rowOff>
    </xdr:from>
    <xdr:to>
      <xdr:col>15</xdr:col>
      <xdr:colOff>1581150</xdr:colOff>
      <xdr:row>48</xdr:row>
      <xdr:rowOff>0</xdr:rowOff>
    </xdr:to>
    <xdr:graphicFrame macro="">
      <xdr:nvGraphicFramePr>
        <xdr:cNvPr id="16830505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48</xdr:row>
      <xdr:rowOff>0</xdr:rowOff>
    </xdr:from>
    <xdr:to>
      <xdr:col>15</xdr:col>
      <xdr:colOff>1581150</xdr:colOff>
      <xdr:row>48</xdr:row>
      <xdr:rowOff>0</xdr:rowOff>
    </xdr:to>
    <xdr:graphicFrame macro="">
      <xdr:nvGraphicFramePr>
        <xdr:cNvPr id="16830506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66675</xdr:colOff>
      <xdr:row>48</xdr:row>
      <xdr:rowOff>0</xdr:rowOff>
    </xdr:from>
    <xdr:to>
      <xdr:col>15</xdr:col>
      <xdr:colOff>1581150</xdr:colOff>
      <xdr:row>48</xdr:row>
      <xdr:rowOff>0</xdr:rowOff>
    </xdr:to>
    <xdr:graphicFrame macro="">
      <xdr:nvGraphicFramePr>
        <xdr:cNvPr id="16830507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66675</xdr:colOff>
      <xdr:row>28</xdr:row>
      <xdr:rowOff>0</xdr:rowOff>
    </xdr:from>
    <xdr:to>
      <xdr:col>15</xdr:col>
      <xdr:colOff>1581150</xdr:colOff>
      <xdr:row>43</xdr:row>
      <xdr:rowOff>66675</xdr:rowOff>
    </xdr:to>
    <xdr:graphicFrame macro="">
      <xdr:nvGraphicFramePr>
        <xdr:cNvPr id="16830508" name="Chart 16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76200</xdr:colOff>
      <xdr:row>69</xdr:row>
      <xdr:rowOff>0</xdr:rowOff>
    </xdr:from>
    <xdr:to>
      <xdr:col>16</xdr:col>
      <xdr:colOff>1571625</xdr:colOff>
      <xdr:row>69</xdr:row>
      <xdr:rowOff>0</xdr:rowOff>
    </xdr:to>
    <xdr:graphicFrame macro="">
      <xdr:nvGraphicFramePr>
        <xdr:cNvPr id="168305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57150</xdr:colOff>
      <xdr:row>69</xdr:row>
      <xdr:rowOff>0</xdr:rowOff>
    </xdr:from>
    <xdr:to>
      <xdr:col>16</xdr:col>
      <xdr:colOff>1562100</xdr:colOff>
      <xdr:row>69</xdr:row>
      <xdr:rowOff>0</xdr:rowOff>
    </xdr:to>
    <xdr:graphicFrame macro="">
      <xdr:nvGraphicFramePr>
        <xdr:cNvPr id="16830510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57150</xdr:colOff>
      <xdr:row>69</xdr:row>
      <xdr:rowOff>0</xdr:rowOff>
    </xdr:from>
    <xdr:to>
      <xdr:col>16</xdr:col>
      <xdr:colOff>1562100</xdr:colOff>
      <xdr:row>69</xdr:row>
      <xdr:rowOff>0</xdr:rowOff>
    </xdr:to>
    <xdr:graphicFrame macro="">
      <xdr:nvGraphicFramePr>
        <xdr:cNvPr id="16830511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66675</xdr:colOff>
      <xdr:row>69</xdr:row>
      <xdr:rowOff>0</xdr:rowOff>
    </xdr:from>
    <xdr:to>
      <xdr:col>16</xdr:col>
      <xdr:colOff>1581150</xdr:colOff>
      <xdr:row>69</xdr:row>
      <xdr:rowOff>0</xdr:rowOff>
    </xdr:to>
    <xdr:graphicFrame macro="">
      <xdr:nvGraphicFramePr>
        <xdr:cNvPr id="16830512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66675</xdr:colOff>
      <xdr:row>69</xdr:row>
      <xdr:rowOff>0</xdr:rowOff>
    </xdr:from>
    <xdr:to>
      <xdr:col>16</xdr:col>
      <xdr:colOff>1581150</xdr:colOff>
      <xdr:row>69</xdr:row>
      <xdr:rowOff>0</xdr:rowOff>
    </xdr:to>
    <xdr:graphicFrame macro="">
      <xdr:nvGraphicFramePr>
        <xdr:cNvPr id="16830513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66675</xdr:colOff>
      <xdr:row>69</xdr:row>
      <xdr:rowOff>0</xdr:rowOff>
    </xdr:from>
    <xdr:to>
      <xdr:col>16</xdr:col>
      <xdr:colOff>1581150</xdr:colOff>
      <xdr:row>69</xdr:row>
      <xdr:rowOff>0</xdr:rowOff>
    </xdr:to>
    <xdr:graphicFrame macro="">
      <xdr:nvGraphicFramePr>
        <xdr:cNvPr id="16830514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66675</xdr:colOff>
      <xdr:row>48</xdr:row>
      <xdr:rowOff>0</xdr:rowOff>
    </xdr:from>
    <xdr:to>
      <xdr:col>15</xdr:col>
      <xdr:colOff>1581150</xdr:colOff>
      <xdr:row>63</xdr:row>
      <xdr:rowOff>66675</xdr:rowOff>
    </xdr:to>
    <xdr:graphicFrame macro="">
      <xdr:nvGraphicFramePr>
        <xdr:cNvPr id="18" name="Chart 16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5</xdr:row>
      <xdr:rowOff>51858</xdr:rowOff>
    </xdr:from>
    <xdr:to>
      <xdr:col>5</xdr:col>
      <xdr:colOff>409576</xdr:colOff>
      <xdr:row>19</xdr:row>
      <xdr:rowOff>185208</xdr:rowOff>
    </xdr:to>
    <xdr:graphicFrame macro="">
      <xdr:nvGraphicFramePr>
        <xdr:cNvPr id="1640258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522817</xdr:colOff>
      <xdr:row>5</xdr:row>
      <xdr:rowOff>50800</xdr:rowOff>
    </xdr:from>
    <xdr:to>
      <xdr:col>11</xdr:col>
      <xdr:colOff>713317</xdr:colOff>
      <xdr:row>19</xdr:row>
      <xdr:rowOff>174625</xdr:rowOff>
    </xdr:to>
    <xdr:graphicFrame macro="">
      <xdr:nvGraphicFramePr>
        <xdr:cNvPr id="1640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22</xdr:row>
      <xdr:rowOff>101600</xdr:rowOff>
    </xdr:from>
    <xdr:to>
      <xdr:col>12</xdr:col>
      <xdr:colOff>4234</xdr:colOff>
      <xdr:row>36</xdr:row>
      <xdr:rowOff>34925</xdr:rowOff>
    </xdr:to>
    <xdr:graphicFrame macro="">
      <xdr:nvGraphicFramePr>
        <xdr:cNvPr id="164025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17992</xdr:colOff>
      <xdr:row>38</xdr:row>
      <xdr:rowOff>113242</xdr:rowOff>
    </xdr:from>
    <xdr:to>
      <xdr:col>12</xdr:col>
      <xdr:colOff>25401</xdr:colOff>
      <xdr:row>50</xdr:row>
      <xdr:rowOff>84667</xdr:rowOff>
    </xdr:to>
    <xdr:graphicFrame macro="">
      <xdr:nvGraphicFramePr>
        <xdr:cNvPr id="1640259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4</xdr:row>
      <xdr:rowOff>19051</xdr:rowOff>
    </xdr:from>
    <xdr:to>
      <xdr:col>8</xdr:col>
      <xdr:colOff>590550</xdr:colOff>
      <xdr:row>14</xdr:row>
      <xdr:rowOff>161924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28576</xdr:colOff>
      <xdr:row>4</xdr:row>
      <xdr:rowOff>28575</xdr:rowOff>
    </xdr:from>
    <xdr:to>
      <xdr:col>16</xdr:col>
      <xdr:colOff>600076</xdr:colOff>
      <xdr:row>14</xdr:row>
      <xdr:rowOff>161925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</xdr:row>
      <xdr:rowOff>28576</xdr:rowOff>
    </xdr:from>
    <xdr:to>
      <xdr:col>8</xdr:col>
      <xdr:colOff>590550</xdr:colOff>
      <xdr:row>25</xdr:row>
      <xdr:rowOff>142876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15</xdr:row>
      <xdr:rowOff>38100</xdr:rowOff>
    </xdr:from>
    <xdr:to>
      <xdr:col>16</xdr:col>
      <xdr:colOff>600075</xdr:colOff>
      <xdr:row>25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590550</xdr:colOff>
      <xdr:row>36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26</xdr:row>
      <xdr:rowOff>0</xdr:rowOff>
    </xdr:from>
    <xdr:to>
      <xdr:col>17</xdr:col>
      <xdr:colOff>0</xdr:colOff>
      <xdr:row>36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lent%20Runner%20-%20Sprint%2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 Backlog"/>
      <sheetName val="2. Project Dashboard"/>
      <sheetName val="3. Resources"/>
      <sheetName val="4. Timesheet"/>
      <sheetName val="5. Burndown Task Tables"/>
      <sheetName val="6. Burndown Task Graphs"/>
      <sheetName val="7. Burndown Resources Tables"/>
      <sheetName val="CONFI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>
      <selection activeCell="A19" sqref="A19"/>
    </sheetView>
  </sheetViews>
  <sheetFormatPr defaultRowHeight="15"/>
  <cols>
    <col min="1" max="1" width="90.5703125" customWidth="1"/>
    <col min="2" max="2" width="11.5703125" bestFit="1" customWidth="1"/>
  </cols>
  <sheetData>
    <row r="1" spans="1:9" s="61" customFormat="1" ht="31.5">
      <c r="C1" s="308" t="s">
        <v>170</v>
      </c>
      <c r="D1" s="308"/>
      <c r="E1" s="308"/>
      <c r="F1" s="308"/>
      <c r="G1" s="308"/>
      <c r="H1" s="308"/>
      <c r="I1" s="308"/>
    </row>
    <row r="2" spans="1:9" s="61" customFormat="1" ht="1.5" customHeight="1">
      <c r="A2" s="154"/>
      <c r="B2" s="154"/>
      <c r="C2" s="154"/>
      <c r="D2" s="154"/>
      <c r="E2" s="154"/>
      <c r="F2" s="154"/>
      <c r="G2" s="154"/>
      <c r="H2" s="154"/>
      <c r="I2" s="154"/>
    </row>
    <row r="3" spans="1:9" s="61" customFormat="1" ht="12.75">
      <c r="B3" s="155"/>
      <c r="I3" s="156" t="s">
        <v>17</v>
      </c>
    </row>
    <row r="4" spans="1:9">
      <c r="A4" s="301" t="s">
        <v>128</v>
      </c>
      <c r="B4" s="301" t="s">
        <v>129</v>
      </c>
    </row>
    <row r="5" spans="1:9">
      <c r="A5" s="304" t="s">
        <v>142</v>
      </c>
      <c r="B5" s="304">
        <v>21</v>
      </c>
    </row>
    <row r="6" spans="1:9">
      <c r="A6" s="304" t="s">
        <v>143</v>
      </c>
      <c r="B6" s="304">
        <v>8</v>
      </c>
    </row>
    <row r="7" spans="1:9">
      <c r="A7" s="304" t="s">
        <v>144</v>
      </c>
      <c r="B7" s="304">
        <v>3</v>
      </c>
    </row>
    <row r="8" spans="1:9">
      <c r="A8" s="303" t="s">
        <v>145</v>
      </c>
      <c r="B8" s="303">
        <v>2</v>
      </c>
    </row>
    <row r="9" spans="1:9">
      <c r="A9" s="304" t="s">
        <v>146</v>
      </c>
      <c r="B9" s="304">
        <v>3</v>
      </c>
    </row>
    <row r="10" spans="1:9">
      <c r="A10" s="305" t="s">
        <v>147</v>
      </c>
      <c r="B10" s="305">
        <v>13</v>
      </c>
    </row>
    <row r="11" spans="1:9">
      <c r="A11" s="306" t="s">
        <v>148</v>
      </c>
      <c r="B11" s="304">
        <v>13</v>
      </c>
    </row>
    <row r="12" spans="1:9">
      <c r="A12" s="303" t="s">
        <v>149</v>
      </c>
      <c r="B12" s="303">
        <v>8</v>
      </c>
    </row>
    <row r="13" spans="1:9">
      <c r="A13" s="307" t="s">
        <v>150</v>
      </c>
      <c r="B13" s="304">
        <v>1</v>
      </c>
    </row>
    <row r="14" spans="1:9">
      <c r="A14" s="303" t="s">
        <v>151</v>
      </c>
      <c r="B14" s="303">
        <v>3</v>
      </c>
    </row>
    <row r="15" spans="1:9">
      <c r="A15" s="304" t="s">
        <v>152</v>
      </c>
      <c r="B15" s="304">
        <v>5</v>
      </c>
    </row>
    <row r="16" spans="1:9">
      <c r="A16" s="307" t="s">
        <v>153</v>
      </c>
      <c r="B16" s="304">
        <v>5</v>
      </c>
    </row>
    <row r="17" spans="1:2">
      <c r="A17" s="303" t="s">
        <v>154</v>
      </c>
      <c r="B17" s="303">
        <v>3</v>
      </c>
    </row>
    <row r="18" spans="1:2">
      <c r="A18" s="304" t="s">
        <v>155</v>
      </c>
      <c r="B18" s="304">
        <v>3</v>
      </c>
    </row>
    <row r="19" spans="1:2">
      <c r="A19" t="s">
        <v>156</v>
      </c>
      <c r="B19">
        <v>8</v>
      </c>
    </row>
    <row r="20" spans="1:2">
      <c r="A20" t="s">
        <v>157</v>
      </c>
      <c r="B20">
        <v>13</v>
      </c>
    </row>
    <row r="21" spans="1:2">
      <c r="A21" t="s">
        <v>158</v>
      </c>
      <c r="B21">
        <v>2</v>
      </c>
    </row>
    <row r="22" spans="1:2">
      <c r="A22" t="s">
        <v>159</v>
      </c>
      <c r="B22">
        <v>3</v>
      </c>
    </row>
    <row r="23" spans="1:2">
      <c r="A23" t="s">
        <v>160</v>
      </c>
      <c r="B23">
        <v>2</v>
      </c>
    </row>
    <row r="24" spans="1:2">
      <c r="A24" t="s">
        <v>161</v>
      </c>
      <c r="B24">
        <v>5</v>
      </c>
    </row>
    <row r="25" spans="1:2">
      <c r="A25" t="s">
        <v>162</v>
      </c>
      <c r="B25">
        <v>3</v>
      </c>
    </row>
    <row r="26" spans="1:2">
      <c r="A26" t="s">
        <v>163</v>
      </c>
      <c r="B26">
        <v>5</v>
      </c>
    </row>
    <row r="27" spans="1:2">
      <c r="A27" t="s">
        <v>164</v>
      </c>
      <c r="B27">
        <v>8</v>
      </c>
    </row>
    <row r="28" spans="1:2">
      <c r="A28" t="s">
        <v>165</v>
      </c>
      <c r="B28">
        <v>13</v>
      </c>
    </row>
    <row r="29" spans="1:2">
      <c r="A29" t="s">
        <v>166</v>
      </c>
      <c r="B29">
        <v>8</v>
      </c>
    </row>
    <row r="30" spans="1:2">
      <c r="A30" t="s">
        <v>167</v>
      </c>
      <c r="B30">
        <v>13</v>
      </c>
    </row>
    <row r="31" spans="1:2">
      <c r="A31" t="s">
        <v>168</v>
      </c>
      <c r="B31">
        <v>8</v>
      </c>
    </row>
    <row r="32" spans="1:2">
      <c r="A32" t="s">
        <v>169</v>
      </c>
      <c r="B32">
        <v>13</v>
      </c>
    </row>
  </sheetData>
  <mergeCells count="1">
    <mergeCell ref="C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AN67"/>
  <sheetViews>
    <sheetView topLeftCell="A31" workbookViewId="0">
      <selection sqref="A1:XFD3"/>
    </sheetView>
  </sheetViews>
  <sheetFormatPr defaultRowHeight="12.75"/>
  <cols>
    <col min="1" max="1" width="2.85546875" style="61" customWidth="1"/>
    <col min="2" max="2" width="8.5703125" style="61" customWidth="1"/>
    <col min="3" max="3" width="8.85546875" style="61" customWidth="1"/>
    <col min="4" max="4" width="6.7109375" style="61" customWidth="1"/>
    <col min="5" max="5" width="8.85546875" style="61" bestFit="1" customWidth="1"/>
    <col min="6" max="6" width="7.85546875" style="61" bestFit="1" customWidth="1"/>
    <col min="7" max="7" width="6.5703125" style="61" bestFit="1" customWidth="1"/>
    <col min="8" max="8" width="6.42578125" style="61" customWidth="1"/>
    <col min="9" max="9" width="6.85546875" style="61" bestFit="1" customWidth="1"/>
    <col min="10" max="10" width="9.85546875" style="61" customWidth="1"/>
    <col min="11" max="11" width="3.85546875" style="61" customWidth="1"/>
    <col min="12" max="15" width="9.140625" style="61"/>
    <col min="16" max="16" width="24.85546875" style="61" customWidth="1"/>
    <col min="17" max="16384" width="9.140625" style="61"/>
  </cols>
  <sheetData>
    <row r="1" spans="1:40" s="20" customFormat="1" ht="28.5" customHeight="1">
      <c r="A1" s="17"/>
      <c r="B1" s="7"/>
      <c r="D1" s="18"/>
      <c r="E1" s="18"/>
      <c r="F1" s="19"/>
      <c r="G1" s="318" t="str">
        <f>'1. Backlog'!$C$1</f>
        <v>Silent Runner</v>
      </c>
      <c r="H1" s="318"/>
      <c r="I1" s="318"/>
      <c r="J1" s="318"/>
      <c r="K1" s="318"/>
      <c r="L1" s="3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7"/>
      <c r="AC1" s="17"/>
      <c r="AD1" s="17"/>
      <c r="AE1" s="17"/>
      <c r="AF1" s="18"/>
      <c r="AG1" s="18"/>
      <c r="AH1" s="18"/>
      <c r="AI1" s="18"/>
      <c r="AJ1" s="18"/>
      <c r="AK1" s="18"/>
      <c r="AL1" s="18"/>
      <c r="AM1" s="18"/>
      <c r="AN1" s="18"/>
    </row>
    <row r="2" spans="1:40" s="20" customFormat="1" ht="3.75" customHeight="1">
      <c r="A2" s="17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7"/>
      <c r="AC2" s="17"/>
      <c r="AD2" s="17"/>
      <c r="AE2" s="17"/>
      <c r="AF2" s="18"/>
      <c r="AG2" s="18"/>
      <c r="AH2" s="18"/>
      <c r="AI2" s="18"/>
      <c r="AJ2" s="18"/>
      <c r="AK2" s="18"/>
      <c r="AL2" s="18"/>
      <c r="AM2" s="18"/>
      <c r="AN2" s="18"/>
    </row>
    <row r="3" spans="1:40" s="20" customFormat="1" ht="8.25" customHeight="1">
      <c r="A3" s="17"/>
      <c r="C3" s="22"/>
      <c r="D3" s="18"/>
      <c r="E3" s="18"/>
      <c r="F3" s="18"/>
      <c r="G3" s="7"/>
      <c r="H3" s="7"/>
      <c r="I3" s="7"/>
      <c r="J3" s="23"/>
      <c r="K3" s="18"/>
      <c r="L3" s="24" t="s">
        <v>15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7"/>
      <c r="AC3" s="17"/>
      <c r="AD3" s="17"/>
      <c r="AE3" s="17"/>
      <c r="AF3" s="18"/>
      <c r="AG3" s="18"/>
      <c r="AH3" s="18"/>
      <c r="AI3" s="18"/>
      <c r="AJ3" s="18"/>
      <c r="AK3" s="18"/>
      <c r="AL3" s="18"/>
      <c r="AM3" s="18"/>
      <c r="AN3" s="18"/>
    </row>
    <row r="4" spans="1:40" s="176" customFormat="1" ht="15.75">
      <c r="A4" s="331" t="s">
        <v>45</v>
      </c>
      <c r="B4" s="331"/>
      <c r="C4" s="331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331"/>
    </row>
    <row r="5" spans="1:40" ht="14.25" customHeight="1">
      <c r="A5" s="157"/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</row>
    <row r="6" spans="1:40">
      <c r="B6" s="139" t="s">
        <v>19</v>
      </c>
      <c r="C6" s="139" t="s">
        <v>20</v>
      </c>
      <c r="D6" s="139" t="s">
        <v>21</v>
      </c>
      <c r="E6" s="139" t="s">
        <v>27</v>
      </c>
      <c r="F6" s="139" t="s">
        <v>55</v>
      </c>
      <c r="G6" s="139" t="s">
        <v>18</v>
      </c>
      <c r="H6" s="139" t="s">
        <v>29</v>
      </c>
      <c r="I6" s="139" t="s">
        <v>26</v>
      </c>
      <c r="J6" s="139" t="s">
        <v>28</v>
      </c>
      <c r="L6" s="139" t="s">
        <v>19</v>
      </c>
      <c r="M6" s="139" t="s">
        <v>37</v>
      </c>
      <c r="N6" s="139" t="s">
        <v>62</v>
      </c>
      <c r="O6" s="139" t="s">
        <v>63</v>
      </c>
      <c r="P6" s="139" t="s">
        <v>61</v>
      </c>
    </row>
    <row r="7" spans="1:40">
      <c r="B7" s="63" t="s">
        <v>22</v>
      </c>
      <c r="C7" s="63"/>
      <c r="D7" s="63"/>
      <c r="E7" s="158"/>
      <c r="F7" s="159"/>
      <c r="G7" s="63"/>
      <c r="H7" s="63"/>
      <c r="I7" s="158"/>
      <c r="J7" s="140"/>
      <c r="L7" s="63" t="s">
        <v>22</v>
      </c>
      <c r="M7" s="63"/>
      <c r="N7" s="63"/>
      <c r="O7" s="63"/>
      <c r="P7" s="141"/>
    </row>
    <row r="8" spans="1:40">
      <c r="B8" s="142" t="s">
        <v>23</v>
      </c>
      <c r="C8" s="142"/>
      <c r="D8" s="142"/>
      <c r="E8" s="160"/>
      <c r="F8" s="160"/>
      <c r="G8" s="142"/>
      <c r="H8" s="142"/>
      <c r="I8" s="160"/>
      <c r="J8" s="143"/>
      <c r="L8" s="142" t="s">
        <v>23</v>
      </c>
      <c r="M8" s="142"/>
      <c r="N8" s="142"/>
      <c r="O8" s="142"/>
      <c r="P8" s="144"/>
    </row>
    <row r="9" spans="1:40">
      <c r="B9" s="145" t="s">
        <v>24</v>
      </c>
      <c r="C9" s="145"/>
      <c r="D9" s="145"/>
      <c r="E9" s="161"/>
      <c r="F9" s="161"/>
      <c r="G9" s="145"/>
      <c r="H9" s="145"/>
      <c r="I9" s="161"/>
      <c r="J9" s="146"/>
      <c r="L9" s="145" t="s">
        <v>24</v>
      </c>
      <c r="M9" s="145"/>
      <c r="N9" s="145"/>
      <c r="O9" s="145"/>
      <c r="P9" s="147"/>
    </row>
    <row r="10" spans="1:40">
      <c r="B10" s="148" t="s">
        <v>64</v>
      </c>
      <c r="C10" s="149"/>
      <c r="D10" s="148"/>
      <c r="E10" s="162"/>
      <c r="F10" s="163"/>
      <c r="G10" s="149"/>
      <c r="H10" s="148"/>
      <c r="I10" s="162"/>
      <c r="J10" s="150"/>
      <c r="L10" s="149" t="s">
        <v>64</v>
      </c>
      <c r="M10" s="149"/>
      <c r="N10" s="149"/>
      <c r="O10" s="149"/>
      <c r="P10" s="149"/>
    </row>
    <row r="11" spans="1:40">
      <c r="B11" s="151" t="s">
        <v>30</v>
      </c>
      <c r="C11" s="151"/>
      <c r="D11" s="151"/>
      <c r="E11" s="164"/>
      <c r="F11" s="164"/>
      <c r="G11" s="151"/>
      <c r="H11" s="151"/>
      <c r="I11" s="164"/>
      <c r="J11" s="152"/>
      <c r="L11" s="151" t="s">
        <v>30</v>
      </c>
      <c r="M11" s="151"/>
      <c r="N11" s="151"/>
      <c r="O11" s="151"/>
      <c r="P11" s="153"/>
    </row>
    <row r="12" spans="1:40">
      <c r="B12" s="165" t="s">
        <v>25</v>
      </c>
      <c r="C12" s="165"/>
      <c r="D12" s="165"/>
      <c r="E12" s="166"/>
      <c r="F12" s="165"/>
      <c r="G12" s="165"/>
      <c r="H12" s="165"/>
      <c r="I12" s="166"/>
      <c r="J12" s="165"/>
      <c r="L12" s="165" t="s">
        <v>25</v>
      </c>
      <c r="M12" s="165">
        <f>SUM(M7:M10)</f>
        <v>0</v>
      </c>
      <c r="N12" s="165">
        <f>SUM(N7:N10)</f>
        <v>0</v>
      </c>
      <c r="O12" s="165">
        <f>SUM(O7:O10)</f>
        <v>0</v>
      </c>
      <c r="P12" s="167"/>
    </row>
    <row r="27" spans="1:16" s="176" customFormat="1" ht="15.75">
      <c r="A27" s="330" t="s">
        <v>14</v>
      </c>
      <c r="B27" s="330"/>
      <c r="C27" s="330"/>
      <c r="D27" s="330"/>
      <c r="E27" s="330"/>
      <c r="F27" s="330"/>
      <c r="G27" s="312">
        <f ca="1">TODAY()</f>
        <v>40294</v>
      </c>
      <c r="H27" s="312"/>
      <c r="I27" s="312"/>
      <c r="J27" s="312"/>
      <c r="K27" s="312"/>
      <c r="L27" s="177"/>
      <c r="M27" s="177"/>
      <c r="N27" s="177"/>
      <c r="O27" s="177"/>
      <c r="P27" s="177"/>
    </row>
    <row r="29" spans="1:16">
      <c r="B29" s="309" t="s">
        <v>90</v>
      </c>
      <c r="C29" s="310"/>
      <c r="D29" s="310"/>
      <c r="E29" s="311"/>
    </row>
    <row r="30" spans="1:16">
      <c r="B30" s="313" t="s">
        <v>60</v>
      </c>
      <c r="C30" s="314"/>
      <c r="D30" s="314"/>
      <c r="E30" s="314"/>
    </row>
    <row r="31" spans="1:16">
      <c r="B31" s="168" t="s">
        <v>56</v>
      </c>
      <c r="C31" s="168" t="s">
        <v>57</v>
      </c>
      <c r="D31" s="168" t="s">
        <v>48</v>
      </c>
      <c r="E31" s="168" t="s">
        <v>51</v>
      </c>
    </row>
    <row r="32" spans="1:16">
      <c r="B32" s="169">
        <f>'3. Resources'!C57</f>
        <v>73.5</v>
      </c>
      <c r="C32" s="170">
        <f>'4. Timesheet'!I9</f>
        <v>0.92849846782431056</v>
      </c>
      <c r="D32" s="171">
        <v>0</v>
      </c>
      <c r="E32" s="172">
        <f>IF(B32&lt;&gt;0,(C32/B32)-1,0)</f>
        <v>-0.98736736778470324</v>
      </c>
    </row>
    <row r="33" spans="2:16">
      <c r="B33" s="314" t="s">
        <v>54</v>
      </c>
      <c r="C33" s="314"/>
      <c r="D33" s="314"/>
      <c r="E33" s="314"/>
    </row>
    <row r="34" spans="2:16">
      <c r="B34" s="168" t="s">
        <v>56</v>
      </c>
      <c r="C34" s="168" t="s">
        <v>58</v>
      </c>
      <c r="D34" s="168"/>
      <c r="E34" s="168" t="s">
        <v>51</v>
      </c>
    </row>
    <row r="35" spans="2:16">
      <c r="B35" s="173"/>
      <c r="C35" s="174"/>
      <c r="D35" s="174"/>
      <c r="E35" s="172"/>
    </row>
    <row r="36" spans="2:16">
      <c r="B36" s="315" t="s">
        <v>59</v>
      </c>
      <c r="C36" s="315"/>
      <c r="D36" s="315"/>
      <c r="E36" s="315"/>
    </row>
    <row r="37" spans="2:16">
      <c r="B37" s="316" t="s">
        <v>83</v>
      </c>
      <c r="C37" s="317"/>
      <c r="D37" s="317"/>
      <c r="E37" s="317"/>
    </row>
    <row r="39" spans="2:16">
      <c r="B39" s="309" t="s">
        <v>91</v>
      </c>
      <c r="C39" s="310"/>
      <c r="D39" s="310"/>
      <c r="E39" s="311"/>
    </row>
    <row r="40" spans="2:16">
      <c r="B40" s="319"/>
      <c r="C40" s="320"/>
      <c r="D40" s="320"/>
      <c r="E40" s="321"/>
    </row>
    <row r="41" spans="2:16">
      <c r="B41" s="322"/>
      <c r="C41" s="323"/>
      <c r="D41" s="323"/>
      <c r="E41" s="324"/>
      <c r="H41" s="175"/>
    </row>
    <row r="42" spans="2:16">
      <c r="B42" s="322"/>
      <c r="C42" s="323"/>
      <c r="D42" s="323"/>
      <c r="E42" s="324"/>
    </row>
    <row r="43" spans="2:16">
      <c r="B43" s="322"/>
      <c r="C43" s="323"/>
      <c r="D43" s="323"/>
      <c r="E43" s="324"/>
    </row>
    <row r="44" spans="2:16">
      <c r="B44" s="322"/>
      <c r="C44" s="323"/>
      <c r="D44" s="323"/>
      <c r="E44" s="324"/>
    </row>
    <row r="45" spans="2:16">
      <c r="B45" s="322"/>
      <c r="C45" s="323"/>
      <c r="D45" s="323"/>
      <c r="E45" s="324"/>
      <c r="F45" s="328" t="s">
        <v>89</v>
      </c>
      <c r="G45" s="328"/>
      <c r="H45" s="328"/>
      <c r="I45" s="328"/>
      <c r="J45" s="328"/>
      <c r="K45" s="328"/>
      <c r="L45" s="328"/>
      <c r="M45" s="328"/>
      <c r="N45" s="328"/>
      <c r="O45" s="328"/>
      <c r="P45" s="328"/>
    </row>
    <row r="46" spans="2:16">
      <c r="B46" s="322"/>
      <c r="C46" s="323"/>
      <c r="D46" s="323"/>
      <c r="E46" s="324"/>
      <c r="F46" s="329" t="s">
        <v>0</v>
      </c>
      <c r="G46" s="329"/>
      <c r="H46" s="329"/>
      <c r="I46" s="329"/>
      <c r="J46" s="329"/>
      <c r="K46" s="329"/>
      <c r="L46" s="329"/>
      <c r="M46" s="329"/>
      <c r="N46" s="329"/>
      <c r="O46" s="329"/>
      <c r="P46" s="329"/>
    </row>
    <row r="47" spans="2:16">
      <c r="B47" s="325"/>
      <c r="C47" s="326"/>
      <c r="D47" s="326"/>
      <c r="E47" s="327"/>
      <c r="F47" s="329"/>
      <c r="G47" s="329"/>
      <c r="H47" s="329"/>
      <c r="I47" s="329"/>
      <c r="J47" s="329"/>
      <c r="K47" s="329"/>
      <c r="L47" s="329"/>
      <c r="M47" s="329"/>
      <c r="N47" s="329"/>
      <c r="O47" s="329"/>
      <c r="P47" s="329"/>
    </row>
    <row r="49" spans="2:8">
      <c r="B49" s="309" t="s">
        <v>171</v>
      </c>
      <c r="C49" s="310"/>
      <c r="D49" s="310"/>
      <c r="E49" s="311"/>
    </row>
    <row r="50" spans="2:8">
      <c r="B50" s="313" t="s">
        <v>60</v>
      </c>
      <c r="C50" s="314"/>
      <c r="D50" s="314"/>
      <c r="E50" s="314"/>
    </row>
    <row r="51" spans="2:8">
      <c r="B51" s="168" t="s">
        <v>56</v>
      </c>
      <c r="C51" s="168" t="s">
        <v>57</v>
      </c>
      <c r="D51" s="168" t="s">
        <v>48</v>
      </c>
      <c r="E51" s="168" t="s">
        <v>51</v>
      </c>
    </row>
    <row r="52" spans="2:8">
      <c r="B52" s="169">
        <f>'3. Resources'!C77</f>
        <v>0</v>
      </c>
      <c r="C52" s="170" t="e">
        <f>'4. Timesheet'!#REF!</f>
        <v>#REF!</v>
      </c>
      <c r="D52" s="171">
        <v>0</v>
      </c>
      <c r="E52" s="172">
        <f>IF(B52&lt;&gt;0,(C52/B52)-1,0)</f>
        <v>0</v>
      </c>
    </row>
    <row r="53" spans="2:8">
      <c r="B53" s="314" t="s">
        <v>54</v>
      </c>
      <c r="C53" s="314"/>
      <c r="D53" s="314"/>
      <c r="E53" s="314"/>
    </row>
    <row r="54" spans="2:8">
      <c r="B54" s="168" t="s">
        <v>56</v>
      </c>
      <c r="C54" s="168" t="s">
        <v>58</v>
      </c>
      <c r="D54" s="168"/>
      <c r="E54" s="168" t="s">
        <v>51</v>
      </c>
    </row>
    <row r="55" spans="2:8">
      <c r="B55" s="173"/>
      <c r="C55" s="174"/>
      <c r="D55" s="174"/>
      <c r="E55" s="172"/>
    </row>
    <row r="56" spans="2:8">
      <c r="B56" s="315" t="s">
        <v>59</v>
      </c>
      <c r="C56" s="315"/>
      <c r="D56" s="315"/>
      <c r="E56" s="315"/>
    </row>
    <row r="57" spans="2:8">
      <c r="B57" s="316" t="s">
        <v>83</v>
      </c>
      <c r="C57" s="317"/>
      <c r="D57" s="317"/>
      <c r="E57" s="317"/>
    </row>
    <row r="59" spans="2:8">
      <c r="B59" s="309" t="s">
        <v>172</v>
      </c>
      <c r="C59" s="310"/>
      <c r="D59" s="310"/>
      <c r="E59" s="311"/>
    </row>
    <row r="60" spans="2:8">
      <c r="B60" s="319"/>
      <c r="C60" s="320"/>
      <c r="D60" s="320"/>
      <c r="E60" s="321"/>
    </row>
    <row r="61" spans="2:8">
      <c r="B61" s="322"/>
      <c r="C61" s="323"/>
      <c r="D61" s="323"/>
      <c r="E61" s="324"/>
      <c r="H61" s="175"/>
    </row>
    <row r="62" spans="2:8">
      <c r="B62" s="322"/>
      <c r="C62" s="323"/>
      <c r="D62" s="323"/>
      <c r="E62" s="324"/>
    </row>
    <row r="63" spans="2:8">
      <c r="B63" s="322"/>
      <c r="C63" s="323"/>
      <c r="D63" s="323"/>
      <c r="E63" s="324"/>
    </row>
    <row r="64" spans="2:8">
      <c r="B64" s="322"/>
      <c r="C64" s="323"/>
      <c r="D64" s="323"/>
      <c r="E64" s="324"/>
    </row>
    <row r="65" spans="2:16">
      <c r="B65" s="322"/>
      <c r="C65" s="323"/>
      <c r="D65" s="323"/>
      <c r="E65" s="324"/>
      <c r="F65" s="328" t="s">
        <v>89</v>
      </c>
      <c r="G65" s="328"/>
      <c r="H65" s="328"/>
      <c r="I65" s="328"/>
      <c r="J65" s="328"/>
      <c r="K65" s="328"/>
      <c r="L65" s="328"/>
      <c r="M65" s="328"/>
      <c r="N65" s="328"/>
      <c r="O65" s="328"/>
      <c r="P65" s="328"/>
    </row>
    <row r="66" spans="2:16">
      <c r="B66" s="322"/>
      <c r="C66" s="323"/>
      <c r="D66" s="323"/>
      <c r="E66" s="324"/>
      <c r="F66" s="329" t="s">
        <v>0</v>
      </c>
      <c r="G66" s="329"/>
      <c r="H66" s="329"/>
      <c r="I66" s="329"/>
      <c r="J66" s="329"/>
      <c r="K66" s="329"/>
      <c r="L66" s="329"/>
      <c r="M66" s="329"/>
      <c r="N66" s="329"/>
      <c r="O66" s="329"/>
      <c r="P66" s="329"/>
    </row>
    <row r="67" spans="2:16">
      <c r="B67" s="325"/>
      <c r="C67" s="326"/>
      <c r="D67" s="326"/>
      <c r="E67" s="327"/>
      <c r="F67" s="329"/>
      <c r="G67" s="329"/>
      <c r="H67" s="329"/>
      <c r="I67" s="329"/>
      <c r="J67" s="329"/>
      <c r="K67" s="329"/>
      <c r="L67" s="329"/>
      <c r="M67" s="329"/>
      <c r="N67" s="329"/>
      <c r="O67" s="329"/>
      <c r="P67" s="329"/>
    </row>
  </sheetData>
  <mergeCells count="22">
    <mergeCell ref="G1:L1"/>
    <mergeCell ref="B59:E59"/>
    <mergeCell ref="B60:E67"/>
    <mergeCell ref="F65:P65"/>
    <mergeCell ref="F66:P67"/>
    <mergeCell ref="B49:E49"/>
    <mergeCell ref="B50:E50"/>
    <mergeCell ref="B53:E53"/>
    <mergeCell ref="B56:E56"/>
    <mergeCell ref="B57:E57"/>
    <mergeCell ref="B40:E47"/>
    <mergeCell ref="B29:E29"/>
    <mergeCell ref="F45:P45"/>
    <mergeCell ref="F46:P47"/>
    <mergeCell ref="A27:F27"/>
    <mergeCell ref="A4:P4"/>
    <mergeCell ref="B39:E39"/>
    <mergeCell ref="G27:K27"/>
    <mergeCell ref="B30:E30"/>
    <mergeCell ref="B33:E33"/>
    <mergeCell ref="B36:E36"/>
    <mergeCell ref="B37:E37"/>
  </mergeCells>
  <phoneticPr fontId="0" type="noConversion"/>
  <pageMargins left="0.11811023622047245" right="0.11811023622047245" top="0.15748031496062992" bottom="0.15748031496062992" header="0" footer="0"/>
  <pageSetup paperSize="9" orientation="landscape" horizontalDpi="300" verticalDpi="300" r:id="rId1"/>
  <drawing r:id="rId2"/>
  <webPublishItems count="4">
    <webPublishItem id="31737" divId="SEPG07P1-SPM-RPT-SACI-SPRINT-PLANNING_31737" sourceType="sheet" destinationFile="C:\workspace\SonyProject\management\spm\planning\backlog\SEPG07P1-SPM-RPT-SACI-PROGRESS.mht"/>
    <webPublishItem id="22930" divId="SEPG07P1-SPM-RPT-SACI-SPRINT-PLANNING_22930" sourceType="chart" sourceObject="Chart 5" destinationFile="C:\workspace\SonyProject\management\spm\tracking\backlog\SEPG07P1-SPM-RPT-SACI-PROGRESS.mht"/>
    <webPublishItem id="14504" divId="SEPG07P1-SPM-RPT-SACI-SPRINT-PLANNING_14504" sourceType="chart" sourceObject="Gráfico 1646" destinationFile="C:\workspace\SonyProject\management\spm\planning\backlog\SEPG07P1-SPM-RPT-SACI-PROGRESS.mht"/>
    <webPublishItem id="12484" divId="SEPG07P1-SPM-RPT-SACI-SPRINT-PLANNING_12484" sourceType="chart" sourceObject="Gráfico 1652" destinationFile="C:\workspace\SonyProject\management\spm\planning\backlog\SEPG07P1-SPM-RPT-SACI-PROGRESS.mht"/>
  </webPublishItem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O280"/>
  <sheetViews>
    <sheetView topLeftCell="E49" zoomScale="90" zoomScaleNormal="90" workbookViewId="0">
      <selection activeCell="P65" sqref="P65"/>
    </sheetView>
  </sheetViews>
  <sheetFormatPr defaultRowHeight="15"/>
  <cols>
    <col min="1" max="1" width="1.85546875" style="6" customWidth="1"/>
    <col min="2" max="2" width="29.7109375" style="6" bestFit="1" customWidth="1"/>
    <col min="3" max="3" width="10.42578125" style="6" customWidth="1"/>
    <col min="4" max="4" width="11.5703125" style="6" bestFit="1" customWidth="1"/>
    <col min="5" max="5" width="10.42578125" style="6" bestFit="1" customWidth="1"/>
    <col min="6" max="6" width="10.7109375" style="6" bestFit="1" customWidth="1"/>
    <col min="7" max="7" width="12.7109375" style="6" bestFit="1" customWidth="1"/>
    <col min="8" max="8" width="12.85546875" style="6" bestFit="1" customWidth="1"/>
    <col min="9" max="9" width="12.7109375" style="6" bestFit="1" customWidth="1"/>
    <col min="10" max="10" width="11.5703125" style="6" bestFit="1" customWidth="1"/>
    <col min="11" max="11" width="11.28515625" style="6" customWidth="1"/>
    <col min="12" max="12" width="10.85546875" style="6" customWidth="1"/>
    <col min="13" max="13" width="11" style="6" customWidth="1"/>
    <col min="14" max="14" width="11.7109375" style="6" bestFit="1" customWidth="1"/>
    <col min="15" max="15" width="12.140625" style="6" bestFit="1" customWidth="1"/>
    <col min="16" max="19" width="11" style="6" customWidth="1"/>
    <col min="20" max="20" width="11.7109375" style="6" bestFit="1" customWidth="1"/>
    <col min="21" max="21" width="12.140625" style="6" bestFit="1" customWidth="1"/>
    <col min="22" max="32" width="11" style="6" customWidth="1"/>
    <col min="33" max="34" width="10.5703125" style="6" customWidth="1"/>
    <col min="35" max="35" width="11.85546875" style="6" customWidth="1"/>
    <col min="36" max="37" width="18.42578125" style="6" customWidth="1"/>
    <col min="38" max="38" width="18.5703125" style="6" customWidth="1"/>
    <col min="39" max="39" width="18" style="6" customWidth="1"/>
    <col min="40" max="16384" width="9.140625" style="6"/>
  </cols>
  <sheetData>
    <row r="1" spans="1:40" s="20" customFormat="1" ht="28.5" customHeight="1">
      <c r="A1" s="17"/>
      <c r="B1" s="7"/>
      <c r="D1" s="18"/>
      <c r="E1" s="18"/>
      <c r="F1" s="19"/>
      <c r="G1" s="318" t="str">
        <f>'1. Backlog'!$C$1</f>
        <v>Silent Runner</v>
      </c>
      <c r="H1" s="318"/>
      <c r="I1" s="318"/>
      <c r="J1" s="318"/>
      <c r="K1" s="318"/>
      <c r="L1" s="3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7"/>
      <c r="AC1" s="17"/>
      <c r="AD1" s="17"/>
      <c r="AE1" s="17"/>
      <c r="AF1" s="18"/>
      <c r="AG1" s="18"/>
      <c r="AH1" s="18"/>
      <c r="AI1" s="18"/>
      <c r="AJ1" s="18"/>
      <c r="AK1" s="18"/>
      <c r="AL1" s="18"/>
      <c r="AM1" s="18"/>
      <c r="AN1" s="18"/>
    </row>
    <row r="2" spans="1:40" s="20" customFormat="1" ht="3.75" customHeight="1">
      <c r="A2" s="17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7"/>
      <c r="AC2" s="17"/>
      <c r="AD2" s="17"/>
      <c r="AE2" s="17"/>
      <c r="AF2" s="18"/>
      <c r="AG2" s="18"/>
      <c r="AH2" s="18"/>
      <c r="AI2" s="18"/>
      <c r="AJ2" s="18"/>
      <c r="AK2" s="18"/>
      <c r="AL2" s="18"/>
      <c r="AM2" s="18"/>
      <c r="AN2" s="18"/>
    </row>
    <row r="3" spans="1:40" s="20" customFormat="1" ht="8.25" customHeight="1">
      <c r="A3" s="17"/>
      <c r="C3" s="22"/>
      <c r="D3" s="18"/>
      <c r="E3" s="18"/>
      <c r="F3" s="18"/>
      <c r="G3" s="7"/>
      <c r="H3" s="7"/>
      <c r="I3" s="7"/>
      <c r="J3" s="23"/>
      <c r="K3" s="18"/>
      <c r="L3" s="24" t="s">
        <v>15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7"/>
      <c r="AC3" s="17"/>
      <c r="AD3" s="17"/>
      <c r="AE3" s="17"/>
      <c r="AF3" s="18"/>
      <c r="AG3" s="18"/>
      <c r="AH3" s="18"/>
      <c r="AI3" s="18"/>
      <c r="AJ3" s="18"/>
      <c r="AK3" s="18"/>
      <c r="AL3" s="18"/>
      <c r="AM3" s="18"/>
      <c r="AN3" s="18"/>
    </row>
    <row r="4" spans="1:40" ht="21">
      <c r="A4" s="5"/>
      <c r="B4" s="9" t="s">
        <v>121</v>
      </c>
      <c r="C4" s="9"/>
      <c r="D4" s="5"/>
      <c r="E4" s="10"/>
      <c r="F4" s="11"/>
      <c r="G4" s="4"/>
      <c r="H4" s="8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2"/>
      <c r="AI4" s="12"/>
      <c r="AJ4" s="12"/>
      <c r="AK4" s="5"/>
      <c r="AL4" s="5"/>
      <c r="AM4" s="5"/>
      <c r="AN4" s="5"/>
    </row>
    <row r="5" spans="1:40" ht="15.75">
      <c r="A5" s="5"/>
      <c r="B5" s="348" t="s">
        <v>120</v>
      </c>
      <c r="C5" s="349"/>
      <c r="D5" s="349"/>
      <c r="E5" s="349"/>
      <c r="F5" s="349"/>
      <c r="G5" s="349"/>
      <c r="H5" s="349"/>
      <c r="I5" s="349"/>
      <c r="J5" s="349"/>
      <c r="K5" s="349"/>
      <c r="L5" s="35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2"/>
      <c r="AI5" s="12"/>
      <c r="AJ5" s="12"/>
      <c r="AK5" s="5"/>
      <c r="AL5" s="5"/>
      <c r="AM5" s="5"/>
      <c r="AN5" s="5"/>
    </row>
    <row r="6" spans="1:40">
      <c r="A6" s="5"/>
      <c r="B6" s="4"/>
      <c r="C6" s="4"/>
      <c r="D6" s="5"/>
      <c r="E6" s="5"/>
      <c r="F6" s="5"/>
      <c r="G6" s="7"/>
      <c r="H6" s="8"/>
      <c r="I6" s="4"/>
      <c r="J6" s="5"/>
      <c r="K6" s="5"/>
      <c r="L6" s="5"/>
      <c r="M6" s="5"/>
      <c r="N6" s="351">
        <f ca="1">TODAY()</f>
        <v>40294</v>
      </c>
      <c r="O6" s="351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>
      <c r="A7" s="5"/>
      <c r="B7" s="4"/>
      <c r="C7" s="4"/>
      <c r="D7" s="5"/>
      <c r="E7" s="5"/>
      <c r="F7" s="5"/>
      <c r="G7" s="7"/>
      <c r="H7" s="8"/>
      <c r="I7" s="4"/>
      <c r="J7" s="5"/>
      <c r="K7" s="5"/>
      <c r="L7" s="5"/>
      <c r="M7" s="5"/>
      <c r="N7" s="351"/>
      <c r="O7" s="351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>
      <c r="A8" s="5"/>
      <c r="B8" s="4"/>
      <c r="C8" s="4"/>
      <c r="D8" s="5"/>
      <c r="E8" s="5"/>
      <c r="F8" s="5"/>
      <c r="G8" s="7"/>
      <c r="H8" s="8"/>
      <c r="I8" s="4"/>
      <c r="J8" s="5"/>
      <c r="K8" s="5"/>
      <c r="L8" s="5"/>
      <c r="M8" s="5"/>
      <c r="N8" s="54" t="s">
        <v>74</v>
      </c>
      <c r="O8" s="54" t="s">
        <v>75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>
      <c r="A9" s="5"/>
      <c r="B9" s="4"/>
      <c r="C9" s="4"/>
      <c r="D9" s="5"/>
      <c r="E9" s="5"/>
      <c r="F9" s="5"/>
      <c r="G9" s="4"/>
      <c r="H9" s="8"/>
      <c r="I9" s="4"/>
      <c r="J9" s="5"/>
      <c r="K9" s="5"/>
      <c r="L9" s="5"/>
      <c r="M9" s="5"/>
      <c r="N9" s="357">
        <f ca="1">IF(N6&lt;D53,B53,LOOKUP(N6,'3. Resources'!D53:AG53,'3. Resources'!D55))</f>
        <v>0</v>
      </c>
      <c r="O9" s="359">
        <f ca="1">IF(N6&lt;D53,C58,LOOKUP(N6,'3. Resources'!D53:AG53,'3. Resources'!D58))</f>
        <v>7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>
      <c r="A10" s="5"/>
      <c r="B10" s="4"/>
      <c r="C10" s="4"/>
      <c r="D10" s="5"/>
      <c r="E10" s="5"/>
      <c r="F10" s="5"/>
      <c r="G10" s="4"/>
      <c r="H10" s="8"/>
      <c r="I10" s="4"/>
      <c r="J10" s="5"/>
      <c r="K10" s="5"/>
      <c r="L10" s="5"/>
      <c r="M10" s="5"/>
      <c r="N10" s="358"/>
      <c r="O10" s="359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>
      <c r="A11" s="5"/>
      <c r="B11" s="4"/>
      <c r="C11" s="4"/>
      <c r="D11" s="5"/>
      <c r="E11" s="5"/>
      <c r="F11" s="5"/>
      <c r="G11" s="4"/>
      <c r="H11" s="8"/>
      <c r="I11" s="4"/>
      <c r="J11" s="5"/>
      <c r="K11" s="5"/>
      <c r="L11" s="5"/>
      <c r="M11" s="5"/>
      <c r="N11" s="55"/>
      <c r="O11" s="56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>
      <c r="A12" s="5"/>
      <c r="B12" s="4"/>
      <c r="C12" s="4"/>
      <c r="D12" s="5"/>
      <c r="E12" s="5"/>
      <c r="F12" s="5"/>
      <c r="G12" s="4"/>
      <c r="H12" s="8"/>
      <c r="I12" s="4"/>
      <c r="J12" s="5"/>
      <c r="K12" s="5"/>
      <c r="L12" s="5"/>
      <c r="M12" s="5"/>
      <c r="N12" s="352" t="s">
        <v>78</v>
      </c>
      <c r="O12" s="352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>
      <c r="A13" s="5"/>
      <c r="B13" s="4"/>
      <c r="C13" s="4"/>
      <c r="D13" s="5"/>
      <c r="E13" s="5"/>
      <c r="F13" s="5"/>
      <c r="G13" s="4"/>
      <c r="H13" s="8"/>
      <c r="I13" s="8"/>
      <c r="J13" s="57"/>
      <c r="K13" s="58"/>
      <c r="L13" s="58"/>
      <c r="M13" s="58"/>
      <c r="N13" s="356" t="e">
        <f ca="1">IF(N6&lt;D53,D62,LOOKUP(N6,'3. Resources'!D53:AG53,'3. Resources'!D62))</f>
        <v>#DIV/0!</v>
      </c>
      <c r="O13" s="356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"/>
      <c r="AL13" s="5"/>
      <c r="AM13" s="5"/>
      <c r="AN13" s="5"/>
    </row>
    <row r="14" spans="1:40">
      <c r="A14" s="5"/>
      <c r="B14" s="4"/>
      <c r="C14" s="4"/>
      <c r="D14" s="5"/>
      <c r="E14" s="5"/>
      <c r="F14" s="5"/>
      <c r="G14" s="4"/>
      <c r="H14" s="8"/>
      <c r="I14" s="4"/>
      <c r="J14" s="8"/>
      <c r="K14" s="5"/>
      <c r="L14" s="5"/>
      <c r="M14" s="5"/>
      <c r="N14" s="356"/>
      <c r="O14" s="356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>
      <c r="A15" s="5"/>
      <c r="B15" s="4"/>
      <c r="C15" s="4"/>
      <c r="D15" s="5"/>
      <c r="E15" s="5"/>
      <c r="F15" s="5"/>
      <c r="G15" s="4"/>
      <c r="H15" s="8"/>
      <c r="I15" s="4"/>
      <c r="J15" s="8"/>
      <c r="K15" s="5"/>
      <c r="L15" s="5"/>
      <c r="M15" s="5"/>
      <c r="N15" s="55"/>
      <c r="O15" s="56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>
      <c r="A16" s="5"/>
      <c r="B16" s="4"/>
      <c r="C16" s="4"/>
      <c r="D16" s="5"/>
      <c r="E16" s="5"/>
      <c r="F16" s="5"/>
      <c r="G16" s="4"/>
      <c r="H16" s="8"/>
      <c r="I16" s="4"/>
      <c r="J16" s="8"/>
      <c r="K16" s="5"/>
      <c r="L16" s="5"/>
      <c r="M16" s="5"/>
      <c r="N16" s="352" t="s">
        <v>79</v>
      </c>
      <c r="O16" s="352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>
      <c r="A17" s="5"/>
      <c r="B17" s="4"/>
      <c r="C17" s="4"/>
      <c r="D17" s="5"/>
      <c r="E17" s="5"/>
      <c r="F17" s="5"/>
      <c r="G17" s="4"/>
      <c r="H17" s="8"/>
      <c r="I17" s="4"/>
      <c r="J17" s="8"/>
      <c r="K17" s="5"/>
      <c r="L17" s="5"/>
      <c r="M17" s="5"/>
      <c r="N17" s="352"/>
      <c r="O17" s="352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>
      <c r="A18" s="5"/>
      <c r="B18" s="4"/>
      <c r="C18" s="4"/>
      <c r="D18" s="5"/>
      <c r="E18" s="5"/>
      <c r="F18" s="5"/>
      <c r="G18" s="4"/>
      <c r="H18" s="8"/>
      <c r="I18" s="4"/>
      <c r="J18" s="8"/>
      <c r="K18" s="5"/>
      <c r="L18" s="5"/>
      <c r="M18" s="5"/>
      <c r="N18" s="353">
        <f ca="1">IF(N6&lt;D53,D64,LOOKUP(N6,'3. Resources'!D53:AG53,'3. Resources'!D64))</f>
        <v>8.26</v>
      </c>
      <c r="O18" s="353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>
      <c r="A19" s="5"/>
      <c r="B19" s="4"/>
      <c r="C19" s="4"/>
      <c r="D19" s="5"/>
      <c r="E19" s="5"/>
      <c r="F19" s="5"/>
      <c r="G19" s="4"/>
      <c r="H19" s="8"/>
      <c r="I19" s="4"/>
      <c r="J19" s="8"/>
      <c r="K19" s="5"/>
      <c r="L19" s="5"/>
      <c r="M19" s="5"/>
      <c r="N19" s="353"/>
      <c r="O19" s="353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>
      <c r="A20" s="5"/>
      <c r="B20" s="4"/>
      <c r="C20" s="4"/>
      <c r="D20" s="5"/>
      <c r="E20" s="5"/>
      <c r="F20" s="5"/>
      <c r="G20" s="4"/>
      <c r="H20" s="8"/>
      <c r="I20" s="4"/>
      <c r="J20" s="8"/>
      <c r="K20" s="5"/>
      <c r="L20" s="5"/>
      <c r="M20" s="5"/>
      <c r="N20" s="55"/>
      <c r="O20" s="56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>
      <c r="A21" s="5"/>
      <c r="B21" s="4"/>
      <c r="C21" s="4"/>
      <c r="D21" s="5"/>
      <c r="E21" s="5"/>
      <c r="F21" s="5"/>
      <c r="G21" s="59"/>
      <c r="H21" s="8"/>
      <c r="I21" s="4"/>
      <c r="J21" s="8"/>
      <c r="K21" s="5"/>
      <c r="L21" s="5"/>
      <c r="M21" s="5"/>
      <c r="N21" s="352" t="str">
        <f>B65</f>
        <v>Chances to Complete (%)</v>
      </c>
      <c r="O21" s="352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15.75">
      <c r="A22" s="5"/>
      <c r="B22" s="348" t="s">
        <v>80</v>
      </c>
      <c r="C22" s="349"/>
      <c r="D22" s="349"/>
      <c r="E22" s="349"/>
      <c r="F22" s="349"/>
      <c r="G22" s="349"/>
      <c r="H22" s="349"/>
      <c r="I22" s="349"/>
      <c r="J22" s="349"/>
      <c r="K22" s="349"/>
      <c r="L22" s="350"/>
      <c r="M22" s="5"/>
      <c r="N22" s="361" t="e">
        <f ca="1">IF(N6&lt;D53,D65,LOOKUP(N6,'3. Resources'!D53:AG53,D65))</f>
        <v>#DIV/0!</v>
      </c>
      <c r="O22" s="361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>
      <c r="A23" s="5"/>
      <c r="B23" s="4"/>
      <c r="C23" s="4"/>
      <c r="D23" s="5"/>
      <c r="E23" s="5"/>
      <c r="F23" s="5"/>
      <c r="G23" s="59"/>
      <c r="H23" s="8"/>
      <c r="I23" s="4"/>
      <c r="J23" s="8"/>
      <c r="K23" s="5"/>
      <c r="L23" s="5"/>
      <c r="M23" s="5"/>
      <c r="N23" s="361"/>
      <c r="O23" s="361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>
      <c r="A24" s="5"/>
      <c r="B24" s="4"/>
      <c r="C24" s="4"/>
      <c r="D24" s="5"/>
      <c r="E24" s="5"/>
      <c r="F24" s="5"/>
      <c r="G24" s="59"/>
      <c r="H24" s="8"/>
      <c r="I24" s="4"/>
      <c r="J24" s="8"/>
      <c r="K24" s="5"/>
      <c r="L24" s="5"/>
      <c r="M24" s="5"/>
      <c r="N24" s="55"/>
      <c r="O24" s="56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>
      <c r="A25" s="5"/>
      <c r="B25" s="4"/>
      <c r="C25" s="4"/>
      <c r="D25" s="5"/>
      <c r="E25" s="5"/>
      <c r="F25" s="5"/>
      <c r="G25" s="59"/>
      <c r="H25" s="8"/>
      <c r="I25" s="4"/>
      <c r="J25" s="8"/>
      <c r="K25" s="5"/>
      <c r="L25" s="5"/>
      <c r="M25" s="5"/>
      <c r="N25" s="352" t="s">
        <v>76</v>
      </c>
      <c r="O25" s="352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>
      <c r="A26" s="5"/>
      <c r="B26" s="4"/>
      <c r="C26" s="4"/>
      <c r="D26" s="5"/>
      <c r="E26" s="5"/>
      <c r="F26" s="5"/>
      <c r="G26" s="7"/>
      <c r="H26" s="8"/>
      <c r="I26" s="4"/>
      <c r="J26" s="5"/>
      <c r="K26" s="5"/>
      <c r="L26" s="60"/>
      <c r="M26" s="60"/>
      <c r="N26" s="355">
        <f ca="1">IF(N6&lt;D53,D66,LOOKUP(N6,'3. Resources'!D53:AG53,D66))</f>
        <v>0</v>
      </c>
      <c r="O26" s="355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5"/>
      <c r="AH26" s="5"/>
      <c r="AI26" s="5"/>
      <c r="AJ26" s="5"/>
      <c r="AK26" s="5"/>
      <c r="AL26" s="5"/>
      <c r="AM26" s="5"/>
      <c r="AN26" s="5"/>
    </row>
    <row r="27" spans="1:40">
      <c r="A27" s="5"/>
      <c r="B27" s="4"/>
      <c r="C27" s="4"/>
      <c r="D27" s="5"/>
      <c r="E27" s="5"/>
      <c r="F27" s="5"/>
      <c r="G27" s="7"/>
      <c r="H27" s="8"/>
      <c r="I27" s="4"/>
      <c r="J27" s="5"/>
      <c r="K27" s="5"/>
      <c r="L27" s="60"/>
      <c r="M27" s="60"/>
      <c r="N27" s="355"/>
      <c r="O27" s="355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5"/>
      <c r="AH27" s="5"/>
      <c r="AI27" s="5"/>
      <c r="AJ27" s="5"/>
      <c r="AK27" s="5"/>
      <c r="AL27" s="5"/>
      <c r="AM27" s="5"/>
      <c r="AN27" s="5"/>
    </row>
    <row r="28" spans="1:40">
      <c r="A28" s="5"/>
      <c r="B28" s="4"/>
      <c r="C28" s="4"/>
      <c r="D28" s="5"/>
      <c r="E28" s="5"/>
      <c r="F28" s="5"/>
      <c r="G28" s="7"/>
      <c r="H28" s="8"/>
      <c r="I28" s="4"/>
      <c r="J28" s="5"/>
      <c r="K28" s="5"/>
      <c r="L28" s="60"/>
      <c r="M28" s="60"/>
      <c r="N28" s="55"/>
      <c r="O28" s="56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5"/>
      <c r="AH28" s="5"/>
      <c r="AI28" s="5"/>
      <c r="AJ28" s="5"/>
      <c r="AK28" s="5"/>
      <c r="AL28" s="5"/>
      <c r="AM28" s="5"/>
      <c r="AN28" s="5"/>
    </row>
    <row r="29" spans="1:40">
      <c r="A29" s="5"/>
      <c r="B29" s="4"/>
      <c r="C29" s="4"/>
      <c r="D29" s="5"/>
      <c r="E29" s="5"/>
      <c r="F29" s="5"/>
      <c r="G29" s="7"/>
      <c r="H29" s="8"/>
      <c r="I29" s="4"/>
      <c r="J29" s="5"/>
      <c r="K29" s="5"/>
      <c r="L29" s="60"/>
      <c r="M29" s="60"/>
      <c r="N29" s="352" t="s">
        <v>77</v>
      </c>
      <c r="O29" s="352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5"/>
      <c r="AH29" s="5"/>
      <c r="AI29" s="5"/>
      <c r="AJ29" s="5"/>
      <c r="AK29" s="5"/>
      <c r="AL29" s="5"/>
      <c r="AM29" s="5"/>
      <c r="AN29" s="5"/>
    </row>
    <row r="30" spans="1:40">
      <c r="A30" s="5"/>
      <c r="B30" s="4"/>
      <c r="C30" s="4"/>
      <c r="D30" s="5"/>
      <c r="E30" s="5"/>
      <c r="F30" s="5"/>
      <c r="G30" s="7"/>
      <c r="H30" s="8"/>
      <c r="I30" s="4"/>
      <c r="J30" s="5"/>
      <c r="K30" s="5"/>
      <c r="L30" s="60"/>
      <c r="M30" s="60"/>
      <c r="N30" s="360">
        <f ca="1">IF(N6&lt;D53,D67,LOOKUP(N6,'3. Resources'!D53:AG53,D67))</f>
        <v>0</v>
      </c>
      <c r="O30" s="3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5"/>
      <c r="AH30" s="5"/>
      <c r="AI30" s="5"/>
      <c r="AJ30" s="5"/>
      <c r="AK30" s="5"/>
      <c r="AL30" s="5"/>
      <c r="AM30" s="5"/>
      <c r="AN30" s="5"/>
    </row>
    <row r="31" spans="1:40">
      <c r="A31" s="5"/>
      <c r="B31" s="4"/>
      <c r="C31" s="4"/>
      <c r="D31" s="5"/>
      <c r="E31" s="5"/>
      <c r="F31" s="5"/>
      <c r="G31" s="7"/>
      <c r="H31" s="8"/>
      <c r="I31" s="4"/>
      <c r="J31" s="5"/>
      <c r="K31" s="5"/>
      <c r="L31" s="60"/>
      <c r="M31" s="60"/>
      <c r="N31" s="360"/>
      <c r="O31" s="3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5"/>
      <c r="AH31" s="5"/>
      <c r="AI31" s="5"/>
      <c r="AJ31" s="5"/>
      <c r="AK31" s="5"/>
      <c r="AL31" s="5"/>
      <c r="AM31" s="5"/>
      <c r="AN31" s="5"/>
    </row>
    <row r="32" spans="1:40">
      <c r="A32" s="354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4"/>
      <c r="N32" s="354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5"/>
      <c r="AH32" s="5"/>
      <c r="AI32" s="5"/>
      <c r="AJ32" s="5"/>
      <c r="AK32" s="5"/>
      <c r="AL32" s="5"/>
      <c r="AM32" s="5"/>
      <c r="AN32" s="5"/>
    </row>
    <row r="33" spans="1:40">
      <c r="A33" s="5"/>
      <c r="B33" s="4"/>
      <c r="C33" s="4"/>
      <c r="D33" s="5"/>
      <c r="E33" s="5"/>
      <c r="F33" s="5"/>
      <c r="G33" s="7"/>
      <c r="H33" s="8"/>
      <c r="I33" s="4"/>
      <c r="J33" s="5"/>
      <c r="K33" s="5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5"/>
      <c r="AH33" s="5"/>
      <c r="AI33" s="5"/>
      <c r="AJ33" s="5"/>
      <c r="AK33" s="5"/>
      <c r="AL33" s="5"/>
      <c r="AM33" s="5"/>
      <c r="AN33" s="5"/>
    </row>
    <row r="34" spans="1:40">
      <c r="A34" s="5"/>
      <c r="B34" s="4"/>
      <c r="C34" s="4"/>
      <c r="D34" s="5"/>
      <c r="E34" s="5"/>
      <c r="F34" s="5"/>
      <c r="G34" s="7"/>
      <c r="H34" s="8"/>
      <c r="I34" s="4"/>
      <c r="J34" s="5"/>
      <c r="K34" s="5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5"/>
      <c r="AH34" s="5"/>
      <c r="AI34" s="5"/>
      <c r="AJ34" s="5"/>
      <c r="AK34" s="5"/>
      <c r="AL34" s="5"/>
      <c r="AM34" s="5"/>
      <c r="AN34" s="5"/>
    </row>
    <row r="35" spans="1:40">
      <c r="A35" s="5"/>
      <c r="B35" s="4"/>
      <c r="C35" s="4"/>
      <c r="D35" s="5"/>
      <c r="E35" s="5"/>
      <c r="F35" s="5"/>
      <c r="G35" s="7"/>
      <c r="H35" s="8"/>
      <c r="I35" s="4"/>
      <c r="J35" s="5"/>
      <c r="K35" s="5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5"/>
      <c r="AH35" s="5"/>
      <c r="AI35" s="5"/>
      <c r="AJ35" s="5"/>
      <c r="AK35" s="5"/>
      <c r="AL35" s="5"/>
      <c r="AM35" s="5"/>
      <c r="AN35" s="5"/>
    </row>
    <row r="36" spans="1:40">
      <c r="A36" s="5"/>
      <c r="B36" s="4"/>
      <c r="C36" s="4"/>
      <c r="D36" s="5"/>
      <c r="E36" s="5"/>
      <c r="F36" s="5"/>
      <c r="G36" s="7"/>
      <c r="H36" s="8"/>
      <c r="I36" s="4"/>
      <c r="J36" s="5"/>
      <c r="K36" s="5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5"/>
      <c r="AH36" s="5"/>
      <c r="AI36" s="5"/>
      <c r="AJ36" s="5"/>
      <c r="AK36" s="5"/>
      <c r="AL36" s="5"/>
      <c r="AM36" s="5"/>
      <c r="AN36" s="5"/>
    </row>
    <row r="37" spans="1:40">
      <c r="A37" s="5"/>
      <c r="B37" s="4"/>
      <c r="C37" s="4"/>
      <c r="D37" s="5"/>
      <c r="E37" s="5"/>
      <c r="F37" s="5"/>
      <c r="G37" s="7"/>
      <c r="H37" s="8"/>
      <c r="I37" s="4"/>
      <c r="J37" s="5"/>
      <c r="K37" s="5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5"/>
      <c r="AH37" s="5"/>
      <c r="AI37" s="5"/>
      <c r="AJ37" s="5"/>
      <c r="AK37" s="5"/>
      <c r="AL37" s="5"/>
      <c r="AM37" s="5"/>
      <c r="AN37" s="5"/>
    </row>
    <row r="38" spans="1:40" ht="15.75">
      <c r="A38" s="5"/>
      <c r="B38" s="348" t="s">
        <v>81</v>
      </c>
      <c r="C38" s="349"/>
      <c r="D38" s="349"/>
      <c r="E38" s="349"/>
      <c r="F38" s="349"/>
      <c r="G38" s="349"/>
      <c r="H38" s="349"/>
      <c r="I38" s="349"/>
      <c r="J38" s="349"/>
      <c r="K38" s="349"/>
      <c r="L38" s="35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5"/>
      <c r="AH38" s="5"/>
      <c r="AI38" s="5"/>
      <c r="AJ38" s="5"/>
      <c r="AK38" s="5"/>
      <c r="AL38" s="5"/>
      <c r="AM38" s="5"/>
      <c r="AN38" s="5"/>
    </row>
    <row r="39" spans="1:40">
      <c r="A39" s="5"/>
      <c r="B39" s="4"/>
      <c r="C39" s="4"/>
      <c r="D39" s="5"/>
      <c r="E39" s="5"/>
      <c r="F39" s="5"/>
      <c r="G39" s="7"/>
      <c r="H39" s="8"/>
      <c r="I39" s="4"/>
      <c r="J39" s="5"/>
      <c r="K39" s="5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5"/>
      <c r="AH39" s="5"/>
      <c r="AI39" s="5"/>
      <c r="AJ39" s="5"/>
      <c r="AK39" s="5"/>
      <c r="AL39" s="5"/>
      <c r="AM39" s="5"/>
      <c r="AN39" s="5"/>
    </row>
    <row r="40" spans="1:40">
      <c r="A40" s="5"/>
      <c r="B40" s="4"/>
      <c r="C40" s="4"/>
      <c r="D40" s="5"/>
      <c r="E40" s="5"/>
      <c r="F40" s="5"/>
      <c r="G40" s="7"/>
      <c r="H40" s="8"/>
      <c r="I40" s="4"/>
      <c r="J40" s="5"/>
      <c r="K40" s="5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5"/>
      <c r="AH40" s="5"/>
      <c r="AI40" s="5"/>
      <c r="AJ40" s="5"/>
      <c r="AK40" s="5"/>
      <c r="AL40" s="5"/>
      <c r="AM40" s="5"/>
      <c r="AN40" s="5"/>
    </row>
    <row r="41" spans="1:40">
      <c r="A41" s="5"/>
      <c r="B41" s="4"/>
      <c r="C41" s="4"/>
      <c r="D41" s="5"/>
      <c r="E41" s="5"/>
      <c r="F41" s="5"/>
      <c r="G41" s="7"/>
      <c r="H41" s="8"/>
      <c r="I41" s="4"/>
      <c r="J41" s="5"/>
      <c r="K41" s="5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5"/>
      <c r="AH41" s="5"/>
      <c r="AI41" s="5"/>
      <c r="AJ41" s="5"/>
      <c r="AK41" s="5"/>
      <c r="AL41" s="5"/>
      <c r="AM41" s="5"/>
      <c r="AN41" s="5"/>
    </row>
    <row r="42" spans="1:40">
      <c r="A42" s="5"/>
      <c r="B42" s="4"/>
      <c r="C42" s="4"/>
      <c r="D42" s="5"/>
      <c r="E42" s="5"/>
      <c r="F42" s="5"/>
      <c r="G42" s="7"/>
      <c r="H42" s="8"/>
      <c r="I42" s="4"/>
      <c r="J42" s="5"/>
      <c r="K42" s="5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5"/>
      <c r="AH42" s="5"/>
      <c r="AI42" s="5"/>
      <c r="AJ42" s="5"/>
      <c r="AK42" s="5"/>
      <c r="AL42" s="5"/>
      <c r="AM42" s="5"/>
      <c r="AN42" s="5"/>
    </row>
    <row r="43" spans="1:40">
      <c r="A43" s="5"/>
      <c r="B43" s="4"/>
      <c r="C43" s="4"/>
      <c r="D43" s="5"/>
      <c r="E43" s="5"/>
      <c r="F43" s="5"/>
      <c r="G43" s="7"/>
      <c r="H43" s="8"/>
      <c r="I43" s="4"/>
      <c r="J43" s="5"/>
      <c r="K43" s="5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5"/>
      <c r="AH43" s="5"/>
      <c r="AI43" s="5"/>
      <c r="AJ43" s="5"/>
      <c r="AK43" s="5"/>
      <c r="AL43" s="5"/>
      <c r="AM43" s="5"/>
      <c r="AN43" s="5"/>
    </row>
    <row r="44" spans="1:40">
      <c r="A44" s="5"/>
      <c r="B44" s="4"/>
      <c r="C44" s="4"/>
      <c r="D44" s="5"/>
      <c r="E44" s="5"/>
      <c r="F44" s="5"/>
      <c r="G44" s="7"/>
      <c r="H44" s="8"/>
      <c r="I44" s="4"/>
      <c r="J44" s="5"/>
      <c r="K44" s="5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5"/>
      <c r="AH44" s="5"/>
      <c r="AI44" s="5"/>
      <c r="AJ44" s="5"/>
      <c r="AK44" s="5"/>
      <c r="AL44" s="5"/>
      <c r="AM44" s="5"/>
      <c r="AN44" s="5"/>
    </row>
    <row r="45" spans="1:40">
      <c r="A45" s="5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5"/>
      <c r="AH45" s="5"/>
      <c r="AI45" s="5"/>
      <c r="AJ45" s="5"/>
      <c r="AK45" s="5"/>
      <c r="AL45" s="5"/>
      <c r="AM45" s="5"/>
      <c r="AN45" s="5"/>
    </row>
    <row r="46" spans="1:40">
      <c r="A46" s="5"/>
      <c r="B46" s="4"/>
      <c r="C46" s="4"/>
      <c r="D46" s="5"/>
      <c r="E46" s="5"/>
      <c r="F46" s="5"/>
      <c r="G46" s="7"/>
      <c r="H46" s="8"/>
      <c r="I46" s="4"/>
      <c r="J46" s="5"/>
      <c r="K46" s="5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5"/>
      <c r="AH46" s="5"/>
      <c r="AI46" s="5"/>
      <c r="AJ46" s="5"/>
      <c r="AK46" s="5"/>
      <c r="AL46" s="5"/>
      <c r="AM46" s="5"/>
      <c r="AN46" s="5"/>
    </row>
    <row r="47" spans="1:40">
      <c r="A47" s="5"/>
      <c r="B47" s="4"/>
      <c r="C47" s="4"/>
      <c r="D47" s="5"/>
      <c r="E47" s="5"/>
      <c r="F47" s="5"/>
      <c r="G47" s="7"/>
      <c r="H47" s="8"/>
      <c r="I47" s="4"/>
      <c r="J47" s="5"/>
      <c r="K47" s="5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5"/>
      <c r="AH47" s="5"/>
      <c r="AI47" s="5"/>
      <c r="AJ47" s="5"/>
      <c r="AK47" s="5"/>
      <c r="AL47" s="5"/>
      <c r="AM47" s="5"/>
      <c r="AN47" s="5"/>
    </row>
    <row r="48" spans="1:40">
      <c r="A48" s="5"/>
      <c r="B48" s="4"/>
      <c r="C48" s="4"/>
      <c r="D48" s="5"/>
      <c r="E48" s="5"/>
      <c r="F48" s="5"/>
      <c r="G48" s="7"/>
      <c r="H48" s="8"/>
      <c r="I48" s="4"/>
      <c r="J48" s="5"/>
      <c r="K48" s="5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5"/>
      <c r="AH48" s="5"/>
      <c r="AI48" s="5"/>
      <c r="AJ48" s="5"/>
      <c r="AK48" s="5"/>
      <c r="AL48" s="5"/>
      <c r="AM48" s="5"/>
      <c r="AN48" s="5"/>
    </row>
    <row r="49" spans="1:40">
      <c r="A49" s="5"/>
      <c r="B49" s="4"/>
      <c r="C49" s="4"/>
      <c r="D49" s="5"/>
      <c r="E49" s="5"/>
      <c r="F49" s="5"/>
      <c r="G49" s="7"/>
      <c r="H49" s="8"/>
      <c r="I49" s="4"/>
      <c r="J49" s="5"/>
      <c r="K49" s="5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5"/>
      <c r="AH49" s="5"/>
      <c r="AI49" s="5"/>
      <c r="AJ49" s="5"/>
      <c r="AK49" s="5"/>
      <c r="AL49" s="5"/>
      <c r="AM49" s="5"/>
      <c r="AN49" s="5"/>
    </row>
    <row r="50" spans="1:40">
      <c r="A50" s="5"/>
      <c r="B50" s="4"/>
      <c r="C50" s="4"/>
      <c r="D50" s="5"/>
      <c r="E50" s="5"/>
      <c r="F50" s="5"/>
      <c r="G50" s="7"/>
      <c r="H50" s="8"/>
      <c r="I50" s="4"/>
      <c r="J50" s="5"/>
      <c r="K50" s="5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5"/>
      <c r="AH50" s="5"/>
      <c r="AI50" s="5"/>
      <c r="AJ50" s="5"/>
      <c r="AK50" s="5"/>
      <c r="AL50" s="5"/>
      <c r="AM50" s="5"/>
      <c r="AN50" s="5"/>
    </row>
    <row r="51" spans="1:40">
      <c r="A51" s="5"/>
      <c r="B51" s="4"/>
      <c r="C51" s="4"/>
      <c r="D51" s="5"/>
      <c r="E51" s="5"/>
      <c r="F51" s="5"/>
      <c r="G51" s="7"/>
      <c r="H51" s="8"/>
      <c r="I51" s="4"/>
      <c r="J51" s="5"/>
      <c r="K51" s="5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5"/>
      <c r="AH51" s="5"/>
      <c r="AI51" s="5"/>
      <c r="AJ51" s="5"/>
      <c r="AK51" s="5"/>
      <c r="AL51" s="5"/>
      <c r="AM51" s="5"/>
      <c r="AN51" s="5"/>
    </row>
    <row r="52" spans="1:40">
      <c r="A52" s="61"/>
      <c r="B52" s="347" t="s">
        <v>119</v>
      </c>
      <c r="C52" s="347"/>
      <c r="D52" s="347"/>
      <c r="E52" s="347"/>
      <c r="F52" s="347"/>
      <c r="G52" s="347"/>
      <c r="H52" s="347"/>
      <c r="I52" s="347"/>
      <c r="J52" s="347"/>
      <c r="K52" s="347"/>
      <c r="L52" s="347"/>
      <c r="M52" s="347"/>
      <c r="N52" s="347"/>
      <c r="O52" s="347"/>
      <c r="P52" s="347"/>
      <c r="Q52" s="347"/>
      <c r="R52" s="60"/>
      <c r="S52" s="60"/>
      <c r="T52" s="60"/>
      <c r="U52" s="60"/>
      <c r="V52" s="60"/>
      <c r="W52" s="60"/>
      <c r="X52" s="60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61"/>
      <c r="AN52" s="62"/>
    </row>
    <row r="53" spans="1:40">
      <c r="A53" s="61"/>
      <c r="B53" s="333">
        <v>10</v>
      </c>
      <c r="C53" s="335" t="s">
        <v>56</v>
      </c>
      <c r="D53" s="179">
        <v>40280</v>
      </c>
      <c r="E53" s="179">
        <f t="shared" ref="E53:O53" si="0">D53+1</f>
        <v>40281</v>
      </c>
      <c r="F53" s="179">
        <f t="shared" si="0"/>
        <v>40282</v>
      </c>
      <c r="G53" s="179">
        <f t="shared" si="0"/>
        <v>40283</v>
      </c>
      <c r="H53" s="179">
        <f t="shared" si="0"/>
        <v>40284</v>
      </c>
      <c r="I53" s="179">
        <f t="shared" si="0"/>
        <v>40285</v>
      </c>
      <c r="J53" s="179">
        <f t="shared" si="0"/>
        <v>40286</v>
      </c>
      <c r="K53" s="179">
        <f t="shared" si="0"/>
        <v>40287</v>
      </c>
      <c r="L53" s="179">
        <f t="shared" si="0"/>
        <v>40288</v>
      </c>
      <c r="M53" s="179">
        <f t="shared" si="0"/>
        <v>40289</v>
      </c>
      <c r="N53" s="179">
        <f t="shared" si="0"/>
        <v>40290</v>
      </c>
      <c r="O53" s="179">
        <f t="shared" si="0"/>
        <v>40291</v>
      </c>
      <c r="P53" s="179">
        <f>O53+1</f>
        <v>40292</v>
      </c>
      <c r="Q53" s="179">
        <f>P53+1</f>
        <v>40293</v>
      </c>
      <c r="R53" s="60"/>
      <c r="S53" s="60"/>
      <c r="T53" s="60"/>
      <c r="U53" s="60"/>
      <c r="V53" s="60"/>
      <c r="W53" s="60"/>
      <c r="X53" s="60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61"/>
      <c r="AN53" s="62"/>
    </row>
    <row r="54" spans="1:40">
      <c r="A54" s="61"/>
      <c r="B54" s="334"/>
      <c r="C54" s="336"/>
      <c r="D54" s="178">
        <f t="shared" ref="D54:H54" si="1">WEEKDAY(D53)</f>
        <v>2</v>
      </c>
      <c r="E54" s="178">
        <f t="shared" si="1"/>
        <v>3</v>
      </c>
      <c r="F54" s="178">
        <f t="shared" si="1"/>
        <v>4</v>
      </c>
      <c r="G54" s="178">
        <f t="shared" si="1"/>
        <v>5</v>
      </c>
      <c r="H54" s="178">
        <f t="shared" si="1"/>
        <v>6</v>
      </c>
      <c r="I54" s="178">
        <f t="shared" ref="I54:Q54" si="2">WEEKDAY(I53)</f>
        <v>7</v>
      </c>
      <c r="J54" s="178">
        <f t="shared" si="2"/>
        <v>1</v>
      </c>
      <c r="K54" s="178">
        <f t="shared" si="2"/>
        <v>2</v>
      </c>
      <c r="L54" s="178">
        <f t="shared" si="2"/>
        <v>3</v>
      </c>
      <c r="M54" s="178">
        <f t="shared" si="2"/>
        <v>4</v>
      </c>
      <c r="N54" s="178">
        <f t="shared" si="2"/>
        <v>5</v>
      </c>
      <c r="O54" s="178">
        <f t="shared" si="2"/>
        <v>6</v>
      </c>
      <c r="P54" s="178">
        <f t="shared" si="2"/>
        <v>7</v>
      </c>
      <c r="Q54" s="178">
        <f t="shared" si="2"/>
        <v>1</v>
      </c>
      <c r="R54" s="60"/>
      <c r="S54" s="60"/>
      <c r="T54" s="60"/>
      <c r="U54" s="60"/>
      <c r="V54" s="60"/>
      <c r="W54" s="60"/>
      <c r="X54" s="60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61"/>
      <c r="AN54" s="62"/>
    </row>
    <row r="55" spans="1:40">
      <c r="A55" s="61"/>
      <c r="B55" s="63" t="s">
        <v>34</v>
      </c>
      <c r="C55" s="63">
        <f>B53</f>
        <v>10</v>
      </c>
      <c r="D55" s="64">
        <f>C55</f>
        <v>10</v>
      </c>
      <c r="E55" s="64">
        <f>IF(AND(WEEKDAY(D53)&lt;&gt;1,WEEKDAY(D53)&lt;&gt;7,D54&lt;&gt;"FER"),D55-1,D55)</f>
        <v>9</v>
      </c>
      <c r="F55" s="64">
        <f>IF(AND(WEEKDAY(E53)&lt;&gt;1,WEEKDAY(E53)&lt;&gt;7),E55-1,E55)</f>
        <v>8</v>
      </c>
      <c r="G55" s="64">
        <f t="shared" ref="G55:O55" si="3">IF(AND(WEEKDAY(F53)&lt;&gt;1,WEEKDAY(F53)&lt;&gt;7),F55-1,F55)</f>
        <v>7</v>
      </c>
      <c r="H55" s="64">
        <f t="shared" si="3"/>
        <v>6</v>
      </c>
      <c r="I55" s="64">
        <f t="shared" si="3"/>
        <v>5</v>
      </c>
      <c r="J55" s="64">
        <f t="shared" si="3"/>
        <v>5</v>
      </c>
      <c r="K55" s="64">
        <f t="shared" si="3"/>
        <v>5</v>
      </c>
      <c r="L55" s="64">
        <f t="shared" si="3"/>
        <v>4</v>
      </c>
      <c r="M55" s="64">
        <f t="shared" si="3"/>
        <v>3</v>
      </c>
      <c r="N55" s="64">
        <f t="shared" si="3"/>
        <v>2</v>
      </c>
      <c r="O55" s="64">
        <f t="shared" si="3"/>
        <v>1</v>
      </c>
      <c r="P55" s="64">
        <f>IF(AND(WEEKDAY(O53)&lt;&gt;1,WEEKDAY(O53)&lt;&gt;7),O55-1,O55)</f>
        <v>0</v>
      </c>
      <c r="Q55" s="64">
        <f>IF(AND(WEEKDAY(P53)&lt;&gt;1,WEEKDAY(P53)&lt;&gt;7),P55-1,P55)</f>
        <v>0</v>
      </c>
      <c r="R55" s="60"/>
      <c r="S55" s="60"/>
      <c r="T55" s="60"/>
      <c r="U55" s="60"/>
      <c r="V55" s="60"/>
      <c r="W55" s="60"/>
      <c r="X55" s="60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61"/>
      <c r="AN55" s="62"/>
    </row>
    <row r="56" spans="1:40">
      <c r="A56" s="65"/>
      <c r="B56" s="66" t="s">
        <v>32</v>
      </c>
      <c r="C56" s="67">
        <v>0</v>
      </c>
      <c r="D56" s="67">
        <v>0</v>
      </c>
      <c r="E56" s="67">
        <v>0</v>
      </c>
      <c r="F56" s="67">
        <v>0</v>
      </c>
      <c r="G56" s="67">
        <v>0</v>
      </c>
      <c r="H56" s="67">
        <v>0</v>
      </c>
      <c r="I56" s="67">
        <v>0</v>
      </c>
      <c r="J56" s="67">
        <v>0</v>
      </c>
      <c r="K56" s="67">
        <v>0</v>
      </c>
      <c r="L56" s="67">
        <v>0</v>
      </c>
      <c r="M56" s="67">
        <v>0</v>
      </c>
      <c r="N56" s="67">
        <v>0</v>
      </c>
      <c r="O56" s="67">
        <v>0</v>
      </c>
      <c r="P56" s="67">
        <v>0</v>
      </c>
      <c r="Q56" s="67">
        <v>0</v>
      </c>
      <c r="R56" s="60"/>
      <c r="S56" s="60"/>
      <c r="T56" s="60"/>
      <c r="U56" s="60"/>
      <c r="V56" s="60"/>
      <c r="W56" s="60"/>
      <c r="X56" s="60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61"/>
      <c r="AN56" s="62"/>
    </row>
    <row r="57" spans="1:40">
      <c r="A57" s="61"/>
      <c r="B57" s="66" t="s">
        <v>84</v>
      </c>
      <c r="C57" s="68">
        <f>'4. Timesheet'!$C$9</f>
        <v>73.5</v>
      </c>
      <c r="D57" s="68">
        <f>'4. Timesheet'!$D$9</f>
        <v>97.9</v>
      </c>
      <c r="E57" s="68">
        <f>'4. Timesheet'!$D$9</f>
        <v>97.9</v>
      </c>
      <c r="F57" s="68">
        <f>'4. Timesheet'!$D$9</f>
        <v>97.9</v>
      </c>
      <c r="G57" s="68">
        <f>'4. Timesheet'!$D$9</f>
        <v>97.9</v>
      </c>
      <c r="H57" s="68">
        <f>'4. Timesheet'!$D$9</f>
        <v>97.9</v>
      </c>
      <c r="I57" s="68">
        <f>'4. Timesheet'!$D$9</f>
        <v>97.9</v>
      </c>
      <c r="J57" s="68">
        <f>'4. Timesheet'!$D$9</f>
        <v>97.9</v>
      </c>
      <c r="K57" s="68">
        <f>'4. Timesheet'!$D$9</f>
        <v>97.9</v>
      </c>
      <c r="L57" s="68">
        <f>'4. Timesheet'!$D$9</f>
        <v>97.9</v>
      </c>
      <c r="M57" s="68">
        <f>'4. Timesheet'!$D$9</f>
        <v>97.9</v>
      </c>
      <c r="N57" s="68">
        <f>'4. Timesheet'!$D$9</f>
        <v>97.9</v>
      </c>
      <c r="O57" s="68">
        <f>'4. Timesheet'!$D$9</f>
        <v>97.9</v>
      </c>
      <c r="P57" s="68">
        <f>'4. Timesheet'!$D$9</f>
        <v>97.9</v>
      </c>
      <c r="Q57" s="68">
        <f>'4. Timesheet'!$D$9</f>
        <v>97.9</v>
      </c>
      <c r="R57" s="60"/>
      <c r="S57" s="60"/>
      <c r="T57" s="60"/>
      <c r="U57" s="60"/>
      <c r="V57" s="60"/>
      <c r="W57" s="60"/>
      <c r="X57" s="60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61"/>
      <c r="AN57" s="62"/>
    </row>
    <row r="58" spans="1:40">
      <c r="A58" s="61"/>
      <c r="B58" s="69" t="s">
        <v>88</v>
      </c>
      <c r="C58" s="70">
        <f>IF(C57="","",C57-C60)</f>
        <v>73.5</v>
      </c>
      <c r="D58" s="70">
        <f t="shared" ref="D58:N58" ca="1" si="4">IF(D57="","",D57-D60)</f>
        <v>87.4</v>
      </c>
      <c r="E58" s="70">
        <f t="shared" ca="1" si="4"/>
        <v>72.400000000000006</v>
      </c>
      <c r="F58" s="70">
        <f t="shared" ca="1" si="4"/>
        <v>66.650000000000006</v>
      </c>
      <c r="G58" s="70">
        <f t="shared" ca="1" si="4"/>
        <v>54.650000000000006</v>
      </c>
      <c r="H58" s="70">
        <f t="shared" ca="1" si="4"/>
        <v>38.650000000000006</v>
      </c>
      <c r="I58" s="70">
        <f t="shared" ca="1" si="4"/>
        <v>38.650000000000006</v>
      </c>
      <c r="J58" s="70">
        <f t="shared" ca="1" si="4"/>
        <v>38.650000000000006</v>
      </c>
      <c r="K58" s="70">
        <f t="shared" ca="1" si="4"/>
        <v>34.500000000000007</v>
      </c>
      <c r="L58" s="70">
        <f t="shared" ca="1" si="4"/>
        <v>26</v>
      </c>
      <c r="M58" s="70">
        <f t="shared" ca="1" si="4"/>
        <v>26</v>
      </c>
      <c r="N58" s="70">
        <f t="shared" ca="1" si="4"/>
        <v>15</v>
      </c>
      <c r="O58" s="70">
        <f ca="1">IF(O57="","",O57-O60)</f>
        <v>7</v>
      </c>
      <c r="P58" s="70">
        <f ca="1">IF(P57="","",P57-P60)</f>
        <v>7</v>
      </c>
      <c r="Q58" s="70">
        <f ca="1">IF(Q57="","",Q57-Q60)</f>
        <v>7</v>
      </c>
      <c r="R58" s="60"/>
      <c r="S58" s="60"/>
      <c r="T58" s="60"/>
      <c r="U58" s="60"/>
      <c r="V58" s="60"/>
      <c r="W58" s="60"/>
      <c r="X58" s="60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61"/>
      <c r="AN58" s="62"/>
    </row>
    <row r="59" spans="1:40">
      <c r="A59" s="61"/>
      <c r="B59" s="71" t="s">
        <v>52</v>
      </c>
      <c r="C59" s="72">
        <v>0</v>
      </c>
      <c r="D59" s="72">
        <f t="shared" ref="D59:O59" ca="1" si="5">D120</f>
        <v>10.5</v>
      </c>
      <c r="E59" s="72">
        <f t="shared" ca="1" si="5"/>
        <v>15</v>
      </c>
      <c r="F59" s="72">
        <f t="shared" ca="1" si="5"/>
        <v>5.75</v>
      </c>
      <c r="G59" s="72">
        <f t="shared" ca="1" si="5"/>
        <v>12</v>
      </c>
      <c r="H59" s="72">
        <f t="shared" ca="1" si="5"/>
        <v>16</v>
      </c>
      <c r="I59" s="72">
        <f t="shared" ca="1" si="5"/>
        <v>0</v>
      </c>
      <c r="J59" s="72">
        <f t="shared" ca="1" si="5"/>
        <v>0</v>
      </c>
      <c r="K59" s="72">
        <f t="shared" ca="1" si="5"/>
        <v>4.1500000000000004</v>
      </c>
      <c r="L59" s="72">
        <f t="shared" ca="1" si="5"/>
        <v>8.5</v>
      </c>
      <c r="M59" s="72">
        <f t="shared" ca="1" si="5"/>
        <v>0</v>
      </c>
      <c r="N59" s="72">
        <f t="shared" ca="1" si="5"/>
        <v>11</v>
      </c>
      <c r="O59" s="72">
        <f t="shared" ca="1" si="5"/>
        <v>8</v>
      </c>
      <c r="P59" s="72">
        <f ca="1">P120</f>
        <v>0</v>
      </c>
      <c r="Q59" s="72">
        <f ca="1">Q120</f>
        <v>0</v>
      </c>
      <c r="R59" s="60"/>
      <c r="S59" s="60"/>
      <c r="T59" s="60"/>
      <c r="U59" s="60"/>
      <c r="V59" s="60"/>
      <c r="W59" s="60"/>
      <c r="X59" s="60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61"/>
      <c r="AN59" s="62"/>
    </row>
    <row r="60" spans="1:40">
      <c r="A60" s="61"/>
      <c r="B60" s="71" t="s">
        <v>53</v>
      </c>
      <c r="C60" s="72">
        <v>0</v>
      </c>
      <c r="D60" s="72">
        <f t="shared" ref="D60:O60" ca="1" si="6">C60+D59</f>
        <v>10.5</v>
      </c>
      <c r="E60" s="72">
        <f t="shared" ca="1" si="6"/>
        <v>25.5</v>
      </c>
      <c r="F60" s="72">
        <f t="shared" ca="1" si="6"/>
        <v>31.25</v>
      </c>
      <c r="G60" s="72">
        <f t="shared" ca="1" si="6"/>
        <v>43.25</v>
      </c>
      <c r="H60" s="72">
        <f t="shared" ca="1" si="6"/>
        <v>59.25</v>
      </c>
      <c r="I60" s="72">
        <f t="shared" ca="1" si="6"/>
        <v>59.25</v>
      </c>
      <c r="J60" s="72">
        <f t="shared" ca="1" si="6"/>
        <v>59.25</v>
      </c>
      <c r="K60" s="72">
        <f t="shared" ca="1" si="6"/>
        <v>63.4</v>
      </c>
      <c r="L60" s="72">
        <f t="shared" ca="1" si="6"/>
        <v>71.900000000000006</v>
      </c>
      <c r="M60" s="72">
        <f t="shared" ca="1" si="6"/>
        <v>71.900000000000006</v>
      </c>
      <c r="N60" s="72">
        <f t="shared" ca="1" si="6"/>
        <v>82.9</v>
      </c>
      <c r="O60" s="72">
        <f t="shared" ca="1" si="6"/>
        <v>90.9</v>
      </c>
      <c r="P60" s="72">
        <f ca="1">O60+P59</f>
        <v>90.9</v>
      </c>
      <c r="Q60" s="72">
        <f ca="1">P60+Q59</f>
        <v>90.9</v>
      </c>
      <c r="R60" s="60"/>
      <c r="S60" s="60"/>
      <c r="T60" s="60"/>
      <c r="U60" s="60"/>
      <c r="V60" s="60"/>
      <c r="W60" s="60"/>
      <c r="X60" s="60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61"/>
      <c r="AN60" s="62"/>
    </row>
    <row r="61" spans="1:40">
      <c r="A61" s="73"/>
      <c r="B61" s="71" t="s">
        <v>33</v>
      </c>
      <c r="C61" s="71">
        <v>0</v>
      </c>
      <c r="D61" s="72">
        <f t="shared" ref="D61:O61" si="7">IF(D57&lt;&gt;"",D57-C57,0)</f>
        <v>24.400000000000006</v>
      </c>
      <c r="E61" s="72">
        <f t="shared" si="7"/>
        <v>0</v>
      </c>
      <c r="F61" s="72">
        <f t="shared" si="7"/>
        <v>0</v>
      </c>
      <c r="G61" s="72">
        <f t="shared" si="7"/>
        <v>0</v>
      </c>
      <c r="H61" s="72">
        <f t="shared" si="7"/>
        <v>0</v>
      </c>
      <c r="I61" s="72">
        <f t="shared" si="7"/>
        <v>0</v>
      </c>
      <c r="J61" s="72">
        <f t="shared" si="7"/>
        <v>0</v>
      </c>
      <c r="K61" s="72">
        <f t="shared" si="7"/>
        <v>0</v>
      </c>
      <c r="L61" s="72">
        <f t="shared" si="7"/>
        <v>0</v>
      </c>
      <c r="M61" s="72">
        <f t="shared" si="7"/>
        <v>0</v>
      </c>
      <c r="N61" s="72">
        <f t="shared" si="7"/>
        <v>0</v>
      </c>
      <c r="O61" s="72">
        <f t="shared" si="7"/>
        <v>0</v>
      </c>
      <c r="P61" s="72">
        <f>IF(P57&lt;&gt;"",P57-O57,0)</f>
        <v>0</v>
      </c>
      <c r="Q61" s="72">
        <f>IF(Q57&lt;&gt;"",Q57-P57,0)</f>
        <v>0</v>
      </c>
      <c r="R61" s="60"/>
      <c r="S61" s="60"/>
      <c r="T61" s="60"/>
      <c r="U61" s="60"/>
      <c r="V61" s="60"/>
      <c r="W61" s="60"/>
      <c r="X61" s="60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73"/>
      <c r="AN61" s="62"/>
    </row>
    <row r="62" spans="1:40">
      <c r="A62" s="73"/>
      <c r="B62" s="74" t="s">
        <v>41</v>
      </c>
      <c r="C62" s="74">
        <v>0</v>
      </c>
      <c r="D62" s="75">
        <f t="shared" ref="D62:O62" si="8">IF(C58&lt;&gt;0,C58/D55,0)</f>
        <v>7.35</v>
      </c>
      <c r="E62" s="75">
        <f t="shared" ca="1" si="8"/>
        <v>9.7111111111111121</v>
      </c>
      <c r="F62" s="75">
        <f t="shared" ca="1" si="8"/>
        <v>9.0500000000000007</v>
      </c>
      <c r="G62" s="75">
        <f t="shared" ca="1" si="8"/>
        <v>9.5214285714285722</v>
      </c>
      <c r="H62" s="75">
        <f t="shared" ca="1" si="8"/>
        <v>9.1083333333333343</v>
      </c>
      <c r="I62" s="75">
        <f t="shared" ca="1" si="8"/>
        <v>7.7300000000000013</v>
      </c>
      <c r="J62" s="75">
        <f t="shared" ca="1" si="8"/>
        <v>7.7300000000000013</v>
      </c>
      <c r="K62" s="75">
        <f t="shared" ca="1" si="8"/>
        <v>7.7300000000000013</v>
      </c>
      <c r="L62" s="75">
        <f t="shared" ca="1" si="8"/>
        <v>8.6250000000000018</v>
      </c>
      <c r="M62" s="75">
        <f t="shared" ca="1" si="8"/>
        <v>8.6666666666666661</v>
      </c>
      <c r="N62" s="75">
        <f ca="1">IF(M58&lt;&gt;0,M58/N55,0)</f>
        <v>13</v>
      </c>
      <c r="O62" s="75">
        <f t="shared" ca="1" si="8"/>
        <v>15</v>
      </c>
      <c r="P62" s="75" t="e">
        <f ca="1">IF(O58&lt;&gt;0,O58/P55,0)</f>
        <v>#DIV/0!</v>
      </c>
      <c r="Q62" s="75" t="e">
        <f ca="1">IF(P58&lt;&gt;0,P58/Q55,0)</f>
        <v>#DIV/0!</v>
      </c>
      <c r="R62" s="60"/>
      <c r="S62" s="60"/>
      <c r="T62" s="60"/>
      <c r="U62" s="60"/>
      <c r="V62" s="60"/>
      <c r="W62" s="60"/>
      <c r="X62" s="60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73"/>
      <c r="AN62" s="62"/>
    </row>
    <row r="63" spans="1:40">
      <c r="A63" s="76"/>
      <c r="B63" s="77" t="s">
        <v>36</v>
      </c>
      <c r="C63" s="77">
        <v>0</v>
      </c>
      <c r="D63" s="78">
        <f t="shared" ref="D63:O63" ca="1" si="9">D59-D62</f>
        <v>3.1500000000000004</v>
      </c>
      <c r="E63" s="78">
        <f t="shared" ca="1" si="9"/>
        <v>5.2888888888888879</v>
      </c>
      <c r="F63" s="78">
        <f t="shared" ca="1" si="9"/>
        <v>-3.3000000000000007</v>
      </c>
      <c r="G63" s="78">
        <f t="shared" ca="1" si="9"/>
        <v>2.4785714285714278</v>
      </c>
      <c r="H63" s="78">
        <f t="shared" ca="1" si="9"/>
        <v>6.8916666666666657</v>
      </c>
      <c r="I63" s="78">
        <f t="shared" ca="1" si="9"/>
        <v>-7.7300000000000013</v>
      </c>
      <c r="J63" s="78">
        <f t="shared" ca="1" si="9"/>
        <v>-7.7300000000000013</v>
      </c>
      <c r="K63" s="78">
        <f t="shared" ca="1" si="9"/>
        <v>-3.580000000000001</v>
      </c>
      <c r="L63" s="78">
        <f t="shared" ca="1" si="9"/>
        <v>-0.12500000000000178</v>
      </c>
      <c r="M63" s="78">
        <f t="shared" ca="1" si="9"/>
        <v>-8.6666666666666661</v>
      </c>
      <c r="N63" s="78">
        <f t="shared" ca="1" si="9"/>
        <v>-2</v>
      </c>
      <c r="O63" s="78">
        <f t="shared" ca="1" si="9"/>
        <v>-7</v>
      </c>
      <c r="P63" s="78" t="e">
        <f ca="1">P59-P62</f>
        <v>#DIV/0!</v>
      </c>
      <c r="Q63" s="78" t="e">
        <f ca="1">Q59-Q62</f>
        <v>#DIV/0!</v>
      </c>
      <c r="R63" s="60"/>
      <c r="S63" s="60"/>
      <c r="T63" s="60"/>
      <c r="U63" s="60"/>
      <c r="V63" s="60"/>
      <c r="W63" s="60"/>
      <c r="X63" s="60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73"/>
      <c r="AN63" s="62"/>
    </row>
    <row r="64" spans="1:40">
      <c r="A64" s="76"/>
      <c r="B64" s="79" t="s">
        <v>70</v>
      </c>
      <c r="C64" s="79"/>
      <c r="D64" s="80">
        <f t="shared" ref="D64:O64" ca="1" si="10">ROUND(D60/($B$53-D55+1),2)</f>
        <v>10.5</v>
      </c>
      <c r="E64" s="80">
        <f t="shared" ca="1" si="10"/>
        <v>12.75</v>
      </c>
      <c r="F64" s="80">
        <f t="shared" ca="1" si="10"/>
        <v>10.42</v>
      </c>
      <c r="G64" s="80">
        <f t="shared" ca="1" si="10"/>
        <v>10.81</v>
      </c>
      <c r="H64" s="80">
        <f t="shared" ca="1" si="10"/>
        <v>11.85</v>
      </c>
      <c r="I64" s="80">
        <f t="shared" ca="1" si="10"/>
        <v>9.8800000000000008</v>
      </c>
      <c r="J64" s="80">
        <f t="shared" ca="1" si="10"/>
        <v>9.8800000000000008</v>
      </c>
      <c r="K64" s="80">
        <f t="shared" ca="1" si="10"/>
        <v>10.57</v>
      </c>
      <c r="L64" s="80">
        <f t="shared" ca="1" si="10"/>
        <v>10.27</v>
      </c>
      <c r="M64" s="80">
        <f t="shared" ca="1" si="10"/>
        <v>8.99</v>
      </c>
      <c r="N64" s="80">
        <f t="shared" ca="1" si="10"/>
        <v>9.2100000000000009</v>
      </c>
      <c r="O64" s="80">
        <f t="shared" ca="1" si="10"/>
        <v>9.09</v>
      </c>
      <c r="P64" s="80">
        <f ca="1">ROUND(P60/($B$53-P55+1),2)</f>
        <v>8.26</v>
      </c>
      <c r="Q64" s="80">
        <f ca="1">ROUND(Q60/($B$53-Q55+1),2)</f>
        <v>8.26</v>
      </c>
      <c r="R64" s="60"/>
      <c r="S64" s="60"/>
      <c r="T64" s="60"/>
      <c r="U64" s="60"/>
      <c r="V64" s="60"/>
      <c r="W64" s="60"/>
      <c r="X64" s="60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73"/>
      <c r="AN64" s="62"/>
    </row>
    <row r="65" spans="1:40">
      <c r="A65" s="5"/>
      <c r="B65" s="79" t="s">
        <v>71</v>
      </c>
      <c r="C65" s="81">
        <v>1</v>
      </c>
      <c r="D65" s="82">
        <f t="shared" ref="D65:O65" ca="1" si="11">IF(D62&lt;&gt;0,IF(ROUND(D64/D62,2)&gt;1,1,ROUND(D64/D62,2)),1)</f>
        <v>1</v>
      </c>
      <c r="E65" s="82">
        <f t="shared" ca="1" si="11"/>
        <v>1</v>
      </c>
      <c r="F65" s="82">
        <f t="shared" ca="1" si="11"/>
        <v>1</v>
      </c>
      <c r="G65" s="82">
        <f t="shared" ca="1" si="11"/>
        <v>1</v>
      </c>
      <c r="H65" s="82">
        <f t="shared" ca="1" si="11"/>
        <v>1</v>
      </c>
      <c r="I65" s="82">
        <f t="shared" ca="1" si="11"/>
        <v>1</v>
      </c>
      <c r="J65" s="82">
        <f t="shared" ca="1" si="11"/>
        <v>1</v>
      </c>
      <c r="K65" s="82">
        <f t="shared" ca="1" si="11"/>
        <v>1</v>
      </c>
      <c r="L65" s="82">
        <f t="shared" ca="1" si="11"/>
        <v>1</v>
      </c>
      <c r="M65" s="82">
        <f t="shared" ca="1" si="11"/>
        <v>1</v>
      </c>
      <c r="N65" s="82">
        <f t="shared" ca="1" si="11"/>
        <v>0.71</v>
      </c>
      <c r="O65" s="82">
        <f t="shared" ca="1" si="11"/>
        <v>0.61</v>
      </c>
      <c r="P65" s="82" t="e">
        <f ca="1">IF(P62&lt;&gt;0,IF(ROUND(P64/P62,2)&gt;1,1,ROUND(P64/P62,2)),1)</f>
        <v>#DIV/0!</v>
      </c>
      <c r="Q65" s="82" t="e">
        <f ca="1">IF(Q62&lt;&gt;0,IF(ROUND(Q64/Q62,2)&gt;1,1,ROUND(Q64/Q62,2)),1)</f>
        <v>#DIV/0!</v>
      </c>
      <c r="R65" s="60"/>
      <c r="S65" s="60"/>
      <c r="T65" s="60"/>
      <c r="U65" s="60"/>
      <c r="V65" s="60"/>
      <c r="W65" s="60"/>
      <c r="X65" s="60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61"/>
      <c r="AN65" s="73"/>
    </row>
    <row r="66" spans="1:40" s="58" customFormat="1">
      <c r="B66" s="83" t="s">
        <v>72</v>
      </c>
      <c r="C66" s="84">
        <v>1</v>
      </c>
      <c r="D66" s="85">
        <f t="shared" ref="D66:O66" ca="1" si="12">ROUND(IF(D70&lt;&gt;0,(D64/D70),0),2)</f>
        <v>0.77</v>
      </c>
      <c r="E66" s="85">
        <f t="shared" ca="1" si="12"/>
        <v>0.94</v>
      </c>
      <c r="F66" s="85">
        <f t="shared" ca="1" si="12"/>
        <v>0.77</v>
      </c>
      <c r="G66" s="85">
        <f t="shared" ca="1" si="12"/>
        <v>0.79</v>
      </c>
      <c r="H66" s="85">
        <f t="shared" ca="1" si="12"/>
        <v>0.87</v>
      </c>
      <c r="I66" s="85">
        <f t="shared" si="12"/>
        <v>0</v>
      </c>
      <c r="J66" s="85">
        <f t="shared" si="12"/>
        <v>0</v>
      </c>
      <c r="K66" s="85">
        <f t="shared" ca="1" si="12"/>
        <v>0.78</v>
      </c>
      <c r="L66" s="85">
        <f t="shared" ca="1" si="12"/>
        <v>0.76</v>
      </c>
      <c r="M66" s="85">
        <f t="shared" ca="1" si="12"/>
        <v>0.66</v>
      </c>
      <c r="N66" s="85">
        <f t="shared" ca="1" si="12"/>
        <v>0.68</v>
      </c>
      <c r="O66" s="85">
        <f t="shared" ca="1" si="12"/>
        <v>0.67</v>
      </c>
      <c r="P66" s="85">
        <f>ROUND(IF(P70&lt;&gt;0,(P64/P70),0),2)</f>
        <v>0</v>
      </c>
      <c r="Q66" s="85">
        <f>ROUND(IF(Q70&lt;&gt;0,(Q64/Q70),0),2)</f>
        <v>0</v>
      </c>
      <c r="R66" s="60"/>
      <c r="S66" s="60"/>
      <c r="T66" s="60"/>
      <c r="U66" s="60"/>
      <c r="V66" s="60"/>
      <c r="W66" s="60"/>
      <c r="X66" s="60"/>
      <c r="Y66" s="5"/>
      <c r="Z66" s="5"/>
      <c r="AA66" s="5"/>
      <c r="AB66" s="5"/>
      <c r="AC66" s="5"/>
      <c r="AD66" s="5"/>
      <c r="AE66" s="5"/>
      <c r="AF66" s="5"/>
      <c r="AG66" s="5"/>
      <c r="AH66" s="5"/>
      <c r="AM66" s="73"/>
      <c r="AN66" s="73"/>
    </row>
    <row r="67" spans="1:40" s="58" customFormat="1">
      <c r="B67" s="83" t="s">
        <v>73</v>
      </c>
      <c r="C67" s="84">
        <v>1</v>
      </c>
      <c r="D67" s="85">
        <f t="shared" ref="D67:O67" ca="1" si="13">ROUND(IF(D74&lt;&gt;0,(D64/D74),0),2)</f>
        <v>0.66</v>
      </c>
      <c r="E67" s="85">
        <f t="shared" ca="1" si="13"/>
        <v>0.8</v>
      </c>
      <c r="F67" s="85">
        <f t="shared" ca="1" si="13"/>
        <v>0.65</v>
      </c>
      <c r="G67" s="85">
        <f t="shared" ca="1" si="13"/>
        <v>0.68</v>
      </c>
      <c r="H67" s="85">
        <f t="shared" ca="1" si="13"/>
        <v>0.74</v>
      </c>
      <c r="I67" s="85">
        <f t="shared" si="13"/>
        <v>0</v>
      </c>
      <c r="J67" s="85">
        <f t="shared" si="13"/>
        <v>0</v>
      </c>
      <c r="K67" s="85">
        <f t="shared" ca="1" si="13"/>
        <v>0.66</v>
      </c>
      <c r="L67" s="85">
        <f t="shared" ca="1" si="13"/>
        <v>0.64</v>
      </c>
      <c r="M67" s="85">
        <f t="shared" ca="1" si="13"/>
        <v>0.56000000000000005</v>
      </c>
      <c r="N67" s="85">
        <f t="shared" ca="1" si="13"/>
        <v>0.57999999999999996</v>
      </c>
      <c r="O67" s="85">
        <f t="shared" ca="1" si="13"/>
        <v>0.56999999999999995</v>
      </c>
      <c r="P67" s="85">
        <f>ROUND(IF(P74&lt;&gt;0,(P64/P74),0),2)</f>
        <v>0</v>
      </c>
      <c r="Q67" s="85">
        <f>ROUND(IF(Q74&lt;&gt;0,(Q64/Q74),0),2)</f>
        <v>0</v>
      </c>
      <c r="R67" s="60"/>
      <c r="S67" s="60"/>
      <c r="T67" s="60"/>
      <c r="U67" s="60"/>
      <c r="V67" s="60"/>
      <c r="W67" s="60"/>
      <c r="X67" s="60"/>
      <c r="Y67" s="5"/>
      <c r="Z67" s="5"/>
      <c r="AA67" s="5"/>
      <c r="AB67" s="5"/>
      <c r="AC67" s="5"/>
      <c r="AD67" s="5"/>
      <c r="AE67" s="5"/>
      <c r="AF67" s="5"/>
      <c r="AG67" s="5"/>
      <c r="AH67" s="5"/>
      <c r="AM67" s="73"/>
      <c r="AN67" s="73"/>
    </row>
    <row r="68" spans="1:40" s="58" customFormat="1">
      <c r="B68" s="86"/>
      <c r="C68" s="86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6"/>
      <c r="AA68" s="86"/>
      <c r="AB68" s="86"/>
      <c r="AC68" s="86"/>
      <c r="AD68" s="86"/>
      <c r="AE68" s="86"/>
      <c r="AF68" s="86"/>
      <c r="AG68" s="86"/>
      <c r="AM68" s="73"/>
      <c r="AN68" s="73"/>
    </row>
    <row r="69" spans="1:40">
      <c r="A69" s="61"/>
      <c r="B69" s="347" t="s">
        <v>42</v>
      </c>
      <c r="C69" s="347"/>
      <c r="D69" s="347"/>
      <c r="E69" s="347"/>
      <c r="F69" s="347"/>
      <c r="G69" s="347"/>
      <c r="H69" s="347"/>
      <c r="I69" s="347"/>
      <c r="J69" s="347"/>
      <c r="K69" s="347"/>
      <c r="L69" s="347"/>
      <c r="M69" s="347"/>
      <c r="N69" s="347"/>
      <c r="O69" s="347"/>
      <c r="P69" s="347"/>
      <c r="Q69" s="347"/>
      <c r="R69" s="88"/>
      <c r="S69" s="88"/>
      <c r="T69" s="60"/>
      <c r="U69" s="60"/>
      <c r="V69" s="60"/>
      <c r="W69" s="60"/>
      <c r="X69" s="60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5"/>
      <c r="AJ69" s="5"/>
      <c r="AK69" s="5"/>
      <c r="AL69" s="5"/>
      <c r="AM69" s="61"/>
      <c r="AN69" s="61"/>
    </row>
    <row r="70" spans="1:40">
      <c r="A70" s="76"/>
      <c r="B70" s="89" t="s">
        <v>41</v>
      </c>
      <c r="C70" s="90">
        <f>C71/B53</f>
        <v>13.6</v>
      </c>
      <c r="D70" s="90">
        <f>IF(AND(WEEKDAY(D53)&lt;&gt;1,WEEKDAY(D53)&lt;&gt;7,D54&lt;&gt;"FER"),$C$70,0)</f>
        <v>13.6</v>
      </c>
      <c r="E70" s="90">
        <f t="shared" ref="E70:Q70" si="14">IF(AND(WEEKDAY(E53)&lt;&gt;1,WEEKDAY(E53)&lt;&gt;7,E54&lt;&gt;"FER"),$C$70,0)</f>
        <v>13.6</v>
      </c>
      <c r="F70" s="90">
        <f t="shared" si="14"/>
        <v>13.6</v>
      </c>
      <c r="G70" s="90">
        <f t="shared" si="14"/>
        <v>13.6</v>
      </c>
      <c r="H70" s="90">
        <f t="shared" si="14"/>
        <v>13.6</v>
      </c>
      <c r="I70" s="90">
        <f t="shared" si="14"/>
        <v>0</v>
      </c>
      <c r="J70" s="90">
        <f t="shared" si="14"/>
        <v>0</v>
      </c>
      <c r="K70" s="90">
        <f t="shared" si="14"/>
        <v>13.6</v>
      </c>
      <c r="L70" s="90">
        <f t="shared" si="14"/>
        <v>13.6</v>
      </c>
      <c r="M70" s="90">
        <f t="shared" si="14"/>
        <v>13.6</v>
      </c>
      <c r="N70" s="90">
        <f t="shared" si="14"/>
        <v>13.6</v>
      </c>
      <c r="O70" s="90">
        <f t="shared" si="14"/>
        <v>13.6</v>
      </c>
      <c r="P70" s="90">
        <f t="shared" si="14"/>
        <v>0</v>
      </c>
      <c r="Q70" s="90">
        <f t="shared" si="14"/>
        <v>0</v>
      </c>
      <c r="R70" s="91"/>
      <c r="S70" s="91"/>
      <c r="T70" s="60"/>
      <c r="U70" s="60"/>
      <c r="V70" s="60"/>
      <c r="W70" s="60"/>
      <c r="X70" s="60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5"/>
      <c r="AJ70" s="5"/>
      <c r="AK70" s="5"/>
      <c r="AL70" s="5"/>
      <c r="AM70" s="73"/>
      <c r="AN70" s="61"/>
    </row>
    <row r="71" spans="1:40">
      <c r="A71" s="61"/>
      <c r="B71" s="92" t="s">
        <v>69</v>
      </c>
      <c r="C71" s="93">
        <f>H95</f>
        <v>136</v>
      </c>
      <c r="D71" s="94">
        <f t="shared" ref="D71:O71" si="15">C71-D70</f>
        <v>122.4</v>
      </c>
      <c r="E71" s="94">
        <f t="shared" si="15"/>
        <v>108.80000000000001</v>
      </c>
      <c r="F71" s="94">
        <f t="shared" si="15"/>
        <v>95.200000000000017</v>
      </c>
      <c r="G71" s="94">
        <f t="shared" si="15"/>
        <v>81.600000000000023</v>
      </c>
      <c r="H71" s="94">
        <f t="shared" si="15"/>
        <v>68.000000000000028</v>
      </c>
      <c r="I71" s="94">
        <f t="shared" si="15"/>
        <v>68.000000000000028</v>
      </c>
      <c r="J71" s="94">
        <f t="shared" si="15"/>
        <v>68.000000000000028</v>
      </c>
      <c r="K71" s="94">
        <f t="shared" si="15"/>
        <v>54.400000000000027</v>
      </c>
      <c r="L71" s="94">
        <f t="shared" si="15"/>
        <v>40.800000000000026</v>
      </c>
      <c r="M71" s="94">
        <f t="shared" si="15"/>
        <v>27.200000000000024</v>
      </c>
      <c r="N71" s="94">
        <f t="shared" si="15"/>
        <v>13.600000000000025</v>
      </c>
      <c r="O71" s="94">
        <f t="shared" si="15"/>
        <v>2.4868995751603507E-14</v>
      </c>
      <c r="P71" s="94">
        <f>O71-P70</f>
        <v>2.4868995751603507E-14</v>
      </c>
      <c r="Q71" s="94">
        <f>P71-Q70</f>
        <v>2.4868995751603507E-14</v>
      </c>
      <c r="R71" s="95"/>
      <c r="S71" s="95"/>
      <c r="T71" s="60"/>
      <c r="U71" s="60"/>
      <c r="V71" s="60"/>
      <c r="W71" s="60"/>
      <c r="X71" s="60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5"/>
      <c r="AJ71" s="5"/>
      <c r="AK71" s="5"/>
      <c r="AL71" s="5"/>
      <c r="AM71" s="5"/>
      <c r="AN71" s="73"/>
    </row>
    <row r="72" spans="1:40">
      <c r="A72" s="76"/>
      <c r="B72" s="5"/>
      <c r="C72" s="5"/>
      <c r="D72" s="5"/>
      <c r="E72" s="5"/>
      <c r="F72" s="5"/>
      <c r="G72" s="5"/>
      <c r="H72" s="5"/>
      <c r="I72" s="5"/>
      <c r="J72" s="5"/>
      <c r="K72" s="5"/>
      <c r="L72" s="60"/>
      <c r="M72" s="60"/>
      <c r="N72" s="60"/>
      <c r="O72" s="60"/>
      <c r="P72" s="96"/>
      <c r="Q72" s="96"/>
      <c r="R72" s="96"/>
      <c r="S72" s="96"/>
      <c r="T72" s="60"/>
      <c r="U72" s="60"/>
      <c r="V72" s="60"/>
      <c r="W72" s="60"/>
      <c r="X72" s="60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5"/>
      <c r="AJ72" s="5"/>
      <c r="AK72" s="5"/>
      <c r="AL72" s="5"/>
      <c r="AM72" s="5"/>
      <c r="AN72" s="61"/>
    </row>
    <row r="73" spans="1:40">
      <c r="A73" s="61"/>
      <c r="B73" s="347" t="s">
        <v>43</v>
      </c>
      <c r="C73" s="347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47"/>
      <c r="P73" s="347"/>
      <c r="Q73" s="347"/>
      <c r="R73" s="88"/>
      <c r="S73" s="88"/>
      <c r="T73" s="60"/>
      <c r="U73" s="60"/>
      <c r="V73" s="60"/>
      <c r="W73" s="60"/>
      <c r="X73" s="60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5"/>
      <c r="AJ73" s="5"/>
      <c r="AK73" s="5"/>
      <c r="AL73" s="5"/>
      <c r="AM73" s="5"/>
      <c r="AN73" s="61"/>
    </row>
    <row r="74" spans="1:40">
      <c r="A74" s="76"/>
      <c r="B74" s="89" t="s">
        <v>41</v>
      </c>
      <c r="C74" s="90">
        <f>C75/B53</f>
        <v>16</v>
      </c>
      <c r="D74" s="90">
        <f>IF(AND(WEEKDAY(D53)&lt;&gt;1,WEEKDAY(D53)&lt;&gt;7),$C$74,0)</f>
        <v>16</v>
      </c>
      <c r="E74" s="90">
        <f t="shared" ref="E74:Q74" si="16">IF(AND(WEEKDAY(E53)&lt;&gt;1,WEEKDAY(E53)&lt;&gt;7),$C$74,0)</f>
        <v>16</v>
      </c>
      <c r="F74" s="90">
        <f t="shared" si="16"/>
        <v>16</v>
      </c>
      <c r="G74" s="90">
        <f t="shared" si="16"/>
        <v>16</v>
      </c>
      <c r="H74" s="90">
        <f t="shared" si="16"/>
        <v>16</v>
      </c>
      <c r="I74" s="90">
        <f t="shared" si="16"/>
        <v>0</v>
      </c>
      <c r="J74" s="90">
        <f t="shared" si="16"/>
        <v>0</v>
      </c>
      <c r="K74" s="90">
        <f t="shared" si="16"/>
        <v>16</v>
      </c>
      <c r="L74" s="90">
        <f t="shared" si="16"/>
        <v>16</v>
      </c>
      <c r="M74" s="90">
        <f t="shared" si="16"/>
        <v>16</v>
      </c>
      <c r="N74" s="90">
        <f t="shared" si="16"/>
        <v>16</v>
      </c>
      <c r="O74" s="90">
        <f t="shared" si="16"/>
        <v>16</v>
      </c>
      <c r="P74" s="90">
        <f t="shared" si="16"/>
        <v>0</v>
      </c>
      <c r="Q74" s="90">
        <f t="shared" si="16"/>
        <v>0</v>
      </c>
      <c r="R74" s="91"/>
      <c r="S74" s="91"/>
      <c r="T74" s="60"/>
      <c r="U74" s="60"/>
      <c r="V74" s="60"/>
      <c r="W74" s="60"/>
      <c r="X74" s="60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5"/>
      <c r="AJ74" s="5"/>
      <c r="AK74" s="5"/>
      <c r="AL74" s="5"/>
      <c r="AM74" s="73"/>
      <c r="AN74" s="61"/>
    </row>
    <row r="75" spans="1:40">
      <c r="A75" s="61"/>
      <c r="B75" s="92" t="s">
        <v>44</v>
      </c>
      <c r="C75" s="97">
        <f>I95</f>
        <v>160</v>
      </c>
      <c r="D75" s="94">
        <f t="shared" ref="D75:O75" si="17">C75-D74</f>
        <v>144</v>
      </c>
      <c r="E75" s="94">
        <f t="shared" si="17"/>
        <v>128</v>
      </c>
      <c r="F75" s="94">
        <f t="shared" si="17"/>
        <v>112</v>
      </c>
      <c r="G75" s="94">
        <f t="shared" si="17"/>
        <v>96</v>
      </c>
      <c r="H75" s="94">
        <f t="shared" si="17"/>
        <v>80</v>
      </c>
      <c r="I75" s="94">
        <f t="shared" si="17"/>
        <v>80</v>
      </c>
      <c r="J75" s="94">
        <f t="shared" si="17"/>
        <v>80</v>
      </c>
      <c r="K75" s="94">
        <f t="shared" si="17"/>
        <v>64</v>
      </c>
      <c r="L75" s="94">
        <f t="shared" si="17"/>
        <v>48</v>
      </c>
      <c r="M75" s="94">
        <f t="shared" si="17"/>
        <v>32</v>
      </c>
      <c r="N75" s="94">
        <f t="shared" si="17"/>
        <v>16</v>
      </c>
      <c r="O75" s="94">
        <f t="shared" si="17"/>
        <v>0</v>
      </c>
      <c r="P75" s="94">
        <f>O75-P74</f>
        <v>0</v>
      </c>
      <c r="Q75" s="94">
        <f>P75-Q74</f>
        <v>0</v>
      </c>
      <c r="R75" s="95"/>
      <c r="S75" s="95"/>
      <c r="T75" s="60"/>
      <c r="U75" s="60"/>
      <c r="V75" s="60"/>
      <c r="W75" s="60"/>
      <c r="X75" s="60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5"/>
      <c r="AJ75" s="5"/>
      <c r="AK75" s="5"/>
      <c r="AL75" s="5"/>
      <c r="AM75" s="5"/>
      <c r="AN75" s="73"/>
    </row>
    <row r="76" spans="1:40">
      <c r="A76" s="61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15"/>
      <c r="Q76" s="15"/>
      <c r="R76" s="15"/>
      <c r="S76" s="15"/>
      <c r="T76" s="5"/>
      <c r="U76" s="5"/>
      <c r="V76" s="5"/>
      <c r="W76" s="5"/>
      <c r="X76" s="5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5"/>
      <c r="AJ76" s="5"/>
      <c r="AK76" s="5"/>
      <c r="AL76" s="5"/>
      <c r="AM76" s="5"/>
      <c r="AN76" s="73"/>
    </row>
    <row r="77" spans="1:40">
      <c r="A77" s="61"/>
      <c r="B77" s="343" t="s">
        <v>35</v>
      </c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4"/>
      <c r="O77" s="344"/>
      <c r="P77" s="344"/>
      <c r="Q77" s="344"/>
      <c r="R77" s="88"/>
      <c r="S77" s="88"/>
      <c r="T77" s="60"/>
      <c r="U77" s="60"/>
      <c r="V77" s="60"/>
      <c r="W77" s="60"/>
      <c r="X77" s="60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5"/>
      <c r="AJ77" s="5"/>
      <c r="AK77" s="5"/>
      <c r="AL77" s="5"/>
      <c r="AM77" s="5"/>
      <c r="AN77" s="73"/>
    </row>
    <row r="78" spans="1:40">
      <c r="A78" s="61"/>
      <c r="B78" s="345" t="s">
        <v>34</v>
      </c>
      <c r="C78" s="345"/>
      <c r="D78" s="295">
        <f>D53</f>
        <v>40280</v>
      </c>
      <c r="E78" s="295">
        <f t="shared" ref="E78:Q78" si="18">E53</f>
        <v>40281</v>
      </c>
      <c r="F78" s="295">
        <f t="shared" si="18"/>
        <v>40282</v>
      </c>
      <c r="G78" s="295">
        <f t="shared" si="18"/>
        <v>40283</v>
      </c>
      <c r="H78" s="295">
        <f t="shared" si="18"/>
        <v>40284</v>
      </c>
      <c r="I78" s="295">
        <f t="shared" si="18"/>
        <v>40285</v>
      </c>
      <c r="J78" s="295">
        <f t="shared" si="18"/>
        <v>40286</v>
      </c>
      <c r="K78" s="295">
        <f t="shared" si="18"/>
        <v>40287</v>
      </c>
      <c r="L78" s="295">
        <f t="shared" si="18"/>
        <v>40288</v>
      </c>
      <c r="M78" s="295">
        <f t="shared" si="18"/>
        <v>40289</v>
      </c>
      <c r="N78" s="295">
        <f t="shared" si="18"/>
        <v>40290</v>
      </c>
      <c r="O78" s="295">
        <f t="shared" si="18"/>
        <v>40291</v>
      </c>
      <c r="P78" s="295">
        <f t="shared" si="18"/>
        <v>40292</v>
      </c>
      <c r="Q78" s="295">
        <f t="shared" si="18"/>
        <v>40293</v>
      </c>
      <c r="R78" s="296"/>
      <c r="S78" s="296"/>
      <c r="T78" s="60"/>
      <c r="U78" s="60"/>
      <c r="V78" s="60"/>
      <c r="W78" s="60"/>
      <c r="X78" s="60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5"/>
      <c r="AJ78" s="5"/>
      <c r="AK78" s="5"/>
      <c r="AL78" s="5"/>
      <c r="AM78" s="5"/>
      <c r="AN78" s="73"/>
    </row>
    <row r="79" spans="1:40">
      <c r="A79" s="61"/>
      <c r="B79" s="346" t="s">
        <v>126</v>
      </c>
      <c r="C79" s="346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9"/>
      <c r="T79" s="60"/>
      <c r="U79" s="60"/>
      <c r="V79" s="60"/>
      <c r="W79" s="60"/>
      <c r="X79" s="60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5"/>
      <c r="AJ79" s="5"/>
      <c r="AK79" s="5"/>
      <c r="AL79" s="5"/>
      <c r="AM79" s="5"/>
      <c r="AN79" s="73"/>
    </row>
    <row r="80" spans="1:40">
      <c r="A80" s="61"/>
      <c r="B80" s="346" t="s">
        <v>127</v>
      </c>
      <c r="C80" s="346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9"/>
      <c r="S80" s="99"/>
      <c r="T80" s="60"/>
      <c r="U80" s="60"/>
      <c r="V80" s="60"/>
      <c r="W80" s="60"/>
      <c r="X80" s="60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5"/>
      <c r="AJ80" s="5"/>
      <c r="AK80" s="5"/>
      <c r="AL80" s="5"/>
      <c r="AM80" s="5"/>
      <c r="AN80" s="73"/>
    </row>
    <row r="81" spans="1:41">
      <c r="A81" s="61"/>
      <c r="B81" s="346" t="s">
        <v>35</v>
      </c>
      <c r="C81" s="346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9"/>
      <c r="T81" s="60"/>
      <c r="U81" s="60"/>
      <c r="V81" s="60"/>
      <c r="W81" s="60"/>
      <c r="X81" s="60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5"/>
      <c r="AJ81" s="5"/>
      <c r="AK81" s="5"/>
      <c r="AL81" s="5"/>
      <c r="AM81" s="5"/>
      <c r="AN81" s="73"/>
    </row>
    <row r="82" spans="1:41">
      <c r="A82" s="61"/>
      <c r="B82" s="297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1"/>
      <c r="AN82" s="61"/>
    </row>
    <row r="83" spans="1:41">
      <c r="A83" s="61"/>
      <c r="B83" s="332" t="s">
        <v>1</v>
      </c>
      <c r="C83" s="332"/>
      <c r="D83" s="332"/>
      <c r="E83" s="332"/>
      <c r="F83" s="332"/>
      <c r="G83" s="332"/>
      <c r="H83" s="332"/>
      <c r="I83" s="332"/>
      <c r="J83" s="332"/>
      <c r="K83" s="332"/>
      <c r="L83" s="33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1"/>
      <c r="AN83" s="61"/>
    </row>
    <row r="84" spans="1:41">
      <c r="A84" s="61"/>
      <c r="B84" s="100" t="s">
        <v>46</v>
      </c>
      <c r="C84" s="100" t="s">
        <v>94</v>
      </c>
      <c r="D84" s="101" t="s">
        <v>5</v>
      </c>
      <c r="E84" s="101" t="s">
        <v>86</v>
      </c>
      <c r="F84" s="101" t="s">
        <v>38</v>
      </c>
      <c r="G84" s="101" t="s">
        <v>2</v>
      </c>
      <c r="H84" s="101" t="s">
        <v>39</v>
      </c>
      <c r="I84" s="101" t="s">
        <v>40</v>
      </c>
      <c r="J84" s="101" t="s">
        <v>3</v>
      </c>
      <c r="K84" s="101" t="s">
        <v>93</v>
      </c>
      <c r="L84" s="101" t="s">
        <v>87</v>
      </c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1"/>
    </row>
    <row r="85" spans="1:41">
      <c r="A85" s="61"/>
      <c r="B85" s="102" t="s">
        <v>131</v>
      </c>
      <c r="C85" s="102" t="s">
        <v>115</v>
      </c>
      <c r="D85" s="103">
        <v>4</v>
      </c>
      <c r="E85" s="104">
        <v>0.85</v>
      </c>
      <c r="F85" s="105">
        <f t="shared" ref="F85:F90" si="19">D85*E85</f>
        <v>3.4</v>
      </c>
      <c r="G85" s="105">
        <f t="shared" ref="G85:G94" si="20">$B$53</f>
        <v>10</v>
      </c>
      <c r="H85" s="105">
        <f t="shared" ref="H85:H90" si="21">F85*G85</f>
        <v>34</v>
      </c>
      <c r="I85" s="105">
        <f t="shared" ref="I85:I90" si="22">D85*G85</f>
        <v>40</v>
      </c>
      <c r="J85" s="106">
        <f t="shared" ref="J85:J90" ca="1" si="23">SUM(D110:AK110)</f>
        <v>18.149999999999999</v>
      </c>
      <c r="K85" s="107">
        <f ca="1">IF(H85&lt;&gt;0,J85/H85,0)</f>
        <v>0.5338235294117647</v>
      </c>
      <c r="L85" s="107">
        <f ca="1">IF(I85&lt;&gt;0,J85/I85,0)</f>
        <v>0.45374999999999999</v>
      </c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1"/>
    </row>
    <row r="86" spans="1:41">
      <c r="A86" s="61"/>
      <c r="B86" s="102" t="s">
        <v>132</v>
      </c>
      <c r="C86" s="102" t="s">
        <v>99</v>
      </c>
      <c r="D86" s="103">
        <v>2</v>
      </c>
      <c r="E86" s="104">
        <v>0.85</v>
      </c>
      <c r="F86" s="105">
        <f t="shared" si="19"/>
        <v>1.7</v>
      </c>
      <c r="G86" s="105">
        <f t="shared" si="20"/>
        <v>10</v>
      </c>
      <c r="H86" s="105">
        <f t="shared" si="21"/>
        <v>17</v>
      </c>
      <c r="I86" s="105">
        <f t="shared" si="22"/>
        <v>20</v>
      </c>
      <c r="J86" s="106">
        <f t="shared" ca="1" si="23"/>
        <v>7</v>
      </c>
      <c r="K86" s="107">
        <f t="shared" ref="K86:K94" ca="1" si="24">IF(H86&lt;&gt;0,J86/H86,0)</f>
        <v>0.41176470588235292</v>
      </c>
      <c r="L86" s="107">
        <f t="shared" ref="L86:L94" ca="1" si="25">IF(I86&lt;&gt;0,J86/I86,0)</f>
        <v>0.35</v>
      </c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1"/>
    </row>
    <row r="87" spans="1:41">
      <c r="A87" s="61"/>
      <c r="B87" s="102" t="s">
        <v>133</v>
      </c>
      <c r="C87" s="102" t="s">
        <v>116</v>
      </c>
      <c r="D87" s="103">
        <v>4</v>
      </c>
      <c r="E87" s="104">
        <v>0.85</v>
      </c>
      <c r="F87" s="105">
        <f t="shared" si="19"/>
        <v>3.4</v>
      </c>
      <c r="G87" s="105">
        <f t="shared" si="20"/>
        <v>10</v>
      </c>
      <c r="H87" s="105">
        <f t="shared" si="21"/>
        <v>34</v>
      </c>
      <c r="I87" s="105">
        <f t="shared" si="22"/>
        <v>40</v>
      </c>
      <c r="J87" s="106">
        <f t="shared" ca="1" si="23"/>
        <v>24</v>
      </c>
      <c r="K87" s="107">
        <f t="shared" ca="1" si="24"/>
        <v>0.70588235294117652</v>
      </c>
      <c r="L87" s="107">
        <f t="shared" ca="1" si="25"/>
        <v>0.6</v>
      </c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1"/>
    </row>
    <row r="88" spans="1:41">
      <c r="A88" s="61"/>
      <c r="B88" s="102" t="s">
        <v>134</v>
      </c>
      <c r="C88" s="102" t="s">
        <v>117</v>
      </c>
      <c r="D88" s="103">
        <v>2</v>
      </c>
      <c r="E88" s="104">
        <v>0.85</v>
      </c>
      <c r="F88" s="105">
        <f t="shared" si="19"/>
        <v>1.7</v>
      </c>
      <c r="G88" s="105">
        <f t="shared" si="20"/>
        <v>10</v>
      </c>
      <c r="H88" s="105">
        <f t="shared" si="21"/>
        <v>17</v>
      </c>
      <c r="I88" s="105">
        <f t="shared" si="22"/>
        <v>20</v>
      </c>
      <c r="J88" s="106">
        <f t="shared" ca="1" si="23"/>
        <v>13</v>
      </c>
      <c r="K88" s="107">
        <f t="shared" ca="1" si="24"/>
        <v>0.76470588235294112</v>
      </c>
      <c r="L88" s="107">
        <f t="shared" ca="1" si="25"/>
        <v>0.65</v>
      </c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1"/>
    </row>
    <row r="89" spans="1:41">
      <c r="A89" s="61"/>
      <c r="B89" s="102" t="s">
        <v>176</v>
      </c>
      <c r="C89" s="102" t="s">
        <v>115</v>
      </c>
      <c r="D89" s="103">
        <v>4</v>
      </c>
      <c r="E89" s="104">
        <v>0.85</v>
      </c>
      <c r="F89" s="105">
        <f t="shared" si="19"/>
        <v>3.4</v>
      </c>
      <c r="G89" s="105">
        <f t="shared" si="20"/>
        <v>10</v>
      </c>
      <c r="H89" s="105">
        <f t="shared" si="21"/>
        <v>34</v>
      </c>
      <c r="I89" s="105">
        <f t="shared" si="22"/>
        <v>40</v>
      </c>
      <c r="J89" s="106">
        <f t="shared" ca="1" si="23"/>
        <v>28.75</v>
      </c>
      <c r="K89" s="107">
        <f t="shared" ca="1" si="24"/>
        <v>0.84558823529411764</v>
      </c>
      <c r="L89" s="107">
        <f t="shared" ca="1" si="25"/>
        <v>0.71875</v>
      </c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1"/>
    </row>
    <row r="90" spans="1:41">
      <c r="A90" s="61"/>
      <c r="B90" s="102"/>
      <c r="C90" s="102"/>
      <c r="D90" s="103">
        <f>IF(C90&lt;&gt;"",8,0)</f>
        <v>0</v>
      </c>
      <c r="E90" s="104">
        <v>0.85</v>
      </c>
      <c r="F90" s="105">
        <f t="shared" si="19"/>
        <v>0</v>
      </c>
      <c r="G90" s="105">
        <f t="shared" si="20"/>
        <v>10</v>
      </c>
      <c r="H90" s="105">
        <f t="shared" si="21"/>
        <v>0</v>
      </c>
      <c r="I90" s="105">
        <f t="shared" si="22"/>
        <v>0</v>
      </c>
      <c r="J90" s="106">
        <f t="shared" ca="1" si="23"/>
        <v>0</v>
      </c>
      <c r="K90" s="107">
        <f t="shared" si="24"/>
        <v>0</v>
      </c>
      <c r="L90" s="107">
        <f t="shared" si="25"/>
        <v>0</v>
      </c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1"/>
    </row>
    <row r="91" spans="1:41">
      <c r="A91" s="61"/>
      <c r="B91" s="102"/>
      <c r="C91" s="102"/>
      <c r="D91" s="103">
        <f t="shared" ref="D91:D94" si="26">IF(C91&lt;&gt;"",8,0)</f>
        <v>0</v>
      </c>
      <c r="E91" s="104">
        <v>0.85</v>
      </c>
      <c r="F91" s="105">
        <f>D91*E91</f>
        <v>0</v>
      </c>
      <c r="G91" s="105">
        <f t="shared" si="20"/>
        <v>10</v>
      </c>
      <c r="H91" s="105">
        <f>F91*G91</f>
        <v>0</v>
      </c>
      <c r="I91" s="105">
        <f>D91*G91</f>
        <v>0</v>
      </c>
      <c r="J91" s="106">
        <f ca="1">SUM(D120:AK120)</f>
        <v>90.9</v>
      </c>
      <c r="K91" s="107">
        <f t="shared" si="24"/>
        <v>0</v>
      </c>
      <c r="L91" s="107">
        <f t="shared" si="25"/>
        <v>0</v>
      </c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1"/>
    </row>
    <row r="92" spans="1:41">
      <c r="A92" s="61"/>
      <c r="B92" s="102"/>
      <c r="C92" s="102"/>
      <c r="D92" s="103">
        <f t="shared" si="26"/>
        <v>0</v>
      </c>
      <c r="E92" s="104">
        <v>0.85</v>
      </c>
      <c r="F92" s="105">
        <f>D92*E92</f>
        <v>0</v>
      </c>
      <c r="G92" s="105">
        <f t="shared" si="20"/>
        <v>10</v>
      </c>
      <c r="H92" s="105">
        <f>F92*G92</f>
        <v>0</v>
      </c>
      <c r="I92" s="105">
        <f>D92*G92</f>
        <v>0</v>
      </c>
      <c r="J92" s="106">
        <f>SUM(D121:AK121)</f>
        <v>0</v>
      </c>
      <c r="K92" s="107">
        <f t="shared" si="24"/>
        <v>0</v>
      </c>
      <c r="L92" s="107">
        <f t="shared" si="25"/>
        <v>0</v>
      </c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1"/>
    </row>
    <row r="93" spans="1:41">
      <c r="A93" s="61"/>
      <c r="B93" s="102"/>
      <c r="C93" s="102"/>
      <c r="D93" s="103">
        <f t="shared" si="26"/>
        <v>0</v>
      </c>
      <c r="E93" s="104">
        <v>0.85</v>
      </c>
      <c r="F93" s="105">
        <f>D93*E93</f>
        <v>0</v>
      </c>
      <c r="G93" s="105">
        <f t="shared" si="20"/>
        <v>10</v>
      </c>
      <c r="H93" s="105">
        <f>F93*G93</f>
        <v>0</v>
      </c>
      <c r="I93" s="105">
        <f>D93*G93</f>
        <v>0</v>
      </c>
      <c r="J93" s="106">
        <f>SUM(D122:AK122)</f>
        <v>0</v>
      </c>
      <c r="K93" s="107">
        <f t="shared" si="24"/>
        <v>0</v>
      </c>
      <c r="L93" s="107">
        <f t="shared" si="25"/>
        <v>0</v>
      </c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1"/>
    </row>
    <row r="94" spans="1:41">
      <c r="A94" s="61"/>
      <c r="B94" s="102"/>
      <c r="C94" s="102"/>
      <c r="D94" s="103">
        <f t="shared" si="26"/>
        <v>0</v>
      </c>
      <c r="E94" s="104">
        <v>0.85</v>
      </c>
      <c r="F94" s="105">
        <f>D94*E94</f>
        <v>0</v>
      </c>
      <c r="G94" s="105">
        <f t="shared" si="20"/>
        <v>10</v>
      </c>
      <c r="H94" s="105">
        <f>F94*G94</f>
        <v>0</v>
      </c>
      <c r="I94" s="105">
        <f>D94*G94</f>
        <v>0</v>
      </c>
      <c r="J94" s="106">
        <f>SUM(D123:AK123)</f>
        <v>0</v>
      </c>
      <c r="K94" s="107">
        <f t="shared" si="24"/>
        <v>0</v>
      </c>
      <c r="L94" s="107">
        <f t="shared" si="25"/>
        <v>0</v>
      </c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1"/>
    </row>
    <row r="95" spans="1:41">
      <c r="A95" s="61"/>
      <c r="B95" s="108" t="s">
        <v>31</v>
      </c>
      <c r="C95" s="108"/>
      <c r="D95" s="109">
        <f>SUM(D85:D94)</f>
        <v>16</v>
      </c>
      <c r="E95" s="108"/>
      <c r="F95" s="108">
        <f>SUM(F85:F90)</f>
        <v>13.6</v>
      </c>
      <c r="G95" s="108"/>
      <c r="H95" s="108">
        <f>SUM(H85:H90)</f>
        <v>136</v>
      </c>
      <c r="I95" s="108">
        <f>SUM(I85:I90)</f>
        <v>160</v>
      </c>
      <c r="J95" s="110">
        <f ca="1">SUM(J85:J90)</f>
        <v>90.9</v>
      </c>
      <c r="K95" s="111">
        <f ca="1">J95/H95</f>
        <v>0.66838235294117654</v>
      </c>
      <c r="L95" s="111">
        <f ca="1">J95/I95</f>
        <v>0.56812499999999999</v>
      </c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1"/>
    </row>
    <row r="96" spans="1:41">
      <c r="A96" s="61"/>
      <c r="B96" s="62"/>
      <c r="C96" s="62"/>
      <c r="D96" s="11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1"/>
      <c r="AN96" s="61"/>
    </row>
    <row r="97" spans="1:41">
      <c r="A97" s="5"/>
      <c r="B97" s="332" t="s">
        <v>9</v>
      </c>
      <c r="C97" s="332"/>
      <c r="D97" s="332"/>
      <c r="E97" s="332"/>
      <c r="F97" s="332"/>
      <c r="G97" s="332"/>
      <c r="H97" s="332"/>
      <c r="I97" s="332"/>
      <c r="J97" s="332"/>
      <c r="K97" s="332"/>
      <c r="L97" s="3"/>
      <c r="M97" s="3"/>
      <c r="N97" s="3"/>
      <c r="O97" s="3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62"/>
      <c r="AH97" s="62"/>
      <c r="AI97" s="62"/>
      <c r="AJ97" s="62"/>
      <c r="AK97" s="62"/>
      <c r="AL97" s="5"/>
      <c r="AM97" s="5"/>
      <c r="AN97" s="5"/>
    </row>
    <row r="98" spans="1:41" ht="22.5">
      <c r="A98" s="5"/>
      <c r="B98" s="100" t="s">
        <v>46</v>
      </c>
      <c r="C98" s="101" t="s">
        <v>7</v>
      </c>
      <c r="D98" s="101" t="s">
        <v>48</v>
      </c>
      <c r="E98" s="101" t="s">
        <v>47</v>
      </c>
      <c r="F98" s="101" t="s">
        <v>6</v>
      </c>
      <c r="G98" s="101" t="s">
        <v>11</v>
      </c>
      <c r="H98" s="101" t="s">
        <v>12</v>
      </c>
      <c r="I98" s="101" t="s">
        <v>13</v>
      </c>
      <c r="J98" s="101" t="s">
        <v>4</v>
      </c>
      <c r="K98" s="101" t="s">
        <v>35</v>
      </c>
      <c r="L98" s="3"/>
      <c r="M98" s="3"/>
      <c r="N98" s="3"/>
      <c r="O98" s="3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62"/>
      <c r="AH98" s="5"/>
      <c r="AI98" s="5"/>
      <c r="AJ98" s="5"/>
      <c r="AK98" s="5"/>
      <c r="AL98" s="5"/>
      <c r="AM98" s="5"/>
      <c r="AN98" s="5"/>
      <c r="AO98" s="5"/>
    </row>
    <row r="99" spans="1:41">
      <c r="A99" s="5"/>
      <c r="B99" s="102" t="str">
        <f t="shared" ref="B99:B105" si="27">B85</f>
        <v>Max</v>
      </c>
      <c r="C99" s="113">
        <f t="shared" ref="C99:C106" ca="1" si="28">COUNTIF($D$120:$AH$120,"&gt; 0")</f>
        <v>9</v>
      </c>
      <c r="D99" s="106">
        <f>SUMIFS('4. Timesheet'!D10:D87, '4. Timesheet'!F10:F87,B99) - SUMIFS('4. Timesheet'!E10:E87, '4. Timesheet'!F10:F87,B99)</f>
        <v>0</v>
      </c>
      <c r="E99" s="106">
        <f t="shared" ref="E99:E104" ca="1" si="29">C110</f>
        <v>18.149999999999999</v>
      </c>
      <c r="F99" s="114">
        <f t="shared" ref="F99:F104" si="30">IF(D99&lt;&gt;0,E99/(D99 + E99),1)</f>
        <v>1</v>
      </c>
      <c r="G99" s="106">
        <f t="shared" ref="G99:G104" ca="1" si="31">IF(C99&lt;&gt;0,E99/C99,0)</f>
        <v>2.0166666666666666</v>
      </c>
      <c r="H99" s="104">
        <f ca="1">IF(F85&lt;&gt;0,G99/F85,0)</f>
        <v>0.59313725490196079</v>
      </c>
      <c r="I99" s="104">
        <f ca="1">IF(D85&lt;&gt;0,G99/D85,0)</f>
        <v>0.50416666666666665</v>
      </c>
      <c r="J99" s="115">
        <f t="shared" ref="J99:J104" ca="1" si="32">IF($B$53&lt;&gt;C99,ABS(D99/($B$53-C99)),D99)</f>
        <v>0</v>
      </c>
      <c r="K99" s="113">
        <v>0</v>
      </c>
      <c r="L99" s="3"/>
      <c r="M99" s="3"/>
      <c r="N99" s="3"/>
      <c r="O99" s="3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62"/>
      <c r="AH99" s="5"/>
      <c r="AI99" s="5"/>
      <c r="AJ99" s="5"/>
      <c r="AK99" s="5"/>
      <c r="AL99" s="5"/>
      <c r="AM99" s="5"/>
      <c r="AN99" s="5"/>
      <c r="AO99" s="5"/>
    </row>
    <row r="100" spans="1:41">
      <c r="A100" s="5"/>
      <c r="B100" s="102" t="str">
        <f t="shared" si="27"/>
        <v>Caio</v>
      </c>
      <c r="C100" s="113">
        <f t="shared" ca="1" si="28"/>
        <v>9</v>
      </c>
      <c r="D100" s="106">
        <f>SUMIFS('4. Timesheet'!D10:D87, '4. Timesheet'!F10:F87,B100) - SUMIFS('4. Timesheet'!E10:E87, '4. Timesheet'!F10:F87,B100)</f>
        <v>0</v>
      </c>
      <c r="E100" s="106">
        <f t="shared" ca="1" si="29"/>
        <v>7</v>
      </c>
      <c r="F100" s="114">
        <f t="shared" si="30"/>
        <v>1</v>
      </c>
      <c r="G100" s="106">
        <f t="shared" ca="1" si="31"/>
        <v>0.77777777777777779</v>
      </c>
      <c r="H100" s="104">
        <f t="shared" ref="H100:H105" ca="1" si="33">IF(F86&lt;&gt;0,G100/F86,0)</f>
        <v>0.45751633986928109</v>
      </c>
      <c r="I100" s="104">
        <f t="shared" ref="I100:I105" ca="1" si="34">IF(D86&lt;&gt;0,G100/D86,0)</f>
        <v>0.3888888888888889</v>
      </c>
      <c r="J100" s="115">
        <f t="shared" ca="1" si="32"/>
        <v>0</v>
      </c>
      <c r="K100" s="113">
        <f>COUNTIF(B233:B274, B100)</f>
        <v>0</v>
      </c>
      <c r="L100" s="116"/>
      <c r="M100" s="3"/>
      <c r="N100" s="3"/>
      <c r="O100" s="3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62"/>
      <c r="AH100" s="5"/>
      <c r="AI100" s="5"/>
      <c r="AJ100" s="5"/>
      <c r="AK100" s="5"/>
      <c r="AL100" s="5"/>
      <c r="AM100" s="5"/>
      <c r="AN100" s="5"/>
      <c r="AO100" s="5"/>
    </row>
    <row r="101" spans="1:41">
      <c r="A101" s="5"/>
      <c r="B101" s="102" t="str">
        <f t="shared" si="27"/>
        <v>Kojiio</v>
      </c>
      <c r="C101" s="113">
        <f t="shared" ca="1" si="28"/>
        <v>9</v>
      </c>
      <c r="D101" s="106">
        <f>SUMIFS('4. Timesheet'!D10:D87, '4. Timesheet'!F10:F87,B101) - SUMIFS('4. Timesheet'!E10:E87, '4. Timesheet'!F10:F87,B101)</f>
        <v>2</v>
      </c>
      <c r="E101" s="106">
        <f t="shared" ca="1" si="29"/>
        <v>24</v>
      </c>
      <c r="F101" s="114">
        <f t="shared" ca="1" si="30"/>
        <v>0.92307692307692313</v>
      </c>
      <c r="G101" s="106">
        <f t="shared" ca="1" si="31"/>
        <v>2.6666666666666665</v>
      </c>
      <c r="H101" s="104">
        <f t="shared" ca="1" si="33"/>
        <v>0.78431372549019607</v>
      </c>
      <c r="I101" s="104">
        <f t="shared" ca="1" si="34"/>
        <v>0.66666666666666663</v>
      </c>
      <c r="J101" s="115">
        <f t="shared" ca="1" si="32"/>
        <v>2</v>
      </c>
      <c r="K101" s="113">
        <f>COUNTIF(B233:B275, B101)</f>
        <v>0</v>
      </c>
      <c r="L101" s="3"/>
      <c r="M101" s="3"/>
      <c r="N101" s="3"/>
      <c r="O101" s="3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62"/>
      <c r="AH101" s="5"/>
      <c r="AI101" s="5"/>
      <c r="AJ101" s="5"/>
      <c r="AK101" s="5"/>
      <c r="AL101" s="5"/>
      <c r="AM101" s="5"/>
      <c r="AN101" s="5"/>
      <c r="AO101" s="5"/>
    </row>
    <row r="102" spans="1:41">
      <c r="A102" s="5"/>
      <c r="B102" s="102" t="str">
        <f t="shared" si="27"/>
        <v>Caio Audio</v>
      </c>
      <c r="C102" s="113">
        <f t="shared" ca="1" si="28"/>
        <v>9</v>
      </c>
      <c r="D102" s="106">
        <f>SUMIFS('4. Timesheet'!D10:D87, '4. Timesheet'!F10:F87,B102) - SUMIFS('4. Timesheet'!E10:E87, '4. Timesheet'!F10:F87,B102)</f>
        <v>0</v>
      </c>
      <c r="E102" s="106">
        <f t="shared" ca="1" si="29"/>
        <v>13</v>
      </c>
      <c r="F102" s="114">
        <f t="shared" si="30"/>
        <v>1</v>
      </c>
      <c r="G102" s="106">
        <f t="shared" ca="1" si="31"/>
        <v>1.4444444444444444</v>
      </c>
      <c r="H102" s="104">
        <f t="shared" ca="1" si="33"/>
        <v>0.84967320261437906</v>
      </c>
      <c r="I102" s="104">
        <f t="shared" ca="1" si="34"/>
        <v>0.72222222222222221</v>
      </c>
      <c r="J102" s="115">
        <f t="shared" ca="1" si="32"/>
        <v>0</v>
      </c>
      <c r="K102" s="113">
        <f>COUNTIF(B233:B276, B102)</f>
        <v>0</v>
      </c>
      <c r="L102" s="3"/>
      <c r="M102" s="3"/>
      <c r="N102" s="3"/>
      <c r="O102" s="3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62"/>
      <c r="AH102" s="5"/>
      <c r="AI102" s="5"/>
      <c r="AJ102" s="5"/>
      <c r="AK102" s="5"/>
      <c r="AL102" s="5"/>
      <c r="AM102" s="5"/>
      <c r="AN102" s="5"/>
      <c r="AO102" s="5"/>
    </row>
    <row r="103" spans="1:41">
      <c r="A103" s="5"/>
      <c r="B103" s="102" t="str">
        <f t="shared" si="27"/>
        <v>Gustavo</v>
      </c>
      <c r="C103" s="113">
        <f t="shared" ca="1" si="28"/>
        <v>9</v>
      </c>
      <c r="D103" s="106">
        <f>SUMIFS('4. Timesheet'!D10:D87, '4. Timesheet'!F10:F87,B103) - SUMIFS('4. Timesheet'!E10:E87, '4. Timesheet'!F10:F87,B103)</f>
        <v>5</v>
      </c>
      <c r="E103" s="106">
        <f t="shared" ca="1" si="29"/>
        <v>28.75</v>
      </c>
      <c r="F103" s="114">
        <f t="shared" ca="1" si="30"/>
        <v>0.85185185185185186</v>
      </c>
      <c r="G103" s="106">
        <f t="shared" ca="1" si="31"/>
        <v>3.1944444444444446</v>
      </c>
      <c r="H103" s="104">
        <f t="shared" ca="1" si="33"/>
        <v>0.93954248366013082</v>
      </c>
      <c r="I103" s="104">
        <f t="shared" ca="1" si="34"/>
        <v>0.79861111111111116</v>
      </c>
      <c r="J103" s="115">
        <f t="shared" ca="1" si="32"/>
        <v>5</v>
      </c>
      <c r="K103" s="113">
        <v>0</v>
      </c>
      <c r="L103" s="3"/>
      <c r="M103" s="3"/>
      <c r="N103" s="3"/>
      <c r="O103" s="3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62"/>
      <c r="AH103" s="5"/>
      <c r="AI103" s="5"/>
      <c r="AJ103" s="5"/>
      <c r="AK103" s="5"/>
      <c r="AL103" s="5"/>
      <c r="AM103" s="5"/>
      <c r="AN103" s="5"/>
      <c r="AO103" s="5"/>
    </row>
    <row r="104" spans="1:41">
      <c r="A104" s="5"/>
      <c r="B104" s="102">
        <f t="shared" si="27"/>
        <v>0</v>
      </c>
      <c r="C104" s="113">
        <f t="shared" ca="1" si="28"/>
        <v>9</v>
      </c>
      <c r="D104" s="106">
        <f>SUMIFS('4. Timesheet'!D10:D87, '4. Timesheet'!F10:F87,B104) - SUMIFS('4. Timesheet'!E10:E87, '4. Timesheet'!F10:F87,B104)</f>
        <v>0</v>
      </c>
      <c r="E104" s="106">
        <f t="shared" ca="1" si="29"/>
        <v>0</v>
      </c>
      <c r="F104" s="114">
        <f t="shared" si="30"/>
        <v>1</v>
      </c>
      <c r="G104" s="106">
        <f t="shared" ca="1" si="31"/>
        <v>0</v>
      </c>
      <c r="H104" s="104">
        <f t="shared" si="33"/>
        <v>0</v>
      </c>
      <c r="I104" s="104">
        <f t="shared" si="34"/>
        <v>0</v>
      </c>
      <c r="J104" s="115">
        <f t="shared" ca="1" si="32"/>
        <v>0</v>
      </c>
      <c r="K104" s="113">
        <f>COUNTIF(B233:B278, B104)</f>
        <v>0</v>
      </c>
      <c r="L104" s="3"/>
      <c r="M104" s="3"/>
      <c r="N104" s="3"/>
      <c r="O104" s="3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62"/>
      <c r="AJ104" s="5"/>
      <c r="AK104" s="5"/>
      <c r="AL104" s="5"/>
      <c r="AM104" s="5"/>
      <c r="AN104" s="5"/>
      <c r="AO104" s="5"/>
    </row>
    <row r="105" spans="1:41">
      <c r="A105" s="5"/>
      <c r="B105" s="102">
        <f t="shared" si="27"/>
        <v>0</v>
      </c>
      <c r="C105" s="113">
        <f t="shared" ca="1" si="28"/>
        <v>9</v>
      </c>
      <c r="D105" s="106">
        <f>SUMIFS('4. Timesheet'!D10:D87, '4. Timesheet'!F10:F87,B105) - SUMIFS('4. Timesheet'!E10:E87, '4. Timesheet'!F10:F87,B105)</f>
        <v>0</v>
      </c>
      <c r="E105" s="106">
        <f ca="1">C120</f>
        <v>90.9</v>
      </c>
      <c r="F105" s="114">
        <f>IF(D105&lt;&gt;0,E105/(D105 + E105),1)</f>
        <v>1</v>
      </c>
      <c r="G105" s="106">
        <f ca="1">IF(C105&lt;&gt;0,E105/C105,0)</f>
        <v>10.100000000000001</v>
      </c>
      <c r="H105" s="104">
        <f t="shared" si="33"/>
        <v>0</v>
      </c>
      <c r="I105" s="104">
        <f t="shared" si="34"/>
        <v>0</v>
      </c>
      <c r="J105" s="115">
        <f ca="1">IF($B$53&lt;&gt;C105,ABS(D105/($B$53-C105)),D105)</f>
        <v>0</v>
      </c>
      <c r="K105" s="113">
        <f>COUNTIF(B237:B279, B105)</f>
        <v>0</v>
      </c>
      <c r="L105" s="3"/>
      <c r="M105" s="3"/>
      <c r="N105" s="3"/>
      <c r="O105" s="3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62"/>
      <c r="AH105" s="5"/>
      <c r="AI105" s="5"/>
      <c r="AJ105" s="5"/>
      <c r="AK105" s="5"/>
      <c r="AL105" s="5"/>
      <c r="AM105" s="5"/>
      <c r="AN105" s="5"/>
      <c r="AO105" s="5"/>
    </row>
    <row r="106" spans="1:41">
      <c r="A106" s="5"/>
      <c r="B106" s="108" t="s">
        <v>10</v>
      </c>
      <c r="C106" s="117">
        <f t="shared" ca="1" si="28"/>
        <v>9</v>
      </c>
      <c r="D106" s="118">
        <f>SUM(D99:D104)</f>
        <v>7</v>
      </c>
      <c r="E106" s="118">
        <f ca="1">SUM(E99:E104)</f>
        <v>90.9</v>
      </c>
      <c r="F106" s="119">
        <f ca="1">IF(D106&lt;&gt;0,E106/(D106 + E106),1)</f>
        <v>0.92849846782431056</v>
      </c>
      <c r="G106" s="118">
        <f ca="1">SUM(G99:G104)</f>
        <v>10.1</v>
      </c>
      <c r="H106" s="119">
        <f ca="1">G106/F95</f>
        <v>0.74264705882352944</v>
      </c>
      <c r="I106" s="119">
        <f ca="1">G106/D95</f>
        <v>0.63124999999999998</v>
      </c>
      <c r="J106" s="118">
        <f ca="1">SUM(J99:J104)</f>
        <v>7</v>
      </c>
      <c r="K106" s="117">
        <f>SUM(K99:K104)</f>
        <v>0</v>
      </c>
      <c r="L106" s="3"/>
      <c r="M106" s="3"/>
      <c r="N106" s="3"/>
      <c r="O106" s="3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1">
      <c r="A107" s="5"/>
      <c r="B107" s="4"/>
      <c r="C107" s="4"/>
      <c r="D107" s="5"/>
      <c r="E107" s="5"/>
      <c r="F107" s="5"/>
      <c r="G107" s="7"/>
      <c r="H107" s="4"/>
      <c r="I107" s="4"/>
      <c r="J107" s="8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1" ht="15" customHeight="1">
      <c r="A108" s="5"/>
      <c r="B108" s="337" t="s">
        <v>82</v>
      </c>
      <c r="C108" s="338"/>
      <c r="D108" s="338"/>
      <c r="E108" s="338"/>
      <c r="F108" s="338"/>
      <c r="G108" s="338"/>
      <c r="H108" s="338"/>
      <c r="I108" s="338"/>
      <c r="J108" s="338"/>
      <c r="K108" s="338"/>
      <c r="L108" s="338"/>
      <c r="M108" s="338"/>
      <c r="N108" s="338"/>
      <c r="O108" s="338"/>
      <c r="P108" s="338"/>
      <c r="Q108" s="338"/>
      <c r="R108" s="120"/>
      <c r="S108" s="120"/>
      <c r="T108" s="5"/>
      <c r="U108" s="5"/>
      <c r="V108" s="5"/>
      <c r="W108" s="5"/>
      <c r="X108" s="5"/>
      <c r="Y108" s="5"/>
      <c r="Z108" s="5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5"/>
      <c r="AL108" s="5"/>
      <c r="AM108" s="5"/>
      <c r="AN108" s="5"/>
    </row>
    <row r="109" spans="1:41">
      <c r="A109" s="5"/>
      <c r="B109" s="121" t="s">
        <v>46</v>
      </c>
      <c r="C109" s="121" t="s">
        <v>8</v>
      </c>
      <c r="D109" s="14">
        <f t="shared" ref="D109:O109" si="35">D53</f>
        <v>40280</v>
      </c>
      <c r="E109" s="14">
        <f t="shared" si="35"/>
        <v>40281</v>
      </c>
      <c r="F109" s="14">
        <f t="shared" si="35"/>
        <v>40282</v>
      </c>
      <c r="G109" s="14">
        <f t="shared" si="35"/>
        <v>40283</v>
      </c>
      <c r="H109" s="14">
        <f t="shared" si="35"/>
        <v>40284</v>
      </c>
      <c r="I109" s="14">
        <f t="shared" si="35"/>
        <v>40285</v>
      </c>
      <c r="J109" s="14">
        <f t="shared" si="35"/>
        <v>40286</v>
      </c>
      <c r="K109" s="14">
        <f t="shared" si="35"/>
        <v>40287</v>
      </c>
      <c r="L109" s="14">
        <f t="shared" si="35"/>
        <v>40288</v>
      </c>
      <c r="M109" s="14">
        <f t="shared" si="35"/>
        <v>40289</v>
      </c>
      <c r="N109" s="14">
        <f t="shared" si="35"/>
        <v>40290</v>
      </c>
      <c r="O109" s="14">
        <f t="shared" si="35"/>
        <v>40291</v>
      </c>
      <c r="P109" s="14">
        <f>P53</f>
        <v>40292</v>
      </c>
      <c r="Q109" s="14">
        <f>Q53</f>
        <v>40293</v>
      </c>
      <c r="R109" s="122"/>
      <c r="S109" s="122"/>
      <c r="T109" s="5"/>
      <c r="U109" s="5"/>
      <c r="V109" s="5"/>
      <c r="W109" s="5"/>
      <c r="X109" s="5"/>
      <c r="Y109" s="5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5"/>
      <c r="AK109" s="5"/>
      <c r="AL109" s="5"/>
      <c r="AM109" s="5"/>
      <c r="AN109" s="5"/>
    </row>
    <row r="110" spans="1:41">
      <c r="A110" s="5"/>
      <c r="B110" s="102" t="str">
        <f t="shared" ref="B110:B119" si="36">B85</f>
        <v>Max</v>
      </c>
      <c r="C110" s="123">
        <f t="shared" ref="C110:C115" ca="1" si="37">SUM(D110:AH110)</f>
        <v>18.149999999999999</v>
      </c>
      <c r="D110" s="98">
        <f ca="1">SUMIF('4. Timesheet'!$F$10:$G$87,$B110,'4. Timesheet'!J$10:J$87)</f>
        <v>4</v>
      </c>
      <c r="E110" s="98">
        <f ca="1">SUMIF('4. Timesheet'!$F$10:$G$87,$B110,'4. Timesheet'!K$10:K$87)</f>
        <v>6</v>
      </c>
      <c r="F110" s="98">
        <f ca="1">SUMIF('4. Timesheet'!$F$10:$G$87,$B110,'4. Timesheet'!L$10:L$87)</f>
        <v>1.1499999999999999</v>
      </c>
      <c r="G110" s="98">
        <f ca="1">SUMIF('4. Timesheet'!$F$10:$G$87,$B110,'4. Timesheet'!M$10:M$87)</f>
        <v>4</v>
      </c>
      <c r="H110" s="98">
        <f ca="1">SUMIF('4. Timesheet'!$F$10:$G$87,$B110,'4. Timesheet'!N$10:N$87)</f>
        <v>0</v>
      </c>
      <c r="I110" s="98">
        <f ca="1">SUMIF('4. Timesheet'!$F$10:$G$87,$B110,'4. Timesheet'!O$10:O$87)</f>
        <v>0</v>
      </c>
      <c r="J110" s="98">
        <f ca="1">SUMIF('4. Timesheet'!$F$10:$G$87,$B110,'4. Timesheet'!P$10:P$87)</f>
        <v>0</v>
      </c>
      <c r="K110" s="98">
        <f ca="1">SUMIF('4. Timesheet'!$F$10:$G$87,$B110,'4. Timesheet'!Q$10:Q$87)</f>
        <v>0</v>
      </c>
      <c r="L110" s="98">
        <f ca="1">SUMIF('4. Timesheet'!$F$10:$G$87,$B110,'4. Timesheet'!R$10:R$87)</f>
        <v>0</v>
      </c>
      <c r="M110" s="98">
        <f ca="1">SUMIF('4. Timesheet'!$F$10:$G$87,$B110,'4. Timesheet'!S$10:S$87)</f>
        <v>0</v>
      </c>
      <c r="N110" s="98">
        <f ca="1">SUMIF('4. Timesheet'!$F$10:$G$87,$B110,'4. Timesheet'!T$10:T$87)</f>
        <v>0</v>
      </c>
      <c r="O110" s="98">
        <f ca="1">SUMIF('4. Timesheet'!$F$10:$G$87,$B110,'4. Timesheet'!U$10:U$87)</f>
        <v>3</v>
      </c>
      <c r="P110" s="98">
        <f ca="1">SUMIF('4. Timesheet'!$F$10:$G$87,$B110,'4. Timesheet'!V$10:V$87)</f>
        <v>0</v>
      </c>
      <c r="Q110" s="98">
        <f ca="1">SUMIF('4. Timesheet'!$F$10:$G$87,$B110,'4. Timesheet'!W$10:W$87)</f>
        <v>0</v>
      </c>
      <c r="R110" s="99"/>
      <c r="S110" s="99"/>
      <c r="T110" s="5"/>
      <c r="U110" s="5"/>
      <c r="V110" s="5"/>
      <c r="W110" s="5"/>
      <c r="X110" s="5"/>
      <c r="Y110" s="5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5"/>
      <c r="AK110" s="5"/>
      <c r="AL110" s="5"/>
      <c r="AM110" s="5"/>
      <c r="AN110" s="5"/>
    </row>
    <row r="111" spans="1:41">
      <c r="A111" s="5"/>
      <c r="B111" s="102" t="str">
        <f t="shared" si="36"/>
        <v>Caio</v>
      </c>
      <c r="C111" s="123">
        <f t="shared" ca="1" si="37"/>
        <v>7</v>
      </c>
      <c r="D111" s="98">
        <f ca="1">SUMIF('4. Timesheet'!$F$10:$G$87,$B111,'4. Timesheet'!J$10:J$87)</f>
        <v>0.5</v>
      </c>
      <c r="E111" s="98">
        <f ca="1">SUMIF('4. Timesheet'!$F$10:$G$87,$B111,'4. Timesheet'!K$10:K$87)</f>
        <v>0</v>
      </c>
      <c r="F111" s="98">
        <f ca="1">SUMIF('4. Timesheet'!$F$10:$G$87,$B111,'4. Timesheet'!L$10:L$87)</f>
        <v>0</v>
      </c>
      <c r="G111" s="98">
        <f ca="1">SUMIF('4. Timesheet'!$F$10:$G$87,$B111,'4. Timesheet'!M$10:M$87)</f>
        <v>4</v>
      </c>
      <c r="H111" s="98">
        <f ca="1">SUMIF('4. Timesheet'!$F$10:$G$87,$B111,'4. Timesheet'!N$10:N$87)</f>
        <v>0</v>
      </c>
      <c r="I111" s="98">
        <f ca="1">SUMIF('4. Timesheet'!$F$10:$G$87,$B111,'4. Timesheet'!O$10:O$87)</f>
        <v>0</v>
      </c>
      <c r="J111" s="98">
        <f ca="1">SUMIF('4. Timesheet'!$F$10:$G$87,$B111,'4. Timesheet'!P$10:P$87)</f>
        <v>0</v>
      </c>
      <c r="K111" s="98">
        <f ca="1">SUMIF('4. Timesheet'!$F$10:$G$87,$B111,'4. Timesheet'!Q$10:Q$87)</f>
        <v>0</v>
      </c>
      <c r="L111" s="98">
        <f ca="1">SUMIF('4. Timesheet'!$F$10:$G$87,$B111,'4. Timesheet'!R$10:R$87)</f>
        <v>0.5</v>
      </c>
      <c r="M111" s="98">
        <f ca="1">SUMIF('4. Timesheet'!$F$10:$G$87,$B111,'4. Timesheet'!S$10:S$87)</f>
        <v>0</v>
      </c>
      <c r="N111" s="98">
        <f ca="1">SUMIF('4. Timesheet'!$F$10:$G$87,$B111,'4. Timesheet'!T$10:T$87)</f>
        <v>2</v>
      </c>
      <c r="O111" s="98">
        <f ca="1">SUMIF('4. Timesheet'!$F$10:$G$87,$B111,'4. Timesheet'!U$10:U$87)</f>
        <v>0</v>
      </c>
      <c r="P111" s="98">
        <f ca="1">SUMIF('4. Timesheet'!$F$10:$G$87,$B111,'4. Timesheet'!V$10:V$87)</f>
        <v>0</v>
      </c>
      <c r="Q111" s="98">
        <f ca="1">SUMIF('4. Timesheet'!$F$10:$G$87,$B111,'4. Timesheet'!W$10:W$87)</f>
        <v>0</v>
      </c>
      <c r="R111" s="99"/>
      <c r="S111" s="99"/>
      <c r="T111" s="5"/>
      <c r="U111" s="5"/>
      <c r="V111" s="5"/>
      <c r="W111" s="5"/>
      <c r="X111" s="5"/>
      <c r="Y111" s="5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5"/>
      <c r="AK111" s="5"/>
      <c r="AL111" s="5"/>
      <c r="AM111" s="5"/>
      <c r="AN111" s="5"/>
    </row>
    <row r="112" spans="1:41">
      <c r="A112" s="5"/>
      <c r="B112" s="102" t="str">
        <f t="shared" si="36"/>
        <v>Kojiio</v>
      </c>
      <c r="C112" s="123">
        <f t="shared" ca="1" si="37"/>
        <v>24</v>
      </c>
      <c r="D112" s="98">
        <f ca="1">SUMIF('4. Timesheet'!$F$10:$G$87,$B112,'4. Timesheet'!J$10:J$87)</f>
        <v>2</v>
      </c>
      <c r="E112" s="98">
        <f ca="1">SUMIF('4. Timesheet'!$F$10:$G$87,$B112,'4. Timesheet'!K$10:K$87)</f>
        <v>6</v>
      </c>
      <c r="F112" s="98">
        <f ca="1">SUMIF('4. Timesheet'!$F$10:$G$87,$B112,'4. Timesheet'!L$10:L$87)</f>
        <v>0</v>
      </c>
      <c r="G112" s="98">
        <f ca="1">SUMIF('4. Timesheet'!$F$10:$G$87,$B112,'4. Timesheet'!M$10:M$87)</f>
        <v>0</v>
      </c>
      <c r="H112" s="98">
        <f ca="1">SUMIF('4. Timesheet'!$F$10:$G$87,$B112,'4. Timesheet'!N$10:N$87)</f>
        <v>4</v>
      </c>
      <c r="I112" s="98">
        <f ca="1">SUMIF('4. Timesheet'!$F$10:$G$87,$B112,'4. Timesheet'!O$10:O$87)</f>
        <v>0</v>
      </c>
      <c r="J112" s="98">
        <f ca="1">SUMIF('4. Timesheet'!$F$10:$G$87,$B112,'4. Timesheet'!P$10:P$87)</f>
        <v>0</v>
      </c>
      <c r="K112" s="98">
        <f ca="1">SUMIF('4. Timesheet'!$F$10:$G$87,$B112,'4. Timesheet'!Q$10:Q$87)</f>
        <v>2</v>
      </c>
      <c r="L112" s="98">
        <f ca="1">SUMIF('4. Timesheet'!$F$10:$G$87,$B112,'4. Timesheet'!R$10:R$87)</f>
        <v>3</v>
      </c>
      <c r="M112" s="98">
        <f ca="1">SUMIF('4. Timesheet'!$F$10:$G$87,$B112,'4. Timesheet'!S$10:S$87)</f>
        <v>0</v>
      </c>
      <c r="N112" s="98">
        <f ca="1">SUMIF('4. Timesheet'!$F$10:$G$87,$B112,'4. Timesheet'!T$10:T$87)</f>
        <v>5</v>
      </c>
      <c r="O112" s="98">
        <f ca="1">SUMIF('4. Timesheet'!$F$10:$G$87,$B112,'4. Timesheet'!U$10:U$87)</f>
        <v>2</v>
      </c>
      <c r="P112" s="98">
        <f ca="1">SUMIF('4. Timesheet'!$F$10:$G$87,$B112,'4. Timesheet'!V$10:V$87)</f>
        <v>0</v>
      </c>
      <c r="Q112" s="98">
        <f ca="1">SUMIF('4. Timesheet'!$F$10:$G$87,$B112,'4. Timesheet'!W$10:W$87)</f>
        <v>0</v>
      </c>
      <c r="R112" s="99"/>
      <c r="S112" s="99"/>
      <c r="T112" s="5"/>
      <c r="U112" s="5"/>
      <c r="V112" s="5"/>
      <c r="W112" s="5"/>
      <c r="X112" s="5"/>
      <c r="Y112" s="5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5"/>
      <c r="AK112" s="5"/>
      <c r="AL112" s="5"/>
      <c r="AM112" s="5"/>
      <c r="AN112" s="5"/>
    </row>
    <row r="113" spans="1:40">
      <c r="A113" s="5"/>
      <c r="B113" s="102" t="str">
        <f t="shared" si="36"/>
        <v>Caio Audio</v>
      </c>
      <c r="C113" s="123">
        <f t="shared" ca="1" si="37"/>
        <v>13</v>
      </c>
      <c r="D113" s="98">
        <f ca="1">SUMIF('4. Timesheet'!$F$10:$G$87,$B113,'4. Timesheet'!J$10:J$87)</f>
        <v>0</v>
      </c>
      <c r="E113" s="98">
        <f ca="1">SUMIF('4. Timesheet'!$F$10:$G$87,$B113,'4. Timesheet'!K$10:K$87)</f>
        <v>1.5</v>
      </c>
      <c r="F113" s="98">
        <f ca="1">SUMIF('4. Timesheet'!$F$10:$G$87,$B113,'4. Timesheet'!L$10:L$87)</f>
        <v>3.5</v>
      </c>
      <c r="G113" s="98">
        <f ca="1">SUMIF('4. Timesheet'!$F$10:$G$87,$B113,'4. Timesheet'!M$10:M$87)</f>
        <v>0</v>
      </c>
      <c r="H113" s="98">
        <f ca="1">SUMIF('4. Timesheet'!$F$10:$G$87,$B113,'4. Timesheet'!N$10:N$87)</f>
        <v>8</v>
      </c>
      <c r="I113" s="98">
        <f ca="1">SUMIF('4. Timesheet'!$F$10:$G$87,$B113,'4. Timesheet'!O$10:O$87)</f>
        <v>0</v>
      </c>
      <c r="J113" s="98">
        <f ca="1">SUMIF('4. Timesheet'!$F$10:$G$87,$B113,'4. Timesheet'!P$10:P$87)</f>
        <v>0</v>
      </c>
      <c r="K113" s="98">
        <f ca="1">SUMIF('4. Timesheet'!$F$10:$G$87,$B113,'4. Timesheet'!Q$10:Q$87)</f>
        <v>0</v>
      </c>
      <c r="L113" s="98">
        <f ca="1">SUMIF('4. Timesheet'!$F$10:$G$87,$B113,'4. Timesheet'!R$10:R$87)</f>
        <v>0</v>
      </c>
      <c r="M113" s="98">
        <f ca="1">SUMIF('4. Timesheet'!$F$10:$G$87,$B113,'4. Timesheet'!S$10:S$87)</f>
        <v>0</v>
      </c>
      <c r="N113" s="98">
        <f ca="1">SUMIF('4. Timesheet'!$F$10:$G$87,$B113,'4. Timesheet'!T$10:T$87)</f>
        <v>0</v>
      </c>
      <c r="O113" s="98">
        <f ca="1">SUMIF('4. Timesheet'!$F$10:$G$87,$B113,'4. Timesheet'!U$10:U$87)</f>
        <v>0</v>
      </c>
      <c r="P113" s="98">
        <f ca="1">SUMIF('4. Timesheet'!$F$10:$G$87,$B113,'4. Timesheet'!V$10:V$87)</f>
        <v>0</v>
      </c>
      <c r="Q113" s="98">
        <f ca="1">SUMIF('4. Timesheet'!$F$10:$G$87,$B113,'4. Timesheet'!W$10:W$87)</f>
        <v>0</v>
      </c>
      <c r="R113" s="99"/>
      <c r="S113" s="99"/>
      <c r="T113" s="5"/>
      <c r="U113" s="5"/>
      <c r="V113" s="5"/>
      <c r="W113" s="5"/>
      <c r="X113" s="5"/>
      <c r="Y113" s="5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5"/>
      <c r="AK113" s="5"/>
      <c r="AL113" s="5"/>
      <c r="AM113" s="5"/>
      <c r="AN113" s="5"/>
    </row>
    <row r="114" spans="1:40">
      <c r="A114" s="5"/>
      <c r="B114" s="102" t="str">
        <f t="shared" si="36"/>
        <v>Gustavo</v>
      </c>
      <c r="C114" s="123">
        <f t="shared" ca="1" si="37"/>
        <v>28.75</v>
      </c>
      <c r="D114" s="98">
        <f ca="1">SUMIF('4. Timesheet'!$F$10:$G$87,$B114,'4. Timesheet'!J$10:J$87)</f>
        <v>4</v>
      </c>
      <c r="E114" s="98">
        <f ca="1">SUMIF('4. Timesheet'!$F$10:$G$87,$B114,'4. Timesheet'!K$10:K$87)</f>
        <v>1.5</v>
      </c>
      <c r="F114" s="98">
        <f ca="1">SUMIF('4. Timesheet'!$F$10:$G$87,$B114,'4. Timesheet'!L$10:L$87)</f>
        <v>1.1000000000000001</v>
      </c>
      <c r="G114" s="98">
        <f ca="1">SUMIF('4. Timesheet'!$F$10:$G$87,$B114,'4. Timesheet'!M$10:M$87)</f>
        <v>4</v>
      </c>
      <c r="H114" s="98">
        <f ca="1">SUMIF('4. Timesheet'!$F$10:$G$87,$B114,'4. Timesheet'!N$10:N$87)</f>
        <v>4</v>
      </c>
      <c r="I114" s="98">
        <f ca="1">SUMIF('4. Timesheet'!$F$10:$G$87,$B114,'4. Timesheet'!O$10:O$87)</f>
        <v>0</v>
      </c>
      <c r="J114" s="98">
        <f ca="1">SUMIF('4. Timesheet'!$F$10:$G$87,$B114,'4. Timesheet'!P$10:P$87)</f>
        <v>0</v>
      </c>
      <c r="K114" s="98">
        <f ca="1">SUMIF('4. Timesheet'!$F$10:$G$87,$B114,'4. Timesheet'!Q$10:Q$87)</f>
        <v>2.15</v>
      </c>
      <c r="L114" s="98">
        <f ca="1">SUMIF('4. Timesheet'!$F$10:$G$87,$B114,'4. Timesheet'!R$10:R$87)</f>
        <v>5</v>
      </c>
      <c r="M114" s="98">
        <f ca="1">SUMIF('4. Timesheet'!$F$10:$G$87,$B114,'4. Timesheet'!S$10:S$87)</f>
        <v>0</v>
      </c>
      <c r="N114" s="98">
        <f ca="1">SUMIF('4. Timesheet'!$F$10:$G$87,$B114,'4. Timesheet'!T$10:T$87)</f>
        <v>4</v>
      </c>
      <c r="O114" s="98">
        <f ca="1">SUMIF('4. Timesheet'!$F$10:$G$87,$B114,'4. Timesheet'!U$10:U$87)</f>
        <v>3</v>
      </c>
      <c r="P114" s="98">
        <f ca="1">SUMIF('4. Timesheet'!$F$10:$G$87,$B114,'4. Timesheet'!V$10:V$87)</f>
        <v>0</v>
      </c>
      <c r="Q114" s="98">
        <f ca="1">SUMIF('4. Timesheet'!$F$10:$G$87,$B114,'4. Timesheet'!W$10:W$87)</f>
        <v>0</v>
      </c>
      <c r="R114" s="99"/>
      <c r="S114" s="99"/>
      <c r="T114" s="5"/>
      <c r="U114" s="5"/>
      <c r="V114" s="5"/>
      <c r="W114" s="5"/>
      <c r="X114" s="5"/>
      <c r="Y114" s="5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5"/>
      <c r="AK114" s="5"/>
      <c r="AL114" s="5"/>
      <c r="AM114" s="5"/>
      <c r="AN114" s="5"/>
    </row>
    <row r="115" spans="1:40">
      <c r="A115" s="5"/>
      <c r="B115" s="102">
        <f t="shared" si="36"/>
        <v>0</v>
      </c>
      <c r="C115" s="123">
        <f t="shared" ca="1" si="37"/>
        <v>0</v>
      </c>
      <c r="D115" s="98">
        <f ca="1">SUMIF('4. Timesheet'!$F$10:$G$87,$B115,'4. Timesheet'!J$10:J$87)</f>
        <v>0</v>
      </c>
      <c r="E115" s="98">
        <f ca="1">SUMIF('4. Timesheet'!$F$10:$G$87,$B115,'4. Timesheet'!K$10:K$87)</f>
        <v>0</v>
      </c>
      <c r="F115" s="98">
        <f ca="1">SUMIF('4. Timesheet'!$F$10:$G$87,$B115,'4. Timesheet'!L$10:L$87)</f>
        <v>0</v>
      </c>
      <c r="G115" s="98">
        <f ca="1">SUMIF('4. Timesheet'!$F$10:$G$87,$B115,'4. Timesheet'!M$10:M$87)</f>
        <v>0</v>
      </c>
      <c r="H115" s="98">
        <f ca="1">SUMIF('4. Timesheet'!$F$10:$G$87,$B115,'4. Timesheet'!N$10:N$87)</f>
        <v>0</v>
      </c>
      <c r="I115" s="98">
        <f ca="1">SUMIF('4. Timesheet'!$F$10:$G$87,$B115,'4. Timesheet'!O$10:O$87)</f>
        <v>0</v>
      </c>
      <c r="J115" s="98">
        <f ca="1">SUMIF('4. Timesheet'!$F$10:$G$87,$B115,'4. Timesheet'!P$10:P$87)</f>
        <v>0</v>
      </c>
      <c r="K115" s="98">
        <f ca="1">SUMIF('4. Timesheet'!$F$10:$G$87,$B115,'4. Timesheet'!Q$10:Q$87)</f>
        <v>0</v>
      </c>
      <c r="L115" s="98">
        <f ca="1">SUMIF('4. Timesheet'!$F$10:$G$87,$B115,'4. Timesheet'!R$10:R$87)</f>
        <v>0</v>
      </c>
      <c r="M115" s="98">
        <f ca="1">SUMIF('4. Timesheet'!$F$10:$G$87,$B115,'4. Timesheet'!S$10:S$87)</f>
        <v>0</v>
      </c>
      <c r="N115" s="98">
        <f ca="1">SUMIF('4. Timesheet'!$F$10:$G$87,$B115,'4. Timesheet'!T$10:T$87)</f>
        <v>0</v>
      </c>
      <c r="O115" s="98">
        <f ca="1">SUMIF('4. Timesheet'!$F$10:$G$87,$B115,'4. Timesheet'!U$10:U$87)</f>
        <v>0</v>
      </c>
      <c r="P115" s="98">
        <f ca="1">SUMIF('4. Timesheet'!$F$10:$G$87,$B115,'4. Timesheet'!V$10:V$87)</f>
        <v>0</v>
      </c>
      <c r="Q115" s="98">
        <f ca="1">SUMIF('4. Timesheet'!$F$10:$G$87,$B115,'4. Timesheet'!W$10:W$87)</f>
        <v>0</v>
      </c>
      <c r="R115" s="99"/>
      <c r="S115" s="99"/>
      <c r="T115" s="5"/>
      <c r="U115" s="5"/>
      <c r="V115" s="5"/>
      <c r="W115" s="5"/>
      <c r="X115" s="5"/>
      <c r="Y115" s="5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5"/>
      <c r="AK115" s="5"/>
      <c r="AL115" s="5"/>
      <c r="AM115" s="5"/>
      <c r="AN115" s="5"/>
    </row>
    <row r="116" spans="1:40">
      <c r="A116" s="5"/>
      <c r="B116" s="102">
        <f t="shared" si="36"/>
        <v>0</v>
      </c>
      <c r="C116" s="123">
        <f ca="1">SUM(D116:AH116)</f>
        <v>0</v>
      </c>
      <c r="D116" s="98">
        <f ca="1">SUMIF('4. Timesheet'!$F$10:$G$87,$B116,'4. Timesheet'!J$10:J$87)</f>
        <v>0</v>
      </c>
      <c r="E116" s="98">
        <f ca="1">SUMIF('4. Timesheet'!$F$10:$G$87,$B116,'4. Timesheet'!K$10:K$87)</f>
        <v>0</v>
      </c>
      <c r="F116" s="98">
        <f ca="1">SUMIF('4. Timesheet'!$F$10:$G$87,$B116,'4. Timesheet'!L$10:L$87)</f>
        <v>0</v>
      </c>
      <c r="G116" s="98">
        <f ca="1">SUMIF('4. Timesheet'!$F$10:$G$87,$B116,'4. Timesheet'!M$10:M$87)</f>
        <v>0</v>
      </c>
      <c r="H116" s="98">
        <f ca="1">SUMIF('4. Timesheet'!$F$10:$G$87,$B116,'4. Timesheet'!N$10:N$87)</f>
        <v>0</v>
      </c>
      <c r="I116" s="98">
        <f ca="1">SUMIF('4. Timesheet'!$F$10:$G$87,$B116,'4. Timesheet'!O$10:O$87)</f>
        <v>0</v>
      </c>
      <c r="J116" s="98">
        <f ca="1">SUMIF('4. Timesheet'!$F$10:$G$87,$B116,'4. Timesheet'!P$10:P$87)</f>
        <v>0</v>
      </c>
      <c r="K116" s="98">
        <f ca="1">SUMIF('4. Timesheet'!$F$10:$G$87,$B116,'4. Timesheet'!Q$10:Q$87)</f>
        <v>0</v>
      </c>
      <c r="L116" s="98">
        <f ca="1">SUMIF('4. Timesheet'!$F$10:$G$87,$B116,'4. Timesheet'!R$10:R$87)</f>
        <v>0</v>
      </c>
      <c r="M116" s="98">
        <f ca="1">SUMIF('4. Timesheet'!$F$10:$G$87,$B116,'4. Timesheet'!S$10:S$87)</f>
        <v>0</v>
      </c>
      <c r="N116" s="98">
        <f ca="1">SUMIF('4. Timesheet'!$F$10:$G$87,$B116,'4. Timesheet'!T$10:T$87)</f>
        <v>0</v>
      </c>
      <c r="O116" s="98">
        <f ca="1">SUMIF('4. Timesheet'!$F$10:$G$87,$B116,'4. Timesheet'!U$10:U$87)</f>
        <v>0</v>
      </c>
      <c r="P116" s="98">
        <f ca="1">SUMIF('4. Timesheet'!$F$10:$G$87,$B116,'4. Timesheet'!V$10:V$87)</f>
        <v>0</v>
      </c>
      <c r="Q116" s="98">
        <f ca="1">SUMIF('4. Timesheet'!$F$10:$G$87,$B116,'4. Timesheet'!W$10:W$87)</f>
        <v>0</v>
      </c>
      <c r="R116" s="99"/>
      <c r="S116" s="99"/>
      <c r="T116" s="5"/>
      <c r="U116" s="5"/>
      <c r="V116" s="5"/>
      <c r="W116" s="5"/>
      <c r="X116" s="5"/>
      <c r="Y116" s="5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5"/>
      <c r="AK116" s="5"/>
      <c r="AL116" s="5"/>
      <c r="AM116" s="5"/>
      <c r="AN116" s="5"/>
    </row>
    <row r="117" spans="1:40">
      <c r="A117" s="5"/>
      <c r="B117" s="102">
        <f t="shared" si="36"/>
        <v>0</v>
      </c>
      <c r="C117" s="123">
        <f ca="1">SUM(D117:AH117)</f>
        <v>0</v>
      </c>
      <c r="D117" s="98">
        <f ca="1">SUMIF('4. Timesheet'!$F$10:$G$87,$B117,'4. Timesheet'!J$10:J$87)</f>
        <v>0</v>
      </c>
      <c r="E117" s="98">
        <f ca="1">SUMIF('4. Timesheet'!$F$10:$G$87,$B117,'4. Timesheet'!K$10:K$87)</f>
        <v>0</v>
      </c>
      <c r="F117" s="98">
        <f ca="1">SUMIF('4. Timesheet'!$F$10:$G$87,$B117,'4. Timesheet'!L$10:L$87)</f>
        <v>0</v>
      </c>
      <c r="G117" s="98">
        <f ca="1">SUMIF('4. Timesheet'!$F$10:$G$87,$B117,'4. Timesheet'!M$10:M$87)</f>
        <v>0</v>
      </c>
      <c r="H117" s="98">
        <f ca="1">SUMIF('4. Timesheet'!$F$10:$G$87,$B117,'4. Timesheet'!N$10:N$87)</f>
        <v>0</v>
      </c>
      <c r="I117" s="98">
        <f ca="1">SUMIF('4. Timesheet'!$F$10:$G$87,$B117,'4. Timesheet'!O$10:O$87)</f>
        <v>0</v>
      </c>
      <c r="J117" s="98">
        <f ca="1">SUMIF('4. Timesheet'!$F$10:$G$87,$B117,'4. Timesheet'!P$10:P$87)</f>
        <v>0</v>
      </c>
      <c r="K117" s="98">
        <f ca="1">SUMIF('4. Timesheet'!$F$10:$G$87,$B117,'4. Timesheet'!Q$10:Q$87)</f>
        <v>0</v>
      </c>
      <c r="L117" s="98">
        <f ca="1">SUMIF('4. Timesheet'!$F$10:$G$87,$B117,'4. Timesheet'!R$10:R$87)</f>
        <v>0</v>
      </c>
      <c r="M117" s="98">
        <f ca="1">SUMIF('4. Timesheet'!$F$10:$G$87,$B117,'4. Timesheet'!S$10:S$87)</f>
        <v>0</v>
      </c>
      <c r="N117" s="98">
        <f ca="1">SUMIF('4. Timesheet'!$F$10:$G$87,$B117,'4. Timesheet'!T$10:T$87)</f>
        <v>0</v>
      </c>
      <c r="O117" s="98">
        <f ca="1">SUMIF('4. Timesheet'!$F$10:$G$87,$B117,'4. Timesheet'!U$10:U$87)</f>
        <v>0</v>
      </c>
      <c r="P117" s="98">
        <f ca="1">SUMIF('4. Timesheet'!$F$10:$G$87,$B117,'4. Timesheet'!V$10:V$87)</f>
        <v>0</v>
      </c>
      <c r="Q117" s="98">
        <f ca="1">SUMIF('4. Timesheet'!$F$10:$G$87,$B117,'4. Timesheet'!W$10:W$87)</f>
        <v>0</v>
      </c>
      <c r="R117" s="99"/>
      <c r="S117" s="99"/>
      <c r="T117" s="5"/>
      <c r="U117" s="5"/>
      <c r="V117" s="5"/>
      <c r="W117" s="5"/>
      <c r="X117" s="5"/>
      <c r="Y117" s="5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5"/>
      <c r="AK117" s="5"/>
      <c r="AL117" s="5"/>
      <c r="AM117" s="5"/>
      <c r="AN117" s="5"/>
    </row>
    <row r="118" spans="1:40">
      <c r="A118" s="5"/>
      <c r="B118" s="102">
        <f t="shared" si="36"/>
        <v>0</v>
      </c>
      <c r="C118" s="123">
        <f ca="1">SUM(D118:AH118)</f>
        <v>0</v>
      </c>
      <c r="D118" s="98">
        <f ca="1">SUMIF('4. Timesheet'!$F$10:$G$87,$B118,'4. Timesheet'!J$10:J$87)</f>
        <v>0</v>
      </c>
      <c r="E118" s="98">
        <f ca="1">SUMIF('4. Timesheet'!$F$10:$G$87,$B118,'4. Timesheet'!K$10:K$87)</f>
        <v>0</v>
      </c>
      <c r="F118" s="98">
        <f ca="1">SUMIF('4. Timesheet'!$F$10:$G$87,$B118,'4. Timesheet'!L$10:L$87)</f>
        <v>0</v>
      </c>
      <c r="G118" s="98">
        <f ca="1">SUMIF('4. Timesheet'!$F$10:$G$87,$B118,'4. Timesheet'!M$10:M$87)</f>
        <v>0</v>
      </c>
      <c r="H118" s="98">
        <f ca="1">SUMIF('4. Timesheet'!$F$10:$G$87,$B118,'4. Timesheet'!N$10:N$87)</f>
        <v>0</v>
      </c>
      <c r="I118" s="98">
        <f ca="1">SUMIF('4. Timesheet'!$F$10:$G$87,$B118,'4. Timesheet'!O$10:O$87)</f>
        <v>0</v>
      </c>
      <c r="J118" s="98">
        <f ca="1">SUMIF('4. Timesheet'!$F$10:$G$87,$B118,'4. Timesheet'!P$10:P$87)</f>
        <v>0</v>
      </c>
      <c r="K118" s="98">
        <f ca="1">SUMIF('4. Timesheet'!$F$10:$G$87,$B118,'4. Timesheet'!Q$10:Q$87)</f>
        <v>0</v>
      </c>
      <c r="L118" s="98">
        <f ca="1">SUMIF('4. Timesheet'!$F$10:$G$87,$B118,'4. Timesheet'!R$10:R$87)</f>
        <v>0</v>
      </c>
      <c r="M118" s="98">
        <f ca="1">SUMIF('4. Timesheet'!$F$10:$G$87,$B118,'4. Timesheet'!S$10:S$87)</f>
        <v>0</v>
      </c>
      <c r="N118" s="98">
        <f ca="1">SUMIF('4. Timesheet'!$F$10:$G$87,$B118,'4. Timesheet'!T$10:T$87)</f>
        <v>0</v>
      </c>
      <c r="O118" s="98">
        <f ca="1">SUMIF('4. Timesheet'!$F$10:$G$87,$B118,'4. Timesheet'!U$10:U$87)</f>
        <v>0</v>
      </c>
      <c r="P118" s="98">
        <f ca="1">SUMIF('4. Timesheet'!$F$10:$G$87,$B118,'4. Timesheet'!V$10:V$87)</f>
        <v>0</v>
      </c>
      <c r="Q118" s="98">
        <f ca="1">SUMIF('4. Timesheet'!$F$10:$G$87,$B118,'4. Timesheet'!W$10:W$87)</f>
        <v>0</v>
      </c>
      <c r="R118" s="99"/>
      <c r="S118" s="99"/>
      <c r="T118" s="5"/>
      <c r="U118" s="5"/>
      <c r="V118" s="5"/>
      <c r="W118" s="5"/>
      <c r="X118" s="5"/>
      <c r="Y118" s="5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5"/>
      <c r="AK118" s="5"/>
      <c r="AL118" s="5"/>
      <c r="AM118" s="5"/>
      <c r="AN118" s="5"/>
    </row>
    <row r="119" spans="1:40">
      <c r="A119" s="5"/>
      <c r="B119" s="102">
        <f t="shared" si="36"/>
        <v>0</v>
      </c>
      <c r="C119" s="123">
        <f ca="1">SUM(D119:AH119)</f>
        <v>0</v>
      </c>
      <c r="D119" s="98">
        <f ca="1">SUMIF('4. Timesheet'!$F$10:$G$87,$B119,'4. Timesheet'!J$10:J$87)</f>
        <v>0</v>
      </c>
      <c r="E119" s="98">
        <f ca="1">SUMIF('4. Timesheet'!$F$10:$G$87,$B119,'4. Timesheet'!K$10:K$87)</f>
        <v>0</v>
      </c>
      <c r="F119" s="98">
        <f ca="1">SUMIF('4. Timesheet'!$F$10:$G$87,$B119,'4. Timesheet'!L$10:L$87)</f>
        <v>0</v>
      </c>
      <c r="G119" s="98">
        <f ca="1">SUMIF('4. Timesheet'!$F$10:$G$87,$B119,'4. Timesheet'!M$10:M$87)</f>
        <v>0</v>
      </c>
      <c r="H119" s="98">
        <f ca="1">SUMIF('4. Timesheet'!$F$10:$G$87,$B119,'4. Timesheet'!N$10:N$87)</f>
        <v>0</v>
      </c>
      <c r="I119" s="98">
        <f ca="1">SUMIF('4. Timesheet'!$F$10:$G$87,$B119,'4. Timesheet'!O$10:O$87)</f>
        <v>0</v>
      </c>
      <c r="J119" s="98">
        <f ca="1">SUMIF('4. Timesheet'!$F$10:$G$87,$B119,'4. Timesheet'!P$10:P$87)</f>
        <v>0</v>
      </c>
      <c r="K119" s="98">
        <f ca="1">SUMIF('4. Timesheet'!$F$10:$G$87,$B119,'4. Timesheet'!Q$10:Q$87)</f>
        <v>0</v>
      </c>
      <c r="L119" s="98">
        <f ca="1">SUMIF('4. Timesheet'!$F$10:$G$87,$B119,'4. Timesheet'!R$10:R$87)</f>
        <v>0</v>
      </c>
      <c r="M119" s="98">
        <f ca="1">SUMIF('4. Timesheet'!$F$10:$G$87,$B119,'4. Timesheet'!S$10:S$87)</f>
        <v>0</v>
      </c>
      <c r="N119" s="98">
        <f ca="1">SUMIF('4. Timesheet'!$F$10:$G$87,$B119,'4. Timesheet'!T$10:T$87)</f>
        <v>0</v>
      </c>
      <c r="O119" s="98">
        <f ca="1">SUMIF('4. Timesheet'!$F$10:$G$87,$B119,'4. Timesheet'!U$10:U$87)</f>
        <v>0</v>
      </c>
      <c r="P119" s="98">
        <f ca="1">SUMIF('4. Timesheet'!$F$10:$G$87,$B119,'4. Timesheet'!V$10:V$87)</f>
        <v>0</v>
      </c>
      <c r="Q119" s="98">
        <f ca="1">SUMIF('4. Timesheet'!$F$10:$G$87,$B119,'4. Timesheet'!W$10:W$87)</f>
        <v>0</v>
      </c>
      <c r="R119" s="99"/>
      <c r="S119" s="99"/>
      <c r="T119" s="5"/>
      <c r="U119" s="5"/>
      <c r="V119" s="5"/>
      <c r="W119" s="5"/>
      <c r="X119" s="5"/>
      <c r="Y119" s="5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5"/>
      <c r="AK119" s="5"/>
      <c r="AL119" s="5"/>
      <c r="AM119" s="5"/>
      <c r="AN119" s="5"/>
    </row>
    <row r="120" spans="1:40">
      <c r="A120" s="5"/>
      <c r="B120" s="108" t="s">
        <v>31</v>
      </c>
      <c r="C120" s="124">
        <f t="shared" ref="C120:O120" ca="1" si="38">SUM(C110:C115)</f>
        <v>90.9</v>
      </c>
      <c r="D120" s="118">
        <f t="shared" ca="1" si="38"/>
        <v>10.5</v>
      </c>
      <c r="E120" s="118">
        <f t="shared" ca="1" si="38"/>
        <v>15</v>
      </c>
      <c r="F120" s="118">
        <f t="shared" ca="1" si="38"/>
        <v>5.75</v>
      </c>
      <c r="G120" s="118">
        <f t="shared" ca="1" si="38"/>
        <v>12</v>
      </c>
      <c r="H120" s="118">
        <f t="shared" ca="1" si="38"/>
        <v>16</v>
      </c>
      <c r="I120" s="118">
        <f t="shared" ca="1" si="38"/>
        <v>0</v>
      </c>
      <c r="J120" s="118">
        <f t="shared" ca="1" si="38"/>
        <v>0</v>
      </c>
      <c r="K120" s="118">
        <f t="shared" ca="1" si="38"/>
        <v>4.1500000000000004</v>
      </c>
      <c r="L120" s="118">
        <f t="shared" ca="1" si="38"/>
        <v>8.5</v>
      </c>
      <c r="M120" s="118">
        <f t="shared" ca="1" si="38"/>
        <v>0</v>
      </c>
      <c r="N120" s="118">
        <f t="shared" ca="1" si="38"/>
        <v>11</v>
      </c>
      <c r="O120" s="118">
        <f t="shared" ca="1" si="38"/>
        <v>8</v>
      </c>
      <c r="P120" s="118">
        <f ca="1">SUM(P110:P115)</f>
        <v>0</v>
      </c>
      <c r="Q120" s="118">
        <f ca="1">SUM(Q110:Q115)</f>
        <v>0</v>
      </c>
      <c r="R120" s="125"/>
      <c r="S120" s="125"/>
      <c r="T120" s="5"/>
      <c r="U120" s="5"/>
      <c r="V120" s="5"/>
      <c r="W120" s="5"/>
      <c r="X120" s="5"/>
      <c r="Y120" s="5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5"/>
      <c r="AK120" s="5"/>
      <c r="AL120" s="5"/>
      <c r="AM120" s="5"/>
      <c r="AN120" s="5"/>
    </row>
    <row r="121" spans="1:40">
      <c r="A121" s="5"/>
      <c r="B121" s="4"/>
      <c r="C121" s="4"/>
      <c r="D121" s="5"/>
      <c r="E121" s="60"/>
      <c r="F121" s="5"/>
      <c r="G121" s="7"/>
      <c r="H121" s="4"/>
      <c r="I121" s="4"/>
      <c r="J121" s="8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232" spans="1:40">
      <c r="A232" s="5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5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3"/>
      <c r="AG232" s="13"/>
      <c r="AH232" s="13"/>
      <c r="AI232" s="16"/>
      <c r="AJ232" s="16"/>
      <c r="AK232" s="16"/>
      <c r="AL232" s="5"/>
      <c r="AM232" s="5"/>
      <c r="AN232" s="5"/>
    </row>
    <row r="233" spans="1:40">
      <c r="B233" s="342" t="s">
        <v>35</v>
      </c>
      <c r="C233" s="342"/>
      <c r="D233" s="342"/>
      <c r="E233" s="342"/>
      <c r="F233" s="342"/>
      <c r="G233" s="342"/>
      <c r="H233" s="342"/>
      <c r="I233" s="342"/>
      <c r="J233" s="342"/>
      <c r="K233" s="342"/>
    </row>
    <row r="234" spans="1:40">
      <c r="B234" s="126" t="s">
        <v>16</v>
      </c>
      <c r="C234" s="127"/>
      <c r="D234" s="126" t="s">
        <v>68</v>
      </c>
      <c r="E234" s="128"/>
      <c r="F234" s="127"/>
      <c r="G234" s="129" t="s">
        <v>65</v>
      </c>
      <c r="H234" s="130" t="s">
        <v>66</v>
      </c>
      <c r="I234" s="126" t="s">
        <v>67</v>
      </c>
      <c r="J234" s="128"/>
      <c r="K234" s="127"/>
    </row>
    <row r="235" spans="1:40">
      <c r="B235" s="339"/>
      <c r="C235" s="340"/>
      <c r="D235" s="339"/>
      <c r="E235" s="341"/>
      <c r="F235" s="340"/>
      <c r="G235" s="131"/>
      <c r="H235" s="131"/>
      <c r="I235" s="339"/>
      <c r="J235" s="341"/>
      <c r="K235" s="340"/>
    </row>
    <row r="236" spans="1:40">
      <c r="B236" s="339"/>
      <c r="C236" s="340"/>
      <c r="D236" s="339"/>
      <c r="E236" s="341"/>
      <c r="F236" s="340"/>
      <c r="G236" s="131"/>
      <c r="H236" s="131"/>
      <c r="I236" s="339"/>
      <c r="J236" s="341"/>
      <c r="K236" s="340"/>
    </row>
    <row r="237" spans="1:40">
      <c r="B237" s="339"/>
      <c r="C237" s="340"/>
      <c r="D237" s="339"/>
      <c r="E237" s="341"/>
      <c r="F237" s="340"/>
      <c r="G237" s="131"/>
      <c r="H237" s="131"/>
      <c r="I237" s="339"/>
      <c r="J237" s="341"/>
      <c r="K237" s="340"/>
    </row>
    <row r="238" spans="1:40">
      <c r="B238" s="339"/>
      <c r="C238" s="340"/>
      <c r="D238" s="339"/>
      <c r="E238" s="341"/>
      <c r="F238" s="340"/>
      <c r="G238" s="131"/>
      <c r="H238" s="131"/>
      <c r="I238" s="339"/>
      <c r="J238" s="341"/>
      <c r="K238" s="340"/>
    </row>
    <row r="239" spans="1:40" ht="14.25" customHeight="1">
      <c r="B239" s="339"/>
      <c r="C239" s="340"/>
      <c r="D239" s="339"/>
      <c r="E239" s="341"/>
      <c r="F239" s="340"/>
      <c r="G239" s="131"/>
      <c r="H239" s="131"/>
      <c r="I239" s="339"/>
      <c r="J239" s="341"/>
      <c r="K239" s="340"/>
    </row>
    <row r="240" spans="1:40">
      <c r="B240" s="339"/>
      <c r="C240" s="340"/>
      <c r="D240" s="339"/>
      <c r="E240" s="341"/>
      <c r="F240" s="340"/>
      <c r="G240" s="131"/>
      <c r="H240" s="131"/>
      <c r="I240" s="339"/>
      <c r="J240" s="341"/>
      <c r="K240" s="340"/>
    </row>
    <row r="241" spans="2:11">
      <c r="B241" s="339"/>
      <c r="C241" s="340"/>
      <c r="D241" s="339"/>
      <c r="E241" s="341"/>
      <c r="F241" s="340"/>
      <c r="G241" s="131"/>
      <c r="H241" s="131"/>
      <c r="I241" s="339"/>
      <c r="J241" s="341"/>
      <c r="K241" s="340"/>
    </row>
    <row r="242" spans="2:11">
      <c r="B242" s="339"/>
      <c r="C242" s="340"/>
      <c r="D242" s="339"/>
      <c r="E242" s="341"/>
      <c r="F242" s="340"/>
      <c r="G242" s="131"/>
      <c r="H242" s="131"/>
      <c r="I242" s="339"/>
      <c r="J242" s="341"/>
      <c r="K242" s="340"/>
    </row>
    <row r="243" spans="2:11">
      <c r="B243" s="339"/>
      <c r="C243" s="340"/>
      <c r="D243" s="339"/>
      <c r="E243" s="341"/>
      <c r="F243" s="340"/>
      <c r="G243" s="131"/>
      <c r="H243" s="131"/>
      <c r="I243" s="339"/>
      <c r="J243" s="341"/>
      <c r="K243" s="340"/>
    </row>
    <row r="244" spans="2:11">
      <c r="B244" s="339"/>
      <c r="C244" s="340"/>
      <c r="D244" s="339"/>
      <c r="E244" s="341"/>
      <c r="F244" s="340"/>
      <c r="G244" s="131"/>
      <c r="H244" s="131"/>
      <c r="I244" s="339"/>
      <c r="J244" s="341"/>
      <c r="K244" s="340"/>
    </row>
    <row r="245" spans="2:11">
      <c r="B245" s="339"/>
      <c r="C245" s="340"/>
      <c r="D245" s="339"/>
      <c r="E245" s="341"/>
      <c r="F245" s="340"/>
      <c r="G245" s="131"/>
      <c r="H245" s="131"/>
      <c r="I245" s="339"/>
      <c r="J245" s="341"/>
      <c r="K245" s="340"/>
    </row>
    <row r="246" spans="2:11">
      <c r="B246" s="339"/>
      <c r="C246" s="340"/>
      <c r="D246" s="339"/>
      <c r="E246" s="341"/>
      <c r="F246" s="340"/>
      <c r="G246" s="131"/>
      <c r="H246" s="131"/>
      <c r="I246" s="339"/>
      <c r="J246" s="341"/>
      <c r="K246" s="340"/>
    </row>
    <row r="247" spans="2:11">
      <c r="B247" s="339"/>
      <c r="C247" s="340"/>
      <c r="D247" s="339"/>
      <c r="E247" s="341"/>
      <c r="F247" s="340"/>
      <c r="G247" s="131"/>
      <c r="H247" s="131"/>
      <c r="I247" s="339"/>
      <c r="J247" s="341"/>
      <c r="K247" s="340"/>
    </row>
    <row r="248" spans="2:11">
      <c r="B248" s="339"/>
      <c r="C248" s="340"/>
      <c r="D248" s="339"/>
      <c r="E248" s="341"/>
      <c r="F248" s="340"/>
      <c r="G248" s="131"/>
      <c r="H248" s="131"/>
      <c r="I248" s="339"/>
      <c r="J248" s="341"/>
      <c r="K248" s="340"/>
    </row>
    <row r="249" spans="2:11">
      <c r="B249" s="339"/>
      <c r="C249" s="340"/>
      <c r="D249" s="339"/>
      <c r="E249" s="341"/>
      <c r="F249" s="340"/>
      <c r="G249" s="131"/>
      <c r="H249" s="131"/>
      <c r="I249" s="339"/>
      <c r="J249" s="341"/>
      <c r="K249" s="340"/>
    </row>
    <row r="260" spans="3:4">
      <c r="C260" s="132"/>
      <c r="D260" s="132"/>
    </row>
    <row r="261" spans="3:4">
      <c r="C261" s="132"/>
      <c r="D261" s="132"/>
    </row>
    <row r="262" spans="3:4">
      <c r="C262" s="132"/>
      <c r="D262" s="132"/>
    </row>
    <row r="263" spans="3:4">
      <c r="C263" s="132"/>
      <c r="D263" s="132"/>
    </row>
    <row r="264" spans="3:4">
      <c r="C264" s="132"/>
      <c r="D264" s="132"/>
    </row>
    <row r="265" spans="3:4">
      <c r="C265" s="132"/>
      <c r="D265" s="132"/>
    </row>
    <row r="266" spans="3:4">
      <c r="C266" s="132"/>
      <c r="D266" s="132"/>
    </row>
    <row r="267" spans="3:4">
      <c r="C267" s="132"/>
      <c r="D267" s="132"/>
    </row>
    <row r="268" spans="3:4">
      <c r="C268" s="132"/>
      <c r="D268" s="132"/>
    </row>
    <row r="269" spans="3:4">
      <c r="C269" s="132"/>
      <c r="D269" s="132"/>
    </row>
    <row r="270" spans="3:4">
      <c r="C270" s="132"/>
      <c r="D270" s="132"/>
    </row>
    <row r="271" spans="3:4">
      <c r="C271" s="132"/>
      <c r="D271" s="132"/>
    </row>
    <row r="272" spans="3:4">
      <c r="C272" s="132"/>
      <c r="D272" s="132"/>
    </row>
    <row r="273" spans="3:4">
      <c r="C273" s="132"/>
      <c r="D273" s="132"/>
    </row>
    <row r="274" spans="3:4">
      <c r="C274" s="132"/>
      <c r="D274" s="132"/>
    </row>
    <row r="275" spans="3:4">
      <c r="C275" s="132"/>
      <c r="D275" s="132"/>
    </row>
    <row r="276" spans="3:4">
      <c r="C276" s="132"/>
      <c r="D276" s="132"/>
    </row>
    <row r="277" spans="3:4">
      <c r="C277" s="132"/>
      <c r="D277" s="132"/>
    </row>
    <row r="278" spans="3:4">
      <c r="C278" s="132"/>
      <c r="D278" s="132"/>
    </row>
    <row r="279" spans="3:4">
      <c r="C279" s="132"/>
      <c r="D279" s="132"/>
    </row>
    <row r="280" spans="3:4">
      <c r="C280" s="132"/>
      <c r="D280" s="132"/>
    </row>
  </sheetData>
  <dataConsolidate function="varp"/>
  <mergeCells count="77">
    <mergeCell ref="G1:L1"/>
    <mergeCell ref="O9:O10"/>
    <mergeCell ref="N30:O31"/>
    <mergeCell ref="N12:O12"/>
    <mergeCell ref="N21:O21"/>
    <mergeCell ref="N22:O23"/>
    <mergeCell ref="B244:C244"/>
    <mergeCell ref="D244:F244"/>
    <mergeCell ref="I244:K244"/>
    <mergeCell ref="B245:C245"/>
    <mergeCell ref="D245:F245"/>
    <mergeCell ref="I245:K245"/>
    <mergeCell ref="B249:C249"/>
    <mergeCell ref="D249:F249"/>
    <mergeCell ref="I249:K249"/>
    <mergeCell ref="B246:C246"/>
    <mergeCell ref="D246:F246"/>
    <mergeCell ref="I246:K246"/>
    <mergeCell ref="B247:C247"/>
    <mergeCell ref="D247:F247"/>
    <mergeCell ref="I247:K247"/>
    <mergeCell ref="B248:C248"/>
    <mergeCell ref="D248:F248"/>
    <mergeCell ref="I248:K248"/>
    <mergeCell ref="B243:C243"/>
    <mergeCell ref="D243:F243"/>
    <mergeCell ref="I243:K243"/>
    <mergeCell ref="B240:C240"/>
    <mergeCell ref="D240:F240"/>
    <mergeCell ref="I240:K240"/>
    <mergeCell ref="B241:C241"/>
    <mergeCell ref="D241:F241"/>
    <mergeCell ref="I241:K241"/>
    <mergeCell ref="B242:C242"/>
    <mergeCell ref="D242:F242"/>
    <mergeCell ref="I242:K242"/>
    <mergeCell ref="D239:F239"/>
    <mergeCell ref="I239:K239"/>
    <mergeCell ref="B236:C236"/>
    <mergeCell ref="D236:F236"/>
    <mergeCell ref="I236:K236"/>
    <mergeCell ref="B237:C237"/>
    <mergeCell ref="D237:F237"/>
    <mergeCell ref="I237:K237"/>
    <mergeCell ref="B238:C238"/>
    <mergeCell ref="D238:F238"/>
    <mergeCell ref="I238:K238"/>
    <mergeCell ref="B239:C239"/>
    <mergeCell ref="B52:Q52"/>
    <mergeCell ref="B69:Q69"/>
    <mergeCell ref="B73:Q73"/>
    <mergeCell ref="B38:L38"/>
    <mergeCell ref="B5:L5"/>
    <mergeCell ref="N6:O7"/>
    <mergeCell ref="N25:O25"/>
    <mergeCell ref="N18:O19"/>
    <mergeCell ref="N29:O29"/>
    <mergeCell ref="A32:N32"/>
    <mergeCell ref="N26:O27"/>
    <mergeCell ref="N16:O17"/>
    <mergeCell ref="B22:L22"/>
    <mergeCell ref="N13:O14"/>
    <mergeCell ref="N9:N10"/>
    <mergeCell ref="B83:L83"/>
    <mergeCell ref="B53:B54"/>
    <mergeCell ref="C53:C54"/>
    <mergeCell ref="B108:Q108"/>
    <mergeCell ref="B235:C235"/>
    <mergeCell ref="D235:F235"/>
    <mergeCell ref="I235:K235"/>
    <mergeCell ref="B97:K97"/>
    <mergeCell ref="B233:K233"/>
    <mergeCell ref="B77:Q77"/>
    <mergeCell ref="B78:C78"/>
    <mergeCell ref="B79:C79"/>
    <mergeCell ref="B80:C80"/>
    <mergeCell ref="B81:C81"/>
  </mergeCells>
  <conditionalFormatting sqref="C74:S74 D70:Q70">
    <cfRule type="expression" dxfId="79" priority="23">
      <formula>"SE(E(DIA.DA.SEMANA(D59)&lt;&gt;1;DIA.DA.SEMANA(D59)&lt;&gt;7)"</formula>
    </cfRule>
  </conditionalFormatting>
  <conditionalFormatting sqref="N22:O23">
    <cfRule type="colorScale" priority="19">
      <colorScale>
        <cfvo type="num" val="0.6"/>
        <cfvo type="num" val="0.9"/>
        <cfvo type="num" val="1"/>
        <color rgb="FFFF0000"/>
        <color rgb="FFFFFF00"/>
        <color rgb="FF0070C0"/>
      </colorScale>
    </cfRule>
  </conditionalFormatting>
  <conditionalFormatting sqref="N18:O19">
    <cfRule type="cellIs" dxfId="78" priority="22" operator="greaterThan">
      <formula>$M$11</formula>
    </cfRule>
  </conditionalFormatting>
  <conditionalFormatting sqref="N26:O27">
    <cfRule type="colorScale" priority="21">
      <colorScale>
        <cfvo type="num" val="0.9"/>
        <cfvo type="num" val="0.95"/>
        <cfvo type="num" val="1"/>
        <color rgb="FFFF0000"/>
        <color rgb="FFFFFF00"/>
        <color rgb="FF0070C0"/>
      </colorScale>
    </cfRule>
  </conditionalFormatting>
  <conditionalFormatting sqref="N30:O31">
    <cfRule type="colorScale" priority="20">
      <colorScale>
        <cfvo type="num" val="0.5"/>
        <cfvo type="num" val="0.6"/>
        <cfvo type="num" val="0.75"/>
        <color rgb="FFFF0000"/>
        <color rgb="FFFFFF00"/>
        <color rgb="FF0070C0"/>
      </colorScale>
    </cfRule>
  </conditionalFormatting>
  <conditionalFormatting sqref="D53:Q53">
    <cfRule type="expression" dxfId="77" priority="10" stopIfTrue="1">
      <formula>OR(WEEKDAY(D53)=1,WEEKDAY(D53)=7,D54="FER")</formula>
    </cfRule>
  </conditionalFormatting>
  <conditionalFormatting sqref="D55:Q55">
    <cfRule type="expression" dxfId="76" priority="9" stopIfTrue="1">
      <formula>OR(WEEKDAY(D53)=1,WEEKDAY(D53)=7,D54="FER")</formula>
    </cfRule>
  </conditionalFormatting>
  <conditionalFormatting sqref="D54:Q54">
    <cfRule type="expression" dxfId="75" priority="8" stopIfTrue="1">
      <formula>OR(WEEKDAY(D53)=1,WEEKDAY(D53)=7,D54="FER")</formula>
    </cfRule>
  </conditionalFormatting>
  <dataValidations count="1">
    <dataValidation type="list" allowBlank="1" showInputMessage="1" showErrorMessage="1" sqref="C85:C94">
      <formula1>HR_Type</formula1>
    </dataValidation>
  </dataValidations>
  <pageMargins left="0.19685039370078741" right="0.19685039370078741" top="0.39370078740157483" bottom="0.39370078740157483" header="0.51181102362204722" footer="0.51181102362204722"/>
  <pageSetup paperSize="9" orientation="landscape" horizontalDpi="300" verticalDpi="300" r:id="rId1"/>
  <headerFooter alignWithMargins="0"/>
  <ignoredErrors>
    <ignoredError sqref="G93:G94 F106 G85:G92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N106"/>
  <sheetViews>
    <sheetView workbookViewId="0">
      <pane xSplit="9" ySplit="9" topLeftCell="P10" activePane="bottomRight" state="frozen"/>
      <selection pane="topRight" activeCell="J1" sqref="J1"/>
      <selection pane="bottomLeft" activeCell="A10" sqref="A10"/>
      <selection pane="bottomRight" activeCell="C16" sqref="C16:E21"/>
    </sheetView>
  </sheetViews>
  <sheetFormatPr defaultRowHeight="15"/>
  <cols>
    <col min="1" max="1" width="4.140625" style="17" customWidth="1"/>
    <col min="2" max="2" width="23.140625" style="20" bestFit="1" customWidth="1"/>
    <col min="3" max="5" width="7.7109375" style="20" customWidth="1"/>
    <col min="6" max="7" width="9.140625" style="20"/>
    <col min="8" max="8" width="4.85546875" style="20" bestFit="1" customWidth="1"/>
    <col min="9" max="9" width="9.140625" style="20"/>
    <col min="10" max="23" width="7.7109375" style="20" customWidth="1"/>
    <col min="24" max="24" width="8.28515625" style="20" customWidth="1"/>
    <col min="25" max="25" width="7.7109375" style="20" customWidth="1"/>
    <col min="26" max="26" width="8.85546875" style="20" bestFit="1" customWidth="1"/>
    <col min="27" max="27" width="7.7109375" style="20" customWidth="1"/>
    <col min="28" max="28" width="4.28515625" style="17" customWidth="1"/>
    <col min="29" max="29" width="14.7109375" style="17" bestFit="1" customWidth="1"/>
    <col min="30" max="31" width="9.140625" style="17"/>
    <col min="32" max="16384" width="9.140625" style="20"/>
  </cols>
  <sheetData>
    <row r="1" spans="1:40" ht="28.5" customHeight="1">
      <c r="B1" s="7"/>
      <c r="D1" s="18"/>
      <c r="E1" s="18"/>
      <c r="F1" s="19"/>
      <c r="G1" s="318" t="str">
        <f>'1. Backlog'!$C$1</f>
        <v>Silent Runner</v>
      </c>
      <c r="H1" s="318"/>
      <c r="I1" s="318"/>
      <c r="J1" s="318"/>
      <c r="K1" s="318"/>
      <c r="L1" s="3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F1" s="18"/>
      <c r="AG1" s="18"/>
      <c r="AH1" s="18"/>
      <c r="AI1" s="18"/>
      <c r="AJ1" s="18"/>
      <c r="AK1" s="18"/>
      <c r="AL1" s="18"/>
      <c r="AM1" s="18"/>
      <c r="AN1" s="18"/>
    </row>
    <row r="2" spans="1:40" ht="3.75" customHeight="1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F2" s="18"/>
      <c r="AG2" s="18"/>
      <c r="AH2" s="18"/>
      <c r="AI2" s="18"/>
      <c r="AJ2" s="18"/>
      <c r="AK2" s="18"/>
      <c r="AL2" s="18"/>
      <c r="AM2" s="18"/>
      <c r="AN2" s="18"/>
    </row>
    <row r="3" spans="1:40" ht="8.25" customHeight="1">
      <c r="C3" s="22"/>
      <c r="D3" s="18"/>
      <c r="E3" s="18"/>
      <c r="F3" s="18"/>
      <c r="G3" s="7"/>
      <c r="H3" s="7"/>
      <c r="I3" s="7"/>
      <c r="J3" s="23"/>
      <c r="K3" s="18"/>
      <c r="L3" s="24" t="s">
        <v>15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F3" s="18"/>
      <c r="AG3" s="18"/>
      <c r="AH3" s="18"/>
      <c r="AI3" s="18"/>
      <c r="AJ3" s="18"/>
      <c r="AK3" s="18"/>
      <c r="AL3" s="18"/>
      <c r="AM3" s="18"/>
      <c r="AN3" s="18"/>
    </row>
    <row r="4" spans="1:40" ht="12.75" customHeight="1">
      <c r="B4" s="25" t="s">
        <v>122</v>
      </c>
      <c r="C4" s="25"/>
      <c r="D4" s="18"/>
      <c r="E4" s="26"/>
      <c r="F4" s="27"/>
      <c r="G4" s="7"/>
      <c r="H4" s="23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F4" s="18"/>
      <c r="AG4" s="18"/>
      <c r="AH4" s="28"/>
      <c r="AI4" s="28"/>
      <c r="AJ4" s="28"/>
      <c r="AK4" s="18"/>
      <c r="AL4" s="18"/>
      <c r="AM4" s="18"/>
      <c r="AN4" s="18"/>
    </row>
    <row r="5" spans="1:40">
      <c r="B5" s="365" t="s">
        <v>50</v>
      </c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5"/>
      <c r="O5" s="365"/>
      <c r="P5" s="365"/>
      <c r="Q5" s="365"/>
      <c r="R5" s="365"/>
      <c r="S5" s="365"/>
      <c r="T5" s="365"/>
      <c r="U5" s="365"/>
      <c r="V5" s="365"/>
      <c r="W5" s="365"/>
      <c r="X5" s="365"/>
      <c r="Y5" s="365"/>
      <c r="Z5" s="365"/>
      <c r="AA5" s="365"/>
      <c r="AB5" s="29"/>
      <c r="AC5" s="29"/>
      <c r="AD5" s="30"/>
      <c r="AE5" s="30"/>
      <c r="AF5" s="31"/>
      <c r="AG5" s="31"/>
      <c r="AH5" s="31"/>
      <c r="AI5" s="32"/>
      <c r="AJ5" s="32"/>
      <c r="AK5" s="18"/>
      <c r="AL5" s="18"/>
      <c r="AM5" s="18"/>
      <c r="AN5" s="18"/>
    </row>
    <row r="6" spans="1:40" s="51" customFormat="1" ht="24.75" customHeight="1">
      <c r="A6" s="50"/>
      <c r="B6" s="369" t="s">
        <v>49</v>
      </c>
      <c r="C6" s="366" t="s">
        <v>103</v>
      </c>
      <c r="D6" s="366" t="s">
        <v>104</v>
      </c>
      <c r="E6" s="366" t="s">
        <v>105</v>
      </c>
      <c r="F6" s="372" t="s">
        <v>46</v>
      </c>
      <c r="G6" s="373"/>
      <c r="H6" s="369" t="s">
        <v>94</v>
      </c>
      <c r="I6" s="366" t="s">
        <v>106</v>
      </c>
      <c r="J6" s="364" t="s">
        <v>92</v>
      </c>
      <c r="K6" s="364"/>
      <c r="L6" s="364"/>
      <c r="M6" s="364"/>
      <c r="N6" s="364"/>
      <c r="O6" s="364"/>
      <c r="P6" s="364"/>
      <c r="Q6" s="364"/>
      <c r="R6" s="364"/>
      <c r="S6" s="364"/>
      <c r="T6" s="364"/>
      <c r="U6" s="364"/>
      <c r="V6" s="364"/>
      <c r="W6" s="364"/>
      <c r="X6" s="378" t="s">
        <v>102</v>
      </c>
      <c r="Y6" s="366" t="s">
        <v>54</v>
      </c>
      <c r="Z6" s="366" t="s">
        <v>101</v>
      </c>
      <c r="AA6" s="366" t="s">
        <v>100</v>
      </c>
      <c r="AB6" s="50"/>
      <c r="AC6" s="50"/>
      <c r="AD6" s="30"/>
      <c r="AE6" s="30"/>
      <c r="AJ6" s="52"/>
      <c r="AK6" s="53"/>
      <c r="AL6" s="53"/>
      <c r="AM6" s="53"/>
      <c r="AN6" s="53"/>
    </row>
    <row r="7" spans="1:40" s="51" customFormat="1" ht="12">
      <c r="A7" s="50"/>
      <c r="B7" s="370"/>
      <c r="C7" s="367"/>
      <c r="D7" s="367"/>
      <c r="E7" s="367"/>
      <c r="F7" s="374"/>
      <c r="G7" s="375"/>
      <c r="H7" s="370"/>
      <c r="I7" s="367"/>
      <c r="J7" s="184">
        <f>'3. Resources'!D53</f>
        <v>40280</v>
      </c>
      <c r="K7" s="184">
        <f>'3. Resources'!E53</f>
        <v>40281</v>
      </c>
      <c r="L7" s="184">
        <f>'3. Resources'!F53</f>
        <v>40282</v>
      </c>
      <c r="M7" s="184">
        <f>'3. Resources'!G53</f>
        <v>40283</v>
      </c>
      <c r="N7" s="184">
        <f>'3. Resources'!H53</f>
        <v>40284</v>
      </c>
      <c r="O7" s="184">
        <f>'3. Resources'!I53</f>
        <v>40285</v>
      </c>
      <c r="P7" s="184">
        <f>'3. Resources'!J53</f>
        <v>40286</v>
      </c>
      <c r="Q7" s="184">
        <f>'3. Resources'!K53</f>
        <v>40287</v>
      </c>
      <c r="R7" s="184">
        <f>'3. Resources'!L53</f>
        <v>40288</v>
      </c>
      <c r="S7" s="184">
        <f>'3. Resources'!M53</f>
        <v>40289</v>
      </c>
      <c r="T7" s="184">
        <f>'3. Resources'!N53</f>
        <v>40290</v>
      </c>
      <c r="U7" s="184">
        <f>'3. Resources'!O53</f>
        <v>40291</v>
      </c>
      <c r="V7" s="184">
        <f>'3. Resources'!P53</f>
        <v>40292</v>
      </c>
      <c r="W7" s="184">
        <f>'3. Resources'!Q53</f>
        <v>40293</v>
      </c>
      <c r="X7" s="378"/>
      <c r="Y7" s="368"/>
      <c r="Z7" s="371"/>
      <c r="AA7" s="371"/>
      <c r="AB7" s="50"/>
      <c r="AC7" s="50"/>
      <c r="AD7" s="30"/>
      <c r="AE7" s="30"/>
      <c r="AJ7" s="31"/>
      <c r="AK7" s="53"/>
      <c r="AL7" s="53"/>
      <c r="AM7" s="53"/>
      <c r="AN7" s="53"/>
    </row>
    <row r="8" spans="1:40" s="51" customFormat="1" ht="12">
      <c r="A8" s="50"/>
      <c r="B8" s="371"/>
      <c r="C8" s="368"/>
      <c r="D8" s="368"/>
      <c r="E8" s="368"/>
      <c r="F8" s="376"/>
      <c r="G8" s="377"/>
      <c r="H8" s="371"/>
      <c r="I8" s="368"/>
      <c r="J8" s="183">
        <f>'3. Resources'!D54</f>
        <v>2</v>
      </c>
      <c r="K8" s="183">
        <f>'3. Resources'!E54</f>
        <v>3</v>
      </c>
      <c r="L8" s="183">
        <f>'3. Resources'!F54</f>
        <v>4</v>
      </c>
      <c r="M8" s="183">
        <f>'3. Resources'!G54</f>
        <v>5</v>
      </c>
      <c r="N8" s="183">
        <f>'3. Resources'!H54</f>
        <v>6</v>
      </c>
      <c r="O8" s="183">
        <f>'3. Resources'!I54</f>
        <v>7</v>
      </c>
      <c r="P8" s="183">
        <f>'3. Resources'!J54</f>
        <v>1</v>
      </c>
      <c r="Q8" s="183">
        <f>'3. Resources'!K54</f>
        <v>2</v>
      </c>
      <c r="R8" s="183">
        <f>'3. Resources'!L54</f>
        <v>3</v>
      </c>
      <c r="S8" s="183">
        <f>'3. Resources'!M54</f>
        <v>4</v>
      </c>
      <c r="T8" s="183">
        <f>'3. Resources'!N54</f>
        <v>5</v>
      </c>
      <c r="U8" s="183">
        <f>'3. Resources'!O54</f>
        <v>6</v>
      </c>
      <c r="V8" s="183">
        <f>'3. Resources'!P54</f>
        <v>7</v>
      </c>
      <c r="W8" s="183">
        <f>'3. Resources'!Q54</f>
        <v>1</v>
      </c>
      <c r="X8" s="182"/>
      <c r="Y8" s="181"/>
      <c r="Z8" s="180"/>
      <c r="AA8" s="180"/>
      <c r="AB8" s="50"/>
      <c r="AC8" s="50"/>
      <c r="AD8" s="30"/>
      <c r="AE8" s="30"/>
      <c r="AJ8" s="31"/>
      <c r="AK8" s="53"/>
      <c r="AL8" s="53"/>
      <c r="AM8" s="53"/>
      <c r="AN8" s="53"/>
    </row>
    <row r="9" spans="1:40" ht="15.75" customHeight="1">
      <c r="B9" s="33" t="s">
        <v>85</v>
      </c>
      <c r="C9" s="34">
        <f>SUM(C10:C87)</f>
        <v>73.5</v>
      </c>
      <c r="D9" s="34">
        <f>SUM(D10:D87)</f>
        <v>97.9</v>
      </c>
      <c r="E9" s="34">
        <f>SUM(E10:E87)</f>
        <v>90.9</v>
      </c>
      <c r="F9" s="382"/>
      <c r="G9" s="382"/>
      <c r="H9" s="35"/>
      <c r="I9" s="36">
        <f>IF(D9&lt;&gt;0,E9/D9,0)</f>
        <v>0.92849846782431056</v>
      </c>
      <c r="J9" s="35">
        <f>SUM(J10:J87)</f>
        <v>10.5</v>
      </c>
      <c r="K9" s="35">
        <f t="shared" ref="K9:U9" si="0">SUM(K10:K87)</f>
        <v>15</v>
      </c>
      <c r="L9" s="35">
        <f t="shared" si="0"/>
        <v>5.75</v>
      </c>
      <c r="M9" s="35">
        <f t="shared" si="0"/>
        <v>12</v>
      </c>
      <c r="N9" s="35">
        <f t="shared" si="0"/>
        <v>16</v>
      </c>
      <c r="O9" s="35">
        <f t="shared" si="0"/>
        <v>0</v>
      </c>
      <c r="P9" s="35">
        <f t="shared" si="0"/>
        <v>0</v>
      </c>
      <c r="Q9" s="35">
        <f t="shared" si="0"/>
        <v>4.1500000000000004</v>
      </c>
      <c r="R9" s="35">
        <f t="shared" si="0"/>
        <v>8.5</v>
      </c>
      <c r="S9" s="35">
        <f t="shared" si="0"/>
        <v>0</v>
      </c>
      <c r="T9" s="35">
        <f t="shared" si="0"/>
        <v>11</v>
      </c>
      <c r="U9" s="35">
        <f t="shared" si="0"/>
        <v>8</v>
      </c>
      <c r="V9" s="35">
        <f>SUM(V10:V87)</f>
        <v>0</v>
      </c>
      <c r="W9" s="35">
        <f>SUM(W10:W87)</f>
        <v>0</v>
      </c>
      <c r="X9" s="37">
        <f>D9-E9</f>
        <v>7</v>
      </c>
      <c r="Y9" s="38"/>
      <c r="Z9" s="39">
        <f>IF(AND(C9&lt;&gt;"",C9&lt;&gt;0),D9/C9-1,0)</f>
        <v>0.33197278911564632</v>
      </c>
      <c r="AA9" s="34">
        <f>D9-C9</f>
        <v>24.400000000000006</v>
      </c>
      <c r="AC9" s="40"/>
      <c r="AD9" s="30"/>
      <c r="AE9" s="30"/>
      <c r="AJ9" s="41"/>
      <c r="AK9" s="41"/>
      <c r="AL9" s="18"/>
      <c r="AM9" s="18"/>
      <c r="AN9" s="18"/>
    </row>
    <row r="10" spans="1:40">
      <c r="B10" s="42" t="s">
        <v>95</v>
      </c>
      <c r="C10" s="43"/>
      <c r="D10" s="43"/>
      <c r="E10" s="43"/>
      <c r="F10" s="137"/>
      <c r="G10" s="138"/>
      <c r="H10" s="44"/>
      <c r="I10" s="44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6"/>
      <c r="Y10" s="47"/>
      <c r="Z10" s="48"/>
      <c r="AA10" s="49"/>
      <c r="AC10" s="40"/>
      <c r="AD10" s="30"/>
      <c r="AE10" s="30"/>
      <c r="AJ10" s="41"/>
      <c r="AK10" s="41"/>
      <c r="AL10" s="18"/>
      <c r="AM10" s="18"/>
      <c r="AN10" s="18"/>
    </row>
    <row r="11" spans="1:40" ht="15.75" customHeight="1">
      <c r="B11" s="302" t="s">
        <v>130</v>
      </c>
      <c r="C11" s="299">
        <v>6</v>
      </c>
      <c r="D11" s="299">
        <v>2</v>
      </c>
      <c r="E11" s="300">
        <f>SUM(J11:W11)</f>
        <v>2</v>
      </c>
      <c r="F11" s="362" t="s">
        <v>133</v>
      </c>
      <c r="G11" s="363"/>
      <c r="H11" s="35" t="str">
        <f>IF($F11&lt;&gt;"Resource name",VLOOKUP($F11,'3. Resources'!$B$85:$C$94,2,FALSE),"")</f>
        <v>ART</v>
      </c>
      <c r="I11" s="36">
        <f t="shared" ref="I11:I14" si="1">IF(D11&lt;&gt;0,E11/D11,0)</f>
        <v>1</v>
      </c>
      <c r="J11" s="133"/>
      <c r="K11" s="133">
        <v>2</v>
      </c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4">
        <f t="shared" ref="X11:X14" si="2">D11-E11</f>
        <v>0</v>
      </c>
      <c r="Y11" s="38"/>
      <c r="Z11" s="39">
        <f>IF(AND(C11&lt;&gt;"",C11&lt;&gt;0),D11/C11-1,0)</f>
        <v>-0.66666666666666674</v>
      </c>
      <c r="AA11" s="34">
        <f t="shared" ref="AA11:AA14" si="3">C11-D11</f>
        <v>4</v>
      </c>
      <c r="AC11" s="40"/>
      <c r="AD11" s="30"/>
      <c r="AE11" s="30"/>
      <c r="AJ11" s="41"/>
      <c r="AK11" s="41"/>
      <c r="AL11" s="18"/>
      <c r="AM11" s="18"/>
      <c r="AN11" s="18"/>
    </row>
    <row r="12" spans="1:40" ht="15.75" customHeight="1">
      <c r="B12" s="302" t="s">
        <v>135</v>
      </c>
      <c r="C12" s="299">
        <v>0</v>
      </c>
      <c r="D12" s="299">
        <v>4.0999999999999996</v>
      </c>
      <c r="E12" s="300">
        <f t="shared" ref="E12" si="4">SUM(J12:W12)</f>
        <v>4.0999999999999996</v>
      </c>
      <c r="F12" s="362" t="s">
        <v>176</v>
      </c>
      <c r="G12" s="363"/>
      <c r="H12" s="35" t="str">
        <f>IF($F12&lt;&gt;"Resource name",VLOOKUP($F12,'3. Resources'!$B$85:$C$94,2,FALSE),"")</f>
        <v>PRG</v>
      </c>
      <c r="I12" s="36">
        <f t="shared" ref="I12" si="5">IF(D12&lt;&gt;0,E12/D12,0)</f>
        <v>1</v>
      </c>
      <c r="J12" s="133"/>
      <c r="K12" s="133">
        <v>0.5</v>
      </c>
      <c r="L12" s="133">
        <v>1.1000000000000001</v>
      </c>
      <c r="M12" s="133"/>
      <c r="N12" s="133"/>
      <c r="O12" s="133"/>
      <c r="P12" s="133"/>
      <c r="Q12" s="133"/>
      <c r="R12" s="133"/>
      <c r="S12" s="133"/>
      <c r="T12" s="133">
        <v>2.5</v>
      </c>
      <c r="U12" s="133"/>
      <c r="V12" s="133"/>
      <c r="W12" s="133"/>
      <c r="X12" s="134">
        <f t="shared" ref="X12" si="6">D12-E12</f>
        <v>0</v>
      </c>
      <c r="Y12" s="38"/>
      <c r="Z12" s="39">
        <f t="shared" ref="Z12" si="7">IF(AND(C12&lt;&gt;"",C12&lt;&gt;0),D12/C12-1,0)</f>
        <v>0</v>
      </c>
      <c r="AA12" s="34">
        <f t="shared" ref="AA12" si="8">C12-D12</f>
        <v>-4.0999999999999996</v>
      </c>
      <c r="AC12" s="40"/>
      <c r="AD12" s="30"/>
      <c r="AE12" s="30"/>
      <c r="AJ12" s="41"/>
      <c r="AK12" s="41"/>
      <c r="AL12" s="18"/>
      <c r="AM12" s="18"/>
      <c r="AN12" s="18"/>
    </row>
    <row r="13" spans="1:40" ht="15.75" customHeight="1">
      <c r="B13" s="302" t="s">
        <v>135</v>
      </c>
      <c r="C13" s="299">
        <v>1</v>
      </c>
      <c r="D13" s="299">
        <v>1</v>
      </c>
      <c r="E13" s="300">
        <f t="shared" ref="E13:E14" si="9">SUM(J13:W13)</f>
        <v>1</v>
      </c>
      <c r="F13" s="362" t="s">
        <v>132</v>
      </c>
      <c r="G13" s="363"/>
      <c r="H13" s="35" t="str">
        <f>IF($F13&lt;&gt;"Resource name",VLOOKUP($F13,'3. Resources'!$B$85:$C$94,2,FALSE),"")</f>
        <v>GD</v>
      </c>
      <c r="I13" s="36">
        <f t="shared" si="1"/>
        <v>1</v>
      </c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>
        <v>1</v>
      </c>
      <c r="U13" s="133"/>
      <c r="V13" s="133"/>
      <c r="W13" s="133"/>
      <c r="X13" s="134">
        <f t="shared" si="2"/>
        <v>0</v>
      </c>
      <c r="Y13" s="38"/>
      <c r="Z13" s="39">
        <f t="shared" ref="Z13:Z14" si="10">IF(AND(C13&lt;&gt;"",C13&lt;&gt;0),D13/C13-1,0)</f>
        <v>0</v>
      </c>
      <c r="AA13" s="34">
        <f t="shared" si="3"/>
        <v>0</v>
      </c>
      <c r="AC13" s="40"/>
      <c r="AD13" s="30"/>
      <c r="AE13" s="30"/>
      <c r="AJ13" s="41"/>
      <c r="AK13" s="41"/>
      <c r="AL13" s="18"/>
      <c r="AM13" s="18"/>
      <c r="AN13" s="18"/>
    </row>
    <row r="14" spans="1:40" ht="15.75" customHeight="1">
      <c r="B14" s="302" t="s">
        <v>136</v>
      </c>
      <c r="C14" s="299">
        <v>0.5</v>
      </c>
      <c r="D14" s="299">
        <v>0.5</v>
      </c>
      <c r="E14" s="300">
        <f t="shared" si="9"/>
        <v>0.5</v>
      </c>
      <c r="F14" s="362" t="s">
        <v>132</v>
      </c>
      <c r="G14" s="363"/>
      <c r="H14" s="35" t="str">
        <f>IF($F14&lt;&gt;"Resource name",VLOOKUP($F14,'3. Resources'!$B$85:$C$94,2,FALSE),"")</f>
        <v>GD</v>
      </c>
      <c r="I14" s="36">
        <f t="shared" si="1"/>
        <v>1</v>
      </c>
      <c r="J14" s="133"/>
      <c r="K14" s="133"/>
      <c r="L14" s="133"/>
      <c r="M14" s="133"/>
      <c r="N14" s="133"/>
      <c r="O14" s="133"/>
      <c r="P14" s="133"/>
      <c r="Q14" s="133"/>
      <c r="R14" s="133">
        <v>0.5</v>
      </c>
      <c r="S14" s="133"/>
      <c r="T14" s="133"/>
      <c r="U14" s="133"/>
      <c r="V14" s="133"/>
      <c r="W14" s="133"/>
      <c r="X14" s="134">
        <f t="shared" si="2"/>
        <v>0</v>
      </c>
      <c r="Y14" s="38"/>
      <c r="Z14" s="39">
        <f t="shared" si="10"/>
        <v>0</v>
      </c>
      <c r="AA14" s="34">
        <f t="shared" si="3"/>
        <v>0</v>
      </c>
      <c r="AC14" s="40"/>
      <c r="AD14" s="30"/>
      <c r="AE14" s="30"/>
      <c r="AJ14" s="41"/>
      <c r="AK14" s="41"/>
      <c r="AL14" s="18"/>
      <c r="AM14" s="18"/>
      <c r="AN14" s="18"/>
    </row>
    <row r="15" spans="1:40" ht="15.75" customHeight="1">
      <c r="B15" s="302" t="s">
        <v>136</v>
      </c>
      <c r="C15" s="299">
        <v>5</v>
      </c>
      <c r="D15" s="299">
        <v>2</v>
      </c>
      <c r="E15" s="300">
        <f t="shared" ref="E15:E29" si="11">SUM(J15:W15)</f>
        <v>2</v>
      </c>
      <c r="F15" s="362" t="s">
        <v>133</v>
      </c>
      <c r="G15" s="363"/>
      <c r="H15" s="35" t="str">
        <f>IF($F15&lt;&gt;"Resource name",VLOOKUP($F15,'3. Resources'!$B$85:$C$94,2,FALSE),"")</f>
        <v>ART</v>
      </c>
      <c r="I15" s="36">
        <f t="shared" ref="I15:I29" si="12">IF(D15&lt;&gt;0,E15/D15,0)</f>
        <v>1</v>
      </c>
      <c r="J15" s="133">
        <v>2</v>
      </c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4">
        <f t="shared" ref="X15:X29" si="13">D15-E15</f>
        <v>0</v>
      </c>
      <c r="Y15" s="38"/>
      <c r="Z15" s="39">
        <f t="shared" ref="Z15:Z29" si="14">IF(AND(C15&lt;&gt;"",C15&lt;&gt;0),D15/C15-1,0)</f>
        <v>-0.6</v>
      </c>
      <c r="AA15" s="34">
        <f t="shared" ref="AA15:AA29" si="15">C15-D15</f>
        <v>3</v>
      </c>
      <c r="AC15" s="40"/>
      <c r="AD15" s="30"/>
      <c r="AE15" s="30"/>
      <c r="AJ15" s="41"/>
      <c r="AK15" s="41"/>
      <c r="AL15" s="18"/>
      <c r="AM15" s="18"/>
      <c r="AN15" s="18"/>
    </row>
    <row r="16" spans="1:40">
      <c r="B16" s="302" t="s">
        <v>136</v>
      </c>
      <c r="C16" s="299">
        <v>6</v>
      </c>
      <c r="D16" s="299">
        <v>11</v>
      </c>
      <c r="E16" s="300">
        <f t="shared" si="11"/>
        <v>11</v>
      </c>
      <c r="F16" s="362" t="s">
        <v>131</v>
      </c>
      <c r="G16" s="363"/>
      <c r="H16" s="35" t="str">
        <f>IF($F16&lt;&gt;"Resource name",VLOOKUP($F16,'3. Resources'!$B$85:$C$94,2,FALSE),"")</f>
        <v>PRG</v>
      </c>
      <c r="I16" s="36">
        <f t="shared" si="12"/>
        <v>1</v>
      </c>
      <c r="J16" s="133">
        <v>4</v>
      </c>
      <c r="K16" s="133">
        <v>6</v>
      </c>
      <c r="L16" s="133">
        <v>1</v>
      </c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4">
        <f t="shared" si="13"/>
        <v>0</v>
      </c>
      <c r="Y16" s="38"/>
      <c r="Z16" s="39">
        <f t="shared" si="14"/>
        <v>0.83333333333333326</v>
      </c>
      <c r="AA16" s="34">
        <f t="shared" si="15"/>
        <v>-5</v>
      </c>
      <c r="AC16" s="40"/>
      <c r="AD16" s="30"/>
      <c r="AE16" s="30"/>
      <c r="AJ16" s="41"/>
      <c r="AK16" s="41"/>
      <c r="AL16" s="18"/>
      <c r="AM16" s="18"/>
      <c r="AN16" s="18"/>
    </row>
    <row r="17" spans="2:40">
      <c r="B17" s="302" t="s">
        <v>136</v>
      </c>
      <c r="C17" s="299">
        <v>6</v>
      </c>
      <c r="D17" s="299">
        <v>4.1500000000000004</v>
      </c>
      <c r="E17" s="300">
        <f t="shared" ref="E17" si="16">SUM(J17:W17)</f>
        <v>4.1500000000000004</v>
      </c>
      <c r="F17" s="362" t="s">
        <v>176</v>
      </c>
      <c r="G17" s="363"/>
      <c r="H17" s="35" t="str">
        <f>IF($F17&lt;&gt;"Resource name",VLOOKUP($F17,'3. Resources'!$B$85:$C$94,2,FALSE),"")</f>
        <v>PRG</v>
      </c>
      <c r="I17" s="36">
        <f t="shared" ref="I17" si="17">IF(D17&lt;&gt;0,E17/D17,0)</f>
        <v>1</v>
      </c>
      <c r="J17" s="133">
        <v>4</v>
      </c>
      <c r="K17" s="133"/>
      <c r="L17" s="133"/>
      <c r="M17" s="133"/>
      <c r="N17" s="133"/>
      <c r="O17" s="133"/>
      <c r="P17" s="133"/>
      <c r="Q17" s="133">
        <v>0.15</v>
      </c>
      <c r="R17" s="133"/>
      <c r="S17" s="133"/>
      <c r="T17" s="133"/>
      <c r="U17" s="133"/>
      <c r="V17" s="133"/>
      <c r="W17" s="133"/>
      <c r="X17" s="134">
        <f t="shared" ref="X17" si="18">D17-E17</f>
        <v>0</v>
      </c>
      <c r="Y17" s="38"/>
      <c r="Z17" s="39">
        <f t="shared" ref="Z17" si="19">IF(AND(C17&lt;&gt;"",C17&lt;&gt;0),D17/C17-1,0)</f>
        <v>-0.30833333333333324</v>
      </c>
      <c r="AA17" s="34">
        <f t="shared" ref="AA17" si="20">C17-D17</f>
        <v>1.8499999999999996</v>
      </c>
      <c r="AC17" s="40"/>
      <c r="AD17" s="30"/>
      <c r="AE17" s="30"/>
      <c r="AJ17" s="41"/>
      <c r="AK17" s="41"/>
      <c r="AL17" s="18"/>
      <c r="AM17" s="18"/>
      <c r="AN17" s="18"/>
    </row>
    <row r="18" spans="2:40" ht="15.75" customHeight="1">
      <c r="B18" s="302" t="s">
        <v>137</v>
      </c>
      <c r="C18" s="299">
        <v>9</v>
      </c>
      <c r="D18" s="299">
        <v>0</v>
      </c>
      <c r="E18" s="300">
        <f t="shared" ref="E18:E27" si="21">SUM(J18:W18)</f>
        <v>0</v>
      </c>
      <c r="F18" s="362" t="s">
        <v>133</v>
      </c>
      <c r="G18" s="363"/>
      <c r="H18" s="35" t="str">
        <f>IF($F18&lt;&gt;"Resource name",VLOOKUP($F18,'3. Resources'!$B$85:$C$94,2,FALSE),"")</f>
        <v>ART</v>
      </c>
      <c r="I18" s="36">
        <f>IF(D18&lt;&gt;0,E18/D18,0)</f>
        <v>0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4">
        <f>D18-E18</f>
        <v>0</v>
      </c>
      <c r="Y18" s="38"/>
      <c r="Z18" s="39">
        <f>IF(AND(C18&lt;&gt;"",C18&lt;&gt;0),D18/C18-1,0)</f>
        <v>-1</v>
      </c>
      <c r="AA18" s="34">
        <f>C18-D18</f>
        <v>9</v>
      </c>
      <c r="AD18" s="30"/>
      <c r="AE18" s="30"/>
      <c r="AJ18" s="41"/>
      <c r="AK18" s="41"/>
      <c r="AL18" s="18"/>
      <c r="AM18" s="18"/>
      <c r="AN18" s="18"/>
    </row>
    <row r="19" spans="2:40" ht="15.75" customHeight="1">
      <c r="B19" s="302" t="s">
        <v>137</v>
      </c>
      <c r="C19" s="299">
        <v>0.5</v>
      </c>
      <c r="D19" s="299">
        <v>0</v>
      </c>
      <c r="E19" s="300">
        <f t="shared" si="21"/>
        <v>0</v>
      </c>
      <c r="F19" s="362" t="s">
        <v>132</v>
      </c>
      <c r="G19" s="363"/>
      <c r="H19" s="35" t="str">
        <f>IF($F19&lt;&gt;"Resource name",VLOOKUP($F19,'3. Resources'!$B$85:$C$94,2,FALSE),"")</f>
        <v>GD</v>
      </c>
      <c r="I19" s="36">
        <f>IF(D19&lt;&gt;0,E19/D19,0)</f>
        <v>0</v>
      </c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4">
        <f>D19-E19</f>
        <v>0</v>
      </c>
      <c r="Y19" s="38"/>
      <c r="Z19" s="39">
        <f>IF(AND(C19&lt;&gt;"",C19&lt;&gt;0),D19/C19-1,0)</f>
        <v>-1</v>
      </c>
      <c r="AA19" s="34">
        <f>C19-D19</f>
        <v>0.5</v>
      </c>
      <c r="AD19" s="30"/>
      <c r="AE19" s="30"/>
      <c r="AJ19" s="41"/>
      <c r="AK19" s="41"/>
      <c r="AL19" s="18"/>
      <c r="AM19" s="18"/>
      <c r="AN19" s="18"/>
    </row>
    <row r="20" spans="2:40">
      <c r="B20" s="302" t="s">
        <v>138</v>
      </c>
      <c r="C20" s="299">
        <v>6</v>
      </c>
      <c r="D20" s="299">
        <v>2</v>
      </c>
      <c r="E20" s="300">
        <f t="shared" si="21"/>
        <v>2</v>
      </c>
      <c r="F20" s="362" t="s">
        <v>133</v>
      </c>
      <c r="G20" s="363"/>
      <c r="H20" s="35" t="str">
        <f>IF($F20&lt;&gt;"Resource name",VLOOKUP($F20,'3. Resources'!$B$85:$C$94,2,FALSE),"")</f>
        <v>ART</v>
      </c>
      <c r="I20" s="36">
        <f>IF(D20&lt;&gt;0,E20/D20,0)</f>
        <v>1</v>
      </c>
      <c r="J20" s="133"/>
      <c r="K20" s="133">
        <v>2</v>
      </c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4">
        <f>D20-E20</f>
        <v>0</v>
      </c>
      <c r="Y20" s="38"/>
      <c r="Z20" s="39">
        <f>IF(AND(C20&lt;&gt;"",C20&lt;&gt;0),D20/C20-1,0)</f>
        <v>-0.66666666666666674</v>
      </c>
      <c r="AA20" s="34">
        <f>C20-D20</f>
        <v>4</v>
      </c>
      <c r="AC20" s="40"/>
      <c r="AD20" s="30"/>
      <c r="AE20" s="30"/>
      <c r="AJ20" s="41"/>
      <c r="AK20" s="41"/>
      <c r="AL20" s="18"/>
      <c r="AM20" s="18"/>
      <c r="AN20" s="18"/>
    </row>
    <row r="21" spans="2:40">
      <c r="B21" s="302" t="s">
        <v>138</v>
      </c>
      <c r="C21" s="299">
        <v>0.5</v>
      </c>
      <c r="D21" s="299">
        <v>0.5</v>
      </c>
      <c r="E21" s="300">
        <f t="shared" si="21"/>
        <v>0.5</v>
      </c>
      <c r="F21" s="362" t="s">
        <v>132</v>
      </c>
      <c r="G21" s="363"/>
      <c r="H21" s="35" t="str">
        <f>IF($F21&lt;&gt;"Resource name",VLOOKUP($F21,'3. Resources'!$B$85:$C$94,2,FALSE),"")</f>
        <v>GD</v>
      </c>
      <c r="I21" s="36">
        <f>IF(D21&lt;&gt;0,E21/D21,0)</f>
        <v>1</v>
      </c>
      <c r="J21" s="133">
        <v>0.5</v>
      </c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4">
        <f>D21-E21</f>
        <v>0</v>
      </c>
      <c r="Y21" s="38"/>
      <c r="Z21" s="39">
        <f>IF(AND(C21&lt;&gt;"",C21&lt;&gt;0),D21/C21-1,0)</f>
        <v>0</v>
      </c>
      <c r="AA21" s="34">
        <f>C21-D21</f>
        <v>0</v>
      </c>
      <c r="AC21" s="40"/>
      <c r="AD21" s="30"/>
      <c r="AE21" s="30"/>
      <c r="AJ21" s="41"/>
      <c r="AK21" s="41"/>
      <c r="AL21" s="18"/>
      <c r="AM21" s="18"/>
      <c r="AN21" s="18"/>
    </row>
    <row r="22" spans="2:40" ht="15.75" customHeight="1">
      <c r="B22" s="302" t="s">
        <v>139</v>
      </c>
      <c r="C22" s="299">
        <v>2</v>
      </c>
      <c r="D22" s="299">
        <v>13</v>
      </c>
      <c r="E22" s="300">
        <f t="shared" si="21"/>
        <v>13</v>
      </c>
      <c r="F22" s="362" t="s">
        <v>133</v>
      </c>
      <c r="G22" s="363"/>
      <c r="H22" s="35" t="str">
        <f>IF($F22&lt;&gt;"Resource name",VLOOKUP($F22,'3. Resources'!$B$85:$C$94,2,FALSE),"")</f>
        <v>ART</v>
      </c>
      <c r="I22" s="36">
        <f t="shared" ref="I22" si="22">IF(D22&lt;&gt;0,E22/D22,0)</f>
        <v>1</v>
      </c>
      <c r="J22" s="133"/>
      <c r="K22" s="133">
        <v>2</v>
      </c>
      <c r="L22" s="133"/>
      <c r="M22" s="133"/>
      <c r="N22" s="133">
        <v>2</v>
      </c>
      <c r="O22" s="133"/>
      <c r="P22" s="133"/>
      <c r="Q22" s="133">
        <v>2</v>
      </c>
      <c r="R22" s="133">
        <v>3</v>
      </c>
      <c r="S22" s="133"/>
      <c r="T22" s="133">
        <v>2</v>
      </c>
      <c r="U22" s="133">
        <v>2</v>
      </c>
      <c r="V22" s="133"/>
      <c r="W22" s="133"/>
      <c r="X22" s="134">
        <f t="shared" ref="X22" si="23">D22-E22</f>
        <v>0</v>
      </c>
      <c r="Y22" s="38"/>
      <c r="Z22" s="39">
        <f t="shared" ref="Z22" si="24">IF(AND(C22&lt;&gt;"",C22&lt;&gt;0),D22/C22-1,0)</f>
        <v>5.5</v>
      </c>
      <c r="AA22" s="34">
        <f t="shared" ref="AA22" si="25">C22-D22</f>
        <v>-11</v>
      </c>
      <c r="AC22" s="40"/>
      <c r="AD22" s="30"/>
      <c r="AE22" s="30"/>
      <c r="AJ22" s="41"/>
      <c r="AK22" s="41"/>
      <c r="AL22" s="18"/>
      <c r="AM22" s="18"/>
      <c r="AN22" s="18"/>
    </row>
    <row r="23" spans="2:40" ht="15.75" customHeight="1">
      <c r="B23" s="302" t="s">
        <v>139</v>
      </c>
      <c r="C23" s="299">
        <v>1</v>
      </c>
      <c r="D23" s="299">
        <v>1.5</v>
      </c>
      <c r="E23" s="300">
        <f t="shared" si="21"/>
        <v>1.5</v>
      </c>
      <c r="F23" s="362" t="s">
        <v>176</v>
      </c>
      <c r="G23" s="363"/>
      <c r="H23" s="35" t="str">
        <f>IF($F23&lt;&gt;"Resource name",VLOOKUP($F23,'3. Resources'!$B$85:$C$94,2,FALSE),"")</f>
        <v>PRG</v>
      </c>
      <c r="I23" s="36">
        <f>IF(D23&lt;&gt;0,E23/D23,0)</f>
        <v>1</v>
      </c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>
        <v>1.5</v>
      </c>
      <c r="U23" s="133"/>
      <c r="V23" s="133"/>
      <c r="W23" s="133"/>
      <c r="X23" s="134">
        <f>D23-E23</f>
        <v>0</v>
      </c>
      <c r="Y23" s="38"/>
      <c r="Z23" s="39">
        <f>IF(AND(C23&lt;&gt;"",C23&lt;&gt;0),D23/C23-1,0)</f>
        <v>0.5</v>
      </c>
      <c r="AA23" s="34">
        <f>C23-D23</f>
        <v>-0.5</v>
      </c>
      <c r="AC23" s="40"/>
      <c r="AD23" s="30"/>
      <c r="AE23" s="30"/>
      <c r="AJ23" s="41"/>
      <c r="AK23" s="41"/>
      <c r="AL23" s="18"/>
      <c r="AM23" s="18"/>
      <c r="AN23" s="18"/>
    </row>
    <row r="24" spans="2:40" ht="15.75" customHeight="1">
      <c r="B24" s="302" t="s">
        <v>139</v>
      </c>
      <c r="C24" s="299">
        <v>0.5</v>
      </c>
      <c r="D24" s="299">
        <v>0.5</v>
      </c>
      <c r="E24" s="300">
        <f t="shared" si="21"/>
        <v>0.5</v>
      </c>
      <c r="F24" s="362" t="s">
        <v>132</v>
      </c>
      <c r="G24" s="363"/>
      <c r="H24" s="35" t="str">
        <f>IF($F24&lt;&gt;"Resource name",VLOOKUP($F24,'3. Resources'!$B$85:$C$94,2,FALSE),"")</f>
        <v>GD</v>
      </c>
      <c r="I24" s="36">
        <f>IF(D24&lt;&gt;0,E24/D24,0)</f>
        <v>1</v>
      </c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>
        <v>0.5</v>
      </c>
      <c r="U24" s="133"/>
      <c r="V24" s="133"/>
      <c r="W24" s="133"/>
      <c r="X24" s="134">
        <f>D24-E24</f>
        <v>0</v>
      </c>
      <c r="Y24" s="38"/>
      <c r="Z24" s="39">
        <f>IF(AND(C24&lt;&gt;"",C24&lt;&gt;0),D24/C24-1,0)</f>
        <v>0</v>
      </c>
      <c r="AA24" s="34">
        <f>C24-D24</f>
        <v>0</v>
      </c>
      <c r="AC24" s="40"/>
      <c r="AD24" s="30"/>
      <c r="AE24" s="30"/>
      <c r="AJ24" s="41"/>
      <c r="AK24" s="41"/>
      <c r="AL24" s="18"/>
      <c r="AM24" s="18"/>
      <c r="AN24" s="18"/>
    </row>
    <row r="25" spans="2:40">
      <c r="B25" s="302" t="s">
        <v>140</v>
      </c>
      <c r="C25" s="299">
        <v>1</v>
      </c>
      <c r="D25" s="299">
        <v>1</v>
      </c>
      <c r="E25" s="300">
        <f t="shared" si="21"/>
        <v>0</v>
      </c>
      <c r="F25" s="362" t="s">
        <v>176</v>
      </c>
      <c r="G25" s="363"/>
      <c r="H25" s="35" t="str">
        <f>IF($F25&lt;&gt;"Resource name",VLOOKUP($F25,'3. Resources'!$B$85:$C$94,2,FALSE),"")</f>
        <v>PRG</v>
      </c>
      <c r="I25" s="36">
        <f>IF(D25&lt;&gt;0,E25/D25,0)</f>
        <v>0</v>
      </c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4">
        <f>D25-E25</f>
        <v>1</v>
      </c>
      <c r="Y25" s="38"/>
      <c r="Z25" s="39">
        <f>IF(AND(C25&lt;&gt;"",C25&lt;&gt;0),D25/C25-1,0)</f>
        <v>0</v>
      </c>
      <c r="AA25" s="34">
        <f>C25-D25</f>
        <v>0</v>
      </c>
      <c r="AC25" s="40"/>
      <c r="AD25" s="30"/>
      <c r="AE25" s="30"/>
      <c r="AJ25" s="41"/>
      <c r="AK25" s="41"/>
      <c r="AL25" s="18"/>
      <c r="AM25" s="18"/>
      <c r="AN25" s="18"/>
    </row>
    <row r="26" spans="2:40" ht="15.75" customHeight="1">
      <c r="B26" s="302" t="s">
        <v>140</v>
      </c>
      <c r="C26" s="299">
        <v>0.5</v>
      </c>
      <c r="D26" s="299">
        <v>0.5</v>
      </c>
      <c r="E26" s="300">
        <f t="shared" si="21"/>
        <v>0.5</v>
      </c>
      <c r="F26" s="362" t="s">
        <v>132</v>
      </c>
      <c r="G26" s="363"/>
      <c r="H26" s="35" t="str">
        <f>IF($F26&lt;&gt;"Resource name",VLOOKUP($F26,'3. Resources'!$B$85:$C$94,2,FALSE),"")</f>
        <v>GD</v>
      </c>
      <c r="I26" s="36">
        <f>IF(D26&lt;&gt;0,E26/D26,0)</f>
        <v>1</v>
      </c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>
        <v>0.5</v>
      </c>
      <c r="U26" s="133"/>
      <c r="V26" s="133"/>
      <c r="W26" s="133"/>
      <c r="X26" s="134">
        <f>D26-E26</f>
        <v>0</v>
      </c>
      <c r="Y26" s="38"/>
      <c r="Z26" s="39">
        <f>IF(AND(C26&lt;&gt;"",C26&lt;&gt;0),D26/C26-1,0)</f>
        <v>0</v>
      </c>
      <c r="AA26" s="34">
        <f>C26-D26</f>
        <v>0</v>
      </c>
      <c r="AC26" s="40"/>
      <c r="AD26" s="30"/>
      <c r="AE26" s="30"/>
      <c r="AJ26" s="41"/>
      <c r="AK26" s="41"/>
      <c r="AL26" s="18"/>
      <c r="AM26" s="18"/>
      <c r="AN26" s="18"/>
    </row>
    <row r="27" spans="2:40" ht="15.75" customHeight="1">
      <c r="B27" s="302" t="s">
        <v>141</v>
      </c>
      <c r="C27" s="299">
        <v>4</v>
      </c>
      <c r="D27" s="299">
        <v>5</v>
      </c>
      <c r="E27" s="300">
        <f t="shared" si="21"/>
        <v>5</v>
      </c>
      <c r="F27" s="362" t="s">
        <v>134</v>
      </c>
      <c r="G27" s="363"/>
      <c r="H27" s="35" t="str">
        <f>IF($F27&lt;&gt;"Resource name",VLOOKUP($F27,'3. Resources'!$B$85:$C$94,2,FALSE),"")</f>
        <v>AUD</v>
      </c>
      <c r="I27" s="36">
        <f>IF(D27&lt;&gt;0,E27/D27,0)</f>
        <v>1</v>
      </c>
      <c r="J27" s="133"/>
      <c r="K27" s="133">
        <v>1.5</v>
      </c>
      <c r="L27" s="133">
        <v>3.5</v>
      </c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4">
        <f>D27-E27</f>
        <v>0</v>
      </c>
      <c r="Y27" s="38"/>
      <c r="Z27" s="39">
        <f>IF(AND(C27&lt;&gt;"",C27&lt;&gt;0),D27/C27-1,0)</f>
        <v>0.25</v>
      </c>
      <c r="AA27" s="34">
        <f>C27-D27</f>
        <v>-1</v>
      </c>
      <c r="AC27" s="40"/>
      <c r="AD27" s="30"/>
      <c r="AE27" s="30"/>
      <c r="AJ27" s="41"/>
      <c r="AK27" s="41"/>
      <c r="AL27" s="18"/>
      <c r="AM27" s="18"/>
      <c r="AN27" s="18"/>
    </row>
    <row r="28" spans="2:40" ht="15.75" customHeight="1">
      <c r="B28" s="302" t="s">
        <v>173</v>
      </c>
      <c r="C28" s="299">
        <v>5</v>
      </c>
      <c r="D28" s="299">
        <v>1</v>
      </c>
      <c r="E28" s="300">
        <f t="shared" si="11"/>
        <v>1</v>
      </c>
      <c r="F28" s="362" t="s">
        <v>176</v>
      </c>
      <c r="G28" s="363"/>
      <c r="H28" s="35" t="str">
        <f>IF($F28&lt;&gt;"Resource name",VLOOKUP($F28,'3. Resources'!$B$85:$C$94,2,FALSE),"")</f>
        <v>PRG</v>
      </c>
      <c r="I28" s="36">
        <f t="shared" si="12"/>
        <v>1</v>
      </c>
      <c r="J28" s="133"/>
      <c r="K28" s="133"/>
      <c r="L28" s="133"/>
      <c r="M28" s="133"/>
      <c r="N28" s="133"/>
      <c r="O28" s="133"/>
      <c r="P28" s="133"/>
      <c r="Q28" s="133"/>
      <c r="R28" s="133">
        <v>1</v>
      </c>
      <c r="S28" s="133"/>
      <c r="T28" s="133"/>
      <c r="U28" s="133"/>
      <c r="V28" s="133"/>
      <c r="W28" s="133"/>
      <c r="X28" s="134">
        <f t="shared" si="13"/>
        <v>0</v>
      </c>
      <c r="Y28" s="38"/>
      <c r="Z28" s="39">
        <f t="shared" si="14"/>
        <v>-0.8</v>
      </c>
      <c r="AA28" s="34">
        <f t="shared" si="15"/>
        <v>4</v>
      </c>
      <c r="AD28" s="30"/>
      <c r="AE28" s="30"/>
      <c r="AJ28" s="41"/>
      <c r="AK28" s="41"/>
      <c r="AL28" s="18"/>
      <c r="AM28" s="18"/>
      <c r="AN28" s="18"/>
    </row>
    <row r="29" spans="2:40" ht="15.75" customHeight="1">
      <c r="B29" s="302" t="s">
        <v>174</v>
      </c>
      <c r="C29" s="299">
        <v>5</v>
      </c>
      <c r="D29" s="299">
        <v>1</v>
      </c>
      <c r="E29" s="300">
        <f t="shared" si="11"/>
        <v>1</v>
      </c>
      <c r="F29" s="362" t="s">
        <v>176</v>
      </c>
      <c r="G29" s="363"/>
      <c r="H29" s="35" t="str">
        <f>IF($F29&lt;&gt;"Resource name",VLOOKUP($F29,'3. Resources'!$B$85:$C$94,2,FALSE),"")</f>
        <v>PRG</v>
      </c>
      <c r="I29" s="36">
        <f t="shared" si="12"/>
        <v>1</v>
      </c>
      <c r="J29" s="133"/>
      <c r="K29" s="133"/>
      <c r="L29" s="133"/>
      <c r="M29" s="133"/>
      <c r="N29" s="133"/>
      <c r="O29" s="133"/>
      <c r="P29" s="133"/>
      <c r="Q29" s="133"/>
      <c r="R29" s="133">
        <v>1</v>
      </c>
      <c r="S29" s="133"/>
      <c r="T29" s="133"/>
      <c r="U29" s="133"/>
      <c r="V29" s="133"/>
      <c r="W29" s="133"/>
      <c r="X29" s="134">
        <f t="shared" si="13"/>
        <v>0</v>
      </c>
      <c r="Y29" s="38"/>
      <c r="Z29" s="39">
        <f t="shared" si="14"/>
        <v>-0.8</v>
      </c>
      <c r="AA29" s="34">
        <f t="shared" si="15"/>
        <v>4</v>
      </c>
      <c r="AD29" s="30"/>
      <c r="AE29" s="30"/>
      <c r="AJ29" s="41"/>
      <c r="AK29" s="41"/>
      <c r="AL29" s="18"/>
      <c r="AM29" s="18"/>
      <c r="AN29" s="18"/>
    </row>
    <row r="30" spans="2:40" ht="15.75" customHeight="1">
      <c r="B30" s="302" t="s">
        <v>174</v>
      </c>
      <c r="C30" s="299">
        <v>2</v>
      </c>
      <c r="D30" s="299">
        <v>2</v>
      </c>
      <c r="E30" s="300">
        <f t="shared" ref="E30" si="26">SUM(J30:W30)</f>
        <v>0</v>
      </c>
      <c r="F30" s="362" t="s">
        <v>133</v>
      </c>
      <c r="G30" s="363"/>
      <c r="H30" s="35" t="str">
        <f>IF($F30&lt;&gt;"Resource name",VLOOKUP($F30,'3. Resources'!$B$85:$C$94,2,FALSE),"")</f>
        <v>ART</v>
      </c>
      <c r="I30" s="36">
        <f t="shared" ref="I30" si="27">IF(D30&lt;&gt;0,E30/D30,0)</f>
        <v>0</v>
      </c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4">
        <f t="shared" ref="X30" si="28">D30-E30</f>
        <v>2</v>
      </c>
      <c r="Y30" s="38"/>
      <c r="Z30" s="39">
        <f t="shared" ref="Z30" si="29">IF(AND(C30&lt;&gt;"",C30&lt;&gt;0),D30/C30-1,0)</f>
        <v>0</v>
      </c>
      <c r="AA30" s="34">
        <f t="shared" ref="AA30" si="30">C30-D30</f>
        <v>0</v>
      </c>
      <c r="AD30" s="30"/>
      <c r="AE30" s="30"/>
      <c r="AJ30" s="41"/>
      <c r="AK30" s="41"/>
      <c r="AL30" s="18"/>
      <c r="AM30" s="18"/>
      <c r="AN30" s="18"/>
    </row>
    <row r="31" spans="2:40">
      <c r="B31" s="302" t="s">
        <v>175</v>
      </c>
      <c r="C31" s="299">
        <v>10</v>
      </c>
      <c r="D31" s="299">
        <v>11</v>
      </c>
      <c r="E31" s="300">
        <f t="shared" ref="E31" si="31">SUM(J31:W31)</f>
        <v>7</v>
      </c>
      <c r="F31" s="362" t="s">
        <v>176</v>
      </c>
      <c r="G31" s="363"/>
      <c r="H31" s="35" t="str">
        <f>IF($F31&lt;&gt;"Resource name",VLOOKUP($F31,'3. Resources'!$B$85:$C$94,2,FALSE),"")</f>
        <v>PRG</v>
      </c>
      <c r="I31" s="36">
        <f t="shared" ref="I31" si="32">IF(D31&lt;&gt;0,E31/D31,0)</f>
        <v>0.63636363636363635</v>
      </c>
      <c r="J31" s="133"/>
      <c r="K31" s="133"/>
      <c r="L31" s="133"/>
      <c r="M31" s="133"/>
      <c r="N31" s="133"/>
      <c r="O31" s="133"/>
      <c r="P31" s="133"/>
      <c r="Q31" s="133">
        <v>2</v>
      </c>
      <c r="R31" s="133">
        <v>2</v>
      </c>
      <c r="S31" s="133"/>
      <c r="T31" s="133"/>
      <c r="U31" s="133">
        <v>3</v>
      </c>
      <c r="V31" s="133"/>
      <c r="W31" s="133"/>
      <c r="X31" s="134">
        <f t="shared" ref="X31" si="33">D31-E31</f>
        <v>4</v>
      </c>
      <c r="Y31" s="38"/>
      <c r="Z31" s="39">
        <f t="shared" ref="Z31" si="34">IF(AND(C31&lt;&gt;"",C31&lt;&gt;0),D31/C31-1,0)</f>
        <v>0.10000000000000009</v>
      </c>
      <c r="AA31" s="34">
        <f t="shared" ref="AA31" si="35">C31-D31</f>
        <v>-1</v>
      </c>
      <c r="AD31" s="30"/>
      <c r="AE31" s="30"/>
      <c r="AJ31" s="41"/>
      <c r="AK31" s="41"/>
      <c r="AL31" s="18"/>
      <c r="AM31" s="18"/>
      <c r="AN31" s="18"/>
    </row>
    <row r="32" spans="2:40">
      <c r="B32" s="302" t="s">
        <v>175</v>
      </c>
      <c r="C32" s="299">
        <v>2</v>
      </c>
      <c r="D32" s="299">
        <v>1</v>
      </c>
      <c r="E32" s="300">
        <f t="shared" ref="E32:E45" si="36">SUM(J32:W32)</f>
        <v>1</v>
      </c>
      <c r="F32" s="362" t="s">
        <v>133</v>
      </c>
      <c r="G32" s="363"/>
      <c r="H32" s="35" t="str">
        <f>IF($F32&lt;&gt;"Resource name",VLOOKUP($F32,'3. Resources'!$B$85:$C$94,2,FALSE),"")</f>
        <v>ART</v>
      </c>
      <c r="I32" s="36">
        <f t="shared" ref="I32:I45" si="37">IF(D32&lt;&gt;0,E32/D32,0)</f>
        <v>1</v>
      </c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>
        <v>1</v>
      </c>
      <c r="U32" s="133"/>
      <c r="V32" s="133"/>
      <c r="W32" s="133"/>
      <c r="X32" s="134">
        <f t="shared" ref="X32:X45" si="38">D32-E32</f>
        <v>0</v>
      </c>
      <c r="Y32" s="38"/>
      <c r="Z32" s="39">
        <f t="shared" ref="Z32:Z45" si="39">IF(AND(C32&lt;&gt;"",C32&lt;&gt;0),D32/C32-1,0)</f>
        <v>-0.5</v>
      </c>
      <c r="AA32" s="34">
        <f t="shared" ref="AA32:AA45" si="40">C32-D32</f>
        <v>1</v>
      </c>
      <c r="AD32" s="30"/>
      <c r="AE32" s="30"/>
      <c r="AJ32" s="41"/>
      <c r="AK32" s="41"/>
      <c r="AL32" s="18"/>
      <c r="AM32" s="18"/>
      <c r="AN32" s="18"/>
    </row>
    <row r="33" spans="2:40">
      <c r="B33" s="298" t="s">
        <v>177</v>
      </c>
      <c r="C33" s="299">
        <v>0</v>
      </c>
      <c r="D33" s="299">
        <v>2</v>
      </c>
      <c r="E33" s="300">
        <f t="shared" si="36"/>
        <v>2</v>
      </c>
      <c r="F33" s="362" t="s">
        <v>133</v>
      </c>
      <c r="G33" s="363"/>
      <c r="H33" s="35" t="str">
        <f>IF($F33&lt;&gt;"Resource name",VLOOKUP($F33,'3. Resources'!$B$85:$C$94,2,FALSE),"")</f>
        <v>ART</v>
      </c>
      <c r="I33" s="36">
        <f t="shared" si="37"/>
        <v>1</v>
      </c>
      <c r="J33" s="133"/>
      <c r="K33" s="133"/>
      <c r="L33" s="133"/>
      <c r="M33" s="133"/>
      <c r="N33" s="133">
        <v>2</v>
      </c>
      <c r="O33" s="133"/>
      <c r="P33" s="133"/>
      <c r="Q33" s="133"/>
      <c r="R33" s="133"/>
      <c r="S33" s="133"/>
      <c r="T33" s="133"/>
      <c r="U33" s="133"/>
      <c r="V33" s="133"/>
      <c r="W33" s="133"/>
      <c r="X33" s="134">
        <f t="shared" si="38"/>
        <v>0</v>
      </c>
      <c r="Y33" s="38"/>
      <c r="Z33" s="39">
        <f t="shared" si="39"/>
        <v>0</v>
      </c>
      <c r="AA33" s="34">
        <f t="shared" si="40"/>
        <v>-2</v>
      </c>
      <c r="AD33" s="30"/>
      <c r="AE33" s="30"/>
      <c r="AJ33" s="41"/>
      <c r="AK33" s="41"/>
      <c r="AL33" s="18"/>
      <c r="AM33" s="18"/>
      <c r="AN33" s="18"/>
    </row>
    <row r="34" spans="2:40">
      <c r="B34" s="298" t="s">
        <v>178</v>
      </c>
      <c r="C34" s="299">
        <v>0</v>
      </c>
      <c r="D34" s="299">
        <v>5</v>
      </c>
      <c r="E34" s="300">
        <f t="shared" si="36"/>
        <v>5</v>
      </c>
      <c r="F34" s="362" t="s">
        <v>176</v>
      </c>
      <c r="G34" s="363"/>
      <c r="H34" s="35" t="str">
        <f>IF($F34&lt;&gt;"Resource name",VLOOKUP($F34,'3. Resources'!$B$85:$C$94,2,FALSE),"")</f>
        <v>PRG</v>
      </c>
      <c r="I34" s="36">
        <f t="shared" si="37"/>
        <v>1</v>
      </c>
      <c r="J34" s="133"/>
      <c r="K34" s="133">
        <v>1</v>
      </c>
      <c r="L34" s="133"/>
      <c r="M34" s="133">
        <v>4</v>
      </c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4">
        <f t="shared" si="38"/>
        <v>0</v>
      </c>
      <c r="Y34" s="38"/>
      <c r="Z34" s="39">
        <f t="shared" si="39"/>
        <v>0</v>
      </c>
      <c r="AA34" s="34">
        <f t="shared" si="40"/>
        <v>-5</v>
      </c>
      <c r="AD34" s="30"/>
      <c r="AE34" s="30"/>
      <c r="AJ34" s="41"/>
      <c r="AK34" s="41"/>
      <c r="AL34" s="18"/>
      <c r="AM34" s="18"/>
      <c r="AN34" s="18"/>
    </row>
    <row r="35" spans="2:40">
      <c r="B35" s="298" t="s">
        <v>179</v>
      </c>
      <c r="C35" s="299">
        <v>0</v>
      </c>
      <c r="D35" s="299">
        <v>0.15</v>
      </c>
      <c r="E35" s="300">
        <f t="shared" si="36"/>
        <v>0.15</v>
      </c>
      <c r="F35" s="362" t="s">
        <v>131</v>
      </c>
      <c r="G35" s="363"/>
      <c r="H35" s="35" t="str">
        <f>IF($F35&lt;&gt;"Resource name",VLOOKUP($F35,'3. Resources'!$B$85:$C$94,2,FALSE),"")</f>
        <v>PRG</v>
      </c>
      <c r="I35" s="36">
        <f t="shared" si="37"/>
        <v>1</v>
      </c>
      <c r="J35" s="133"/>
      <c r="L35" s="133">
        <v>0.15</v>
      </c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4">
        <f t="shared" si="38"/>
        <v>0</v>
      </c>
      <c r="Y35" s="38"/>
      <c r="Z35" s="39">
        <f t="shared" si="39"/>
        <v>0</v>
      </c>
      <c r="AA35" s="34">
        <f t="shared" si="40"/>
        <v>-0.15</v>
      </c>
      <c r="AD35" s="30"/>
      <c r="AE35" s="30"/>
      <c r="AJ35" s="41"/>
      <c r="AK35" s="41"/>
      <c r="AL35" s="18"/>
      <c r="AM35" s="18"/>
      <c r="AN35" s="18"/>
    </row>
    <row r="36" spans="2:40">
      <c r="B36" s="298" t="s">
        <v>180</v>
      </c>
      <c r="C36" s="299">
        <v>0</v>
      </c>
      <c r="D36" s="299">
        <v>8</v>
      </c>
      <c r="E36" s="300">
        <f t="shared" si="36"/>
        <v>8</v>
      </c>
      <c r="F36" s="362" t="s">
        <v>134</v>
      </c>
      <c r="G36" s="363"/>
      <c r="H36" s="35" t="str">
        <f>IF($F36&lt;&gt;"Resource name",VLOOKUP($F36,'3. Resources'!$B$85:$C$94,2,FALSE),"")</f>
        <v>AUD</v>
      </c>
      <c r="I36" s="36">
        <f t="shared" si="37"/>
        <v>1</v>
      </c>
      <c r="J36" s="133"/>
      <c r="K36" s="133"/>
      <c r="L36" s="133"/>
      <c r="N36" s="133">
        <v>8</v>
      </c>
      <c r="O36" s="133"/>
      <c r="P36" s="133"/>
      <c r="Q36" s="133"/>
      <c r="R36" s="133"/>
      <c r="S36" s="133"/>
      <c r="T36" s="133"/>
      <c r="U36" s="133"/>
      <c r="V36" s="133"/>
      <c r="W36" s="133"/>
      <c r="X36" s="134">
        <f t="shared" si="38"/>
        <v>0</v>
      </c>
      <c r="Y36" s="38"/>
      <c r="Z36" s="39">
        <f t="shared" si="39"/>
        <v>0</v>
      </c>
      <c r="AA36" s="34">
        <f t="shared" si="40"/>
        <v>-8</v>
      </c>
      <c r="AD36" s="30"/>
      <c r="AE36" s="30"/>
      <c r="AJ36" s="41"/>
      <c r="AK36" s="41"/>
      <c r="AL36" s="18"/>
      <c r="AM36" s="18"/>
      <c r="AN36" s="18"/>
    </row>
    <row r="37" spans="2:40">
      <c r="B37" s="298" t="s">
        <v>181</v>
      </c>
      <c r="C37" s="299">
        <v>0</v>
      </c>
      <c r="D37" s="299">
        <v>4</v>
      </c>
      <c r="E37" s="300">
        <f t="shared" si="36"/>
        <v>4</v>
      </c>
      <c r="F37" s="362" t="s">
        <v>132</v>
      </c>
      <c r="G37" s="363"/>
      <c r="H37" s="35" t="str">
        <f>IF($F37&lt;&gt;"Resource name",VLOOKUP($F37,'3. Resources'!$B$85:$C$94,2,FALSE),"")</f>
        <v>GD</v>
      </c>
      <c r="I37" s="36">
        <f t="shared" si="37"/>
        <v>1</v>
      </c>
      <c r="J37" s="133"/>
      <c r="K37" s="133"/>
      <c r="L37" s="133"/>
      <c r="M37" s="133">
        <v>4</v>
      </c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4">
        <f t="shared" si="38"/>
        <v>0</v>
      </c>
      <c r="Y37" s="38"/>
      <c r="Z37" s="39">
        <f t="shared" si="39"/>
        <v>0</v>
      </c>
      <c r="AA37" s="34">
        <f t="shared" si="40"/>
        <v>-4</v>
      </c>
      <c r="AD37" s="30"/>
      <c r="AE37" s="30"/>
      <c r="AJ37" s="41"/>
      <c r="AK37" s="41"/>
      <c r="AL37" s="18"/>
      <c r="AM37" s="18"/>
      <c r="AN37" s="18"/>
    </row>
    <row r="38" spans="2:40">
      <c r="B38" s="298" t="s">
        <v>182</v>
      </c>
      <c r="C38" s="299">
        <v>0</v>
      </c>
      <c r="D38" s="299">
        <v>5</v>
      </c>
      <c r="E38" s="300">
        <f t="shared" si="36"/>
        <v>5</v>
      </c>
      <c r="F38" s="362" t="s">
        <v>176</v>
      </c>
      <c r="G38" s="363"/>
      <c r="H38" s="35" t="str">
        <f>IF($F38&lt;&gt;"Resource name",VLOOKUP($F38,'3. Resources'!$B$85:$C$94,2,FALSE),"")</f>
        <v>PRG</v>
      </c>
      <c r="I38" s="36">
        <f t="shared" si="37"/>
        <v>1</v>
      </c>
      <c r="J38" s="133"/>
      <c r="K38" s="133"/>
      <c r="L38" s="133"/>
      <c r="M38" s="133"/>
      <c r="N38" s="133">
        <v>4</v>
      </c>
      <c r="O38" s="133"/>
      <c r="P38" s="133"/>
      <c r="Q38" s="133"/>
      <c r="R38" s="133">
        <v>1</v>
      </c>
      <c r="S38" s="133"/>
      <c r="T38" s="133"/>
      <c r="U38" s="133"/>
      <c r="V38" s="133"/>
      <c r="W38" s="133"/>
      <c r="X38" s="134">
        <f t="shared" si="38"/>
        <v>0</v>
      </c>
      <c r="Y38" s="38"/>
      <c r="Z38" s="39">
        <f t="shared" si="39"/>
        <v>0</v>
      </c>
      <c r="AA38" s="34">
        <f t="shared" si="40"/>
        <v>-5</v>
      </c>
      <c r="AD38" s="30"/>
      <c r="AE38" s="30"/>
      <c r="AJ38" s="41"/>
      <c r="AK38" s="41"/>
      <c r="AL38" s="18"/>
      <c r="AM38" s="18"/>
      <c r="AN38" s="18"/>
    </row>
    <row r="39" spans="2:40">
      <c r="B39" s="298" t="s">
        <v>178</v>
      </c>
      <c r="C39" s="299">
        <v>0</v>
      </c>
      <c r="D39" s="299">
        <v>4</v>
      </c>
      <c r="E39" s="300">
        <f t="shared" si="36"/>
        <v>4</v>
      </c>
      <c r="F39" s="362" t="s">
        <v>131</v>
      </c>
      <c r="G39" s="363"/>
      <c r="H39" s="35" t="str">
        <f>IF($F39&lt;&gt;"Resource name",VLOOKUP($F39,'3. Resources'!$B$85:$C$94,2,FALSE),"")</f>
        <v>PRG</v>
      </c>
      <c r="I39" s="36">
        <f t="shared" si="37"/>
        <v>1</v>
      </c>
      <c r="J39" s="133"/>
      <c r="K39" s="133"/>
      <c r="L39" s="133"/>
      <c r="M39" s="133">
        <v>4</v>
      </c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4">
        <f t="shared" si="38"/>
        <v>0</v>
      </c>
      <c r="Y39" s="38"/>
      <c r="Z39" s="39">
        <f t="shared" si="39"/>
        <v>0</v>
      </c>
      <c r="AA39" s="34">
        <f t="shared" si="40"/>
        <v>-4</v>
      </c>
      <c r="AD39" s="30"/>
      <c r="AE39" s="30"/>
      <c r="AJ39" s="41"/>
      <c r="AK39" s="41"/>
      <c r="AL39" s="18"/>
      <c r="AM39" s="18"/>
      <c r="AN39" s="18"/>
    </row>
    <row r="40" spans="2:40">
      <c r="B40" s="298" t="s">
        <v>183</v>
      </c>
      <c r="C40" s="299">
        <v>0</v>
      </c>
      <c r="D40" s="299">
        <v>2</v>
      </c>
      <c r="E40" s="300">
        <f t="shared" si="36"/>
        <v>2</v>
      </c>
      <c r="F40" s="362" t="s">
        <v>133</v>
      </c>
      <c r="G40" s="363"/>
      <c r="H40" s="35" t="str">
        <f>IF($F40&lt;&gt;"Resource name",VLOOKUP($F40,'3. Resources'!$B$85:$C$94,2,FALSE),"")</f>
        <v>ART</v>
      </c>
      <c r="I40" s="36">
        <f t="shared" si="37"/>
        <v>1</v>
      </c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>
        <v>2</v>
      </c>
      <c r="U40" s="133"/>
      <c r="V40" s="133"/>
      <c r="W40" s="133"/>
      <c r="X40" s="134">
        <f t="shared" si="38"/>
        <v>0</v>
      </c>
      <c r="Y40" s="38"/>
      <c r="Z40" s="39">
        <f t="shared" si="39"/>
        <v>0</v>
      </c>
      <c r="AA40" s="34">
        <f t="shared" si="40"/>
        <v>-2</v>
      </c>
      <c r="AD40" s="30"/>
      <c r="AE40" s="30"/>
      <c r="AJ40" s="41"/>
      <c r="AK40" s="41"/>
      <c r="AL40" s="18"/>
      <c r="AM40" s="18"/>
      <c r="AN40" s="18"/>
    </row>
    <row r="41" spans="2:40">
      <c r="B41" s="302" t="s">
        <v>184</v>
      </c>
      <c r="C41" s="299">
        <v>0</v>
      </c>
      <c r="D41" s="299">
        <v>3</v>
      </c>
      <c r="E41" s="300">
        <f t="shared" si="36"/>
        <v>3</v>
      </c>
      <c r="F41" s="362" t="s">
        <v>131</v>
      </c>
      <c r="G41" s="363"/>
      <c r="H41" s="35" t="str">
        <f>IF($F41&lt;&gt;"Resource name",VLOOKUP($F41,'3. Resources'!$B$85:$C$94,2,FALSE),"")</f>
        <v>PRG</v>
      </c>
      <c r="I41" s="36">
        <f t="shared" si="37"/>
        <v>1</v>
      </c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>
        <v>3</v>
      </c>
      <c r="V41" s="133"/>
      <c r="W41" s="133"/>
      <c r="X41" s="134">
        <f t="shared" si="38"/>
        <v>0</v>
      </c>
      <c r="Y41" s="38"/>
      <c r="Z41" s="39">
        <f t="shared" si="39"/>
        <v>0</v>
      </c>
      <c r="AA41" s="34">
        <f t="shared" si="40"/>
        <v>-3</v>
      </c>
      <c r="AD41" s="30"/>
      <c r="AE41" s="30"/>
      <c r="AJ41" s="41"/>
      <c r="AK41" s="41"/>
      <c r="AL41" s="18"/>
      <c r="AM41" s="18"/>
      <c r="AN41" s="18"/>
    </row>
    <row r="42" spans="2:40">
      <c r="B42" s="298"/>
      <c r="C42" s="299"/>
      <c r="D42" s="299"/>
      <c r="E42" s="300">
        <f t="shared" si="36"/>
        <v>0</v>
      </c>
      <c r="F42" s="362" t="s">
        <v>46</v>
      </c>
      <c r="G42" s="363"/>
      <c r="H42" s="35" t="str">
        <f>IF($F42&lt;&gt;"Resource name",VLOOKUP($F42,'3. Resources'!$B$85:$C$94,2,FALSE),"")</f>
        <v/>
      </c>
      <c r="I42" s="36">
        <f t="shared" si="37"/>
        <v>0</v>
      </c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4">
        <f t="shared" si="38"/>
        <v>0</v>
      </c>
      <c r="Y42" s="38"/>
      <c r="Z42" s="39">
        <f t="shared" si="39"/>
        <v>0</v>
      </c>
      <c r="AA42" s="34">
        <f t="shared" si="40"/>
        <v>0</v>
      </c>
      <c r="AD42" s="30"/>
      <c r="AE42" s="30"/>
      <c r="AJ42" s="41"/>
      <c r="AK42" s="41"/>
      <c r="AL42" s="18"/>
      <c r="AM42" s="18"/>
      <c r="AN42" s="18"/>
    </row>
    <row r="43" spans="2:40">
      <c r="B43" s="298"/>
      <c r="C43" s="299"/>
      <c r="D43" s="299"/>
      <c r="E43" s="300">
        <f t="shared" si="36"/>
        <v>0</v>
      </c>
      <c r="F43" s="362" t="s">
        <v>46</v>
      </c>
      <c r="G43" s="363"/>
      <c r="H43" s="35" t="str">
        <f>IF($F43&lt;&gt;"Resource name",VLOOKUP($F43,'3. Resources'!$B$85:$C$94,2,FALSE),"")</f>
        <v/>
      </c>
      <c r="I43" s="36">
        <f t="shared" si="37"/>
        <v>0</v>
      </c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4">
        <f t="shared" si="38"/>
        <v>0</v>
      </c>
      <c r="Y43" s="38"/>
      <c r="Z43" s="39">
        <f t="shared" si="39"/>
        <v>0</v>
      </c>
      <c r="AA43" s="34">
        <f t="shared" si="40"/>
        <v>0</v>
      </c>
      <c r="AD43" s="30"/>
      <c r="AE43" s="30"/>
      <c r="AJ43" s="41"/>
      <c r="AK43" s="41"/>
      <c r="AL43" s="18"/>
      <c r="AM43" s="18"/>
      <c r="AN43" s="18"/>
    </row>
    <row r="44" spans="2:40">
      <c r="B44" s="298"/>
      <c r="C44" s="299"/>
      <c r="D44" s="299"/>
      <c r="E44" s="300">
        <f t="shared" si="36"/>
        <v>0</v>
      </c>
      <c r="F44" s="362" t="s">
        <v>46</v>
      </c>
      <c r="G44" s="363"/>
      <c r="H44" s="35" t="str">
        <f>IF($F44&lt;&gt;"Resource name",VLOOKUP($F44,'3. Resources'!$B$85:$C$94,2,FALSE),"")</f>
        <v/>
      </c>
      <c r="I44" s="36">
        <f t="shared" si="37"/>
        <v>0</v>
      </c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4">
        <f t="shared" si="38"/>
        <v>0</v>
      </c>
      <c r="Y44" s="38"/>
      <c r="Z44" s="39">
        <f t="shared" si="39"/>
        <v>0</v>
      </c>
      <c r="AA44" s="34">
        <f t="shared" si="40"/>
        <v>0</v>
      </c>
      <c r="AD44" s="30"/>
      <c r="AE44" s="30"/>
      <c r="AJ44" s="41"/>
      <c r="AK44" s="41"/>
      <c r="AL44" s="18"/>
      <c r="AM44" s="18"/>
      <c r="AN44" s="18"/>
    </row>
    <row r="45" spans="2:40">
      <c r="B45" s="298"/>
      <c r="C45" s="299"/>
      <c r="D45" s="299"/>
      <c r="E45" s="300">
        <f t="shared" si="36"/>
        <v>0</v>
      </c>
      <c r="F45" s="362" t="s">
        <v>46</v>
      </c>
      <c r="G45" s="363"/>
      <c r="H45" s="35" t="str">
        <f>IF($F45&lt;&gt;"Resource name",VLOOKUP($F45,'3. Resources'!$B$85:$C$94,2,FALSE),"")</f>
        <v/>
      </c>
      <c r="I45" s="36">
        <f t="shared" si="37"/>
        <v>0</v>
      </c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4">
        <f t="shared" si="38"/>
        <v>0</v>
      </c>
      <c r="Y45" s="38"/>
      <c r="Z45" s="39">
        <f t="shared" si="39"/>
        <v>0</v>
      </c>
      <c r="AA45" s="34">
        <f t="shared" si="40"/>
        <v>0</v>
      </c>
      <c r="AD45" s="30"/>
      <c r="AE45" s="30"/>
      <c r="AJ45" s="41"/>
      <c r="AK45" s="41"/>
      <c r="AL45" s="18"/>
      <c r="AM45" s="18"/>
      <c r="AN45" s="18"/>
    </row>
    <row r="46" spans="2:40">
      <c r="B46" s="42" t="s">
        <v>96</v>
      </c>
      <c r="C46" s="43"/>
      <c r="D46" s="43"/>
      <c r="E46" s="43"/>
      <c r="F46" s="379"/>
      <c r="G46" s="379"/>
      <c r="H46" s="44"/>
      <c r="I46" s="44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6"/>
      <c r="Y46" s="47"/>
      <c r="Z46" s="48"/>
      <c r="AA46" s="49"/>
      <c r="AD46" s="30"/>
      <c r="AE46" s="30"/>
      <c r="AJ46" s="41"/>
      <c r="AK46" s="41"/>
      <c r="AL46" s="18"/>
      <c r="AM46" s="18"/>
      <c r="AN46" s="18"/>
    </row>
    <row r="47" spans="2:40">
      <c r="B47" s="298"/>
      <c r="C47" s="299"/>
      <c r="D47" s="299"/>
      <c r="E47" s="300">
        <f t="shared" ref="E47:E61" si="41">SUM(J47:W47)</f>
        <v>0</v>
      </c>
      <c r="F47" s="362" t="s">
        <v>46</v>
      </c>
      <c r="G47" s="363"/>
      <c r="H47" s="35" t="str">
        <f>IF($F47&lt;&gt;"Resource name",VLOOKUP($F47,'3. Resources'!$B$85:$C$94,2,FALSE),"")</f>
        <v/>
      </c>
      <c r="I47" s="36">
        <f t="shared" ref="I47:I61" si="42">IF(D47&lt;&gt;0,E47/D47,0)</f>
        <v>0</v>
      </c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4">
        <f t="shared" ref="X47:X61" si="43">D47-E47</f>
        <v>0</v>
      </c>
      <c r="Y47" s="38"/>
      <c r="Z47" s="39">
        <f t="shared" ref="Z47:Z61" si="44">IF(AND(C47&lt;&gt;"",C47&lt;&gt;0),D47/C47-1,0)</f>
        <v>0</v>
      </c>
      <c r="AA47" s="34">
        <f t="shared" ref="AA47:AA61" si="45">C47-D47</f>
        <v>0</v>
      </c>
      <c r="AD47" s="30"/>
      <c r="AE47" s="30"/>
      <c r="AJ47" s="41"/>
      <c r="AK47" s="41"/>
      <c r="AL47" s="18"/>
      <c r="AM47" s="18"/>
      <c r="AN47" s="18"/>
    </row>
    <row r="48" spans="2:40">
      <c r="B48" s="298"/>
      <c r="C48" s="299"/>
      <c r="D48" s="299"/>
      <c r="E48" s="300">
        <f t="shared" si="41"/>
        <v>0</v>
      </c>
      <c r="F48" s="362" t="s">
        <v>46</v>
      </c>
      <c r="G48" s="363"/>
      <c r="H48" s="35" t="str">
        <f>IF($F48&lt;&gt;"Resource name",VLOOKUP($F48,'3. Resources'!$B$85:$C$94,2,FALSE),"")</f>
        <v/>
      </c>
      <c r="I48" s="36">
        <f t="shared" si="42"/>
        <v>0</v>
      </c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4">
        <f t="shared" si="43"/>
        <v>0</v>
      </c>
      <c r="Y48" s="38"/>
      <c r="Z48" s="39">
        <f t="shared" si="44"/>
        <v>0</v>
      </c>
      <c r="AA48" s="34">
        <f t="shared" si="45"/>
        <v>0</v>
      </c>
      <c r="AD48" s="30"/>
      <c r="AE48" s="30"/>
      <c r="AJ48" s="41"/>
      <c r="AK48" s="41"/>
      <c r="AL48" s="18"/>
      <c r="AM48" s="18"/>
      <c r="AN48" s="18"/>
    </row>
    <row r="49" spans="2:40">
      <c r="B49" s="298"/>
      <c r="C49" s="299"/>
      <c r="D49" s="299"/>
      <c r="E49" s="300">
        <f t="shared" si="41"/>
        <v>0</v>
      </c>
      <c r="F49" s="362" t="s">
        <v>46</v>
      </c>
      <c r="G49" s="363"/>
      <c r="H49" s="35" t="str">
        <f>IF($F49&lt;&gt;"Resource name",VLOOKUP($F49,'3. Resources'!$B$85:$C$94,2,FALSE),"")</f>
        <v/>
      </c>
      <c r="I49" s="36">
        <f t="shared" si="42"/>
        <v>0</v>
      </c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4">
        <f t="shared" si="43"/>
        <v>0</v>
      </c>
      <c r="Y49" s="38"/>
      <c r="Z49" s="39">
        <f t="shared" si="44"/>
        <v>0</v>
      </c>
      <c r="AA49" s="34">
        <f t="shared" si="45"/>
        <v>0</v>
      </c>
      <c r="AD49" s="30"/>
      <c r="AE49" s="30"/>
      <c r="AJ49" s="41"/>
      <c r="AK49" s="41"/>
      <c r="AL49" s="18"/>
      <c r="AM49" s="18"/>
      <c r="AN49" s="18"/>
    </row>
    <row r="50" spans="2:40">
      <c r="B50" s="298"/>
      <c r="C50" s="299"/>
      <c r="D50" s="299"/>
      <c r="E50" s="300">
        <f t="shared" si="41"/>
        <v>0</v>
      </c>
      <c r="F50" s="362" t="s">
        <v>46</v>
      </c>
      <c r="G50" s="363"/>
      <c r="H50" s="35" t="str">
        <f>IF($F50&lt;&gt;"Resource name",VLOOKUP($F50,'3. Resources'!$B$85:$C$94,2,FALSE),"")</f>
        <v/>
      </c>
      <c r="I50" s="36">
        <f t="shared" si="42"/>
        <v>0</v>
      </c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4">
        <f t="shared" si="43"/>
        <v>0</v>
      </c>
      <c r="Y50" s="38"/>
      <c r="Z50" s="39">
        <f t="shared" si="44"/>
        <v>0</v>
      </c>
      <c r="AA50" s="34">
        <f t="shared" si="45"/>
        <v>0</v>
      </c>
      <c r="AD50" s="30"/>
      <c r="AE50" s="30"/>
      <c r="AJ50" s="41"/>
      <c r="AK50" s="41"/>
      <c r="AL50" s="18"/>
      <c r="AM50" s="18"/>
      <c r="AN50" s="18"/>
    </row>
    <row r="51" spans="2:40">
      <c r="B51" s="298"/>
      <c r="C51" s="299"/>
      <c r="D51" s="299"/>
      <c r="E51" s="300">
        <f t="shared" si="41"/>
        <v>0</v>
      </c>
      <c r="F51" s="362" t="s">
        <v>46</v>
      </c>
      <c r="G51" s="363"/>
      <c r="H51" s="35" t="str">
        <f>IF($F51&lt;&gt;"Resource name",VLOOKUP($F51,'3. Resources'!$B$85:$C$94,2,FALSE),"")</f>
        <v/>
      </c>
      <c r="I51" s="36">
        <f t="shared" si="42"/>
        <v>0</v>
      </c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4">
        <f t="shared" si="43"/>
        <v>0</v>
      </c>
      <c r="Y51" s="38"/>
      <c r="Z51" s="39">
        <f t="shared" si="44"/>
        <v>0</v>
      </c>
      <c r="AA51" s="34">
        <f t="shared" si="45"/>
        <v>0</v>
      </c>
      <c r="AD51" s="30"/>
      <c r="AE51" s="30"/>
      <c r="AJ51" s="41"/>
      <c r="AK51" s="41"/>
      <c r="AL51" s="18"/>
      <c r="AM51" s="18"/>
      <c r="AN51" s="18"/>
    </row>
    <row r="52" spans="2:40">
      <c r="B52" s="298"/>
      <c r="C52" s="299"/>
      <c r="D52" s="299"/>
      <c r="E52" s="300">
        <f t="shared" si="41"/>
        <v>0</v>
      </c>
      <c r="F52" s="362" t="s">
        <v>46</v>
      </c>
      <c r="G52" s="363"/>
      <c r="H52" s="35" t="str">
        <f>IF($F52&lt;&gt;"Resource name",VLOOKUP($F52,'3. Resources'!$B$85:$C$94,2,FALSE),"")</f>
        <v/>
      </c>
      <c r="I52" s="36">
        <f t="shared" si="42"/>
        <v>0</v>
      </c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4">
        <f t="shared" si="43"/>
        <v>0</v>
      </c>
      <c r="Y52" s="38"/>
      <c r="Z52" s="39">
        <f t="shared" si="44"/>
        <v>0</v>
      </c>
      <c r="AA52" s="34">
        <f t="shared" si="45"/>
        <v>0</v>
      </c>
      <c r="AD52" s="30"/>
      <c r="AE52" s="30"/>
      <c r="AJ52" s="41"/>
      <c r="AK52" s="41"/>
      <c r="AL52" s="18"/>
      <c r="AM52" s="18"/>
      <c r="AN52" s="18"/>
    </row>
    <row r="53" spans="2:40">
      <c r="B53" s="298"/>
      <c r="C53" s="299"/>
      <c r="D53" s="299"/>
      <c r="E53" s="300">
        <f t="shared" si="41"/>
        <v>0</v>
      </c>
      <c r="F53" s="362" t="s">
        <v>46</v>
      </c>
      <c r="G53" s="363"/>
      <c r="H53" s="35" t="str">
        <f>IF($F53&lt;&gt;"Resource name",VLOOKUP($F53,'3. Resources'!$B$85:$C$94,2,FALSE),"")</f>
        <v/>
      </c>
      <c r="I53" s="36">
        <f t="shared" si="42"/>
        <v>0</v>
      </c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4">
        <f t="shared" si="43"/>
        <v>0</v>
      </c>
      <c r="Y53" s="38"/>
      <c r="Z53" s="39">
        <f t="shared" si="44"/>
        <v>0</v>
      </c>
      <c r="AA53" s="34">
        <f t="shared" si="45"/>
        <v>0</v>
      </c>
      <c r="AD53" s="30"/>
      <c r="AE53" s="30"/>
      <c r="AJ53" s="41"/>
      <c r="AK53" s="41"/>
      <c r="AL53" s="18"/>
      <c r="AM53" s="18"/>
      <c r="AN53" s="18"/>
    </row>
    <row r="54" spans="2:40">
      <c r="B54" s="298"/>
      <c r="C54" s="299"/>
      <c r="D54" s="299"/>
      <c r="E54" s="300">
        <f t="shared" si="41"/>
        <v>0</v>
      </c>
      <c r="F54" s="362" t="s">
        <v>46</v>
      </c>
      <c r="G54" s="363"/>
      <c r="H54" s="35" t="str">
        <f>IF($F54&lt;&gt;"Resource name",VLOOKUP($F54,'3. Resources'!$B$85:$C$94,2,FALSE),"")</f>
        <v/>
      </c>
      <c r="I54" s="36">
        <f t="shared" si="42"/>
        <v>0</v>
      </c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4">
        <f t="shared" si="43"/>
        <v>0</v>
      </c>
      <c r="Y54" s="38"/>
      <c r="Z54" s="39">
        <f t="shared" si="44"/>
        <v>0</v>
      </c>
      <c r="AA54" s="34">
        <f t="shared" si="45"/>
        <v>0</v>
      </c>
      <c r="AD54" s="30"/>
      <c r="AE54" s="30"/>
      <c r="AJ54" s="41"/>
      <c r="AK54" s="41"/>
      <c r="AL54" s="18"/>
      <c r="AM54" s="18"/>
      <c r="AN54" s="18"/>
    </row>
    <row r="55" spans="2:40">
      <c r="B55" s="298"/>
      <c r="C55" s="299"/>
      <c r="D55" s="299"/>
      <c r="E55" s="300">
        <f t="shared" si="41"/>
        <v>0</v>
      </c>
      <c r="F55" s="362" t="s">
        <v>46</v>
      </c>
      <c r="G55" s="363"/>
      <c r="H55" s="35" t="str">
        <f>IF($F55&lt;&gt;"Resource name",VLOOKUP($F55,'3. Resources'!$B$85:$C$94,2,FALSE),"")</f>
        <v/>
      </c>
      <c r="I55" s="36">
        <f t="shared" si="42"/>
        <v>0</v>
      </c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4">
        <f t="shared" si="43"/>
        <v>0</v>
      </c>
      <c r="Y55" s="38"/>
      <c r="Z55" s="39">
        <f t="shared" si="44"/>
        <v>0</v>
      </c>
      <c r="AA55" s="34">
        <f t="shared" si="45"/>
        <v>0</v>
      </c>
      <c r="AD55" s="30"/>
      <c r="AE55" s="30"/>
      <c r="AJ55" s="41"/>
      <c r="AK55" s="41"/>
      <c r="AL55" s="18"/>
      <c r="AM55" s="18"/>
      <c r="AN55" s="18"/>
    </row>
    <row r="56" spans="2:40">
      <c r="B56" s="298"/>
      <c r="C56" s="299"/>
      <c r="D56" s="299"/>
      <c r="E56" s="300">
        <f t="shared" si="41"/>
        <v>0</v>
      </c>
      <c r="F56" s="362" t="s">
        <v>46</v>
      </c>
      <c r="G56" s="363"/>
      <c r="H56" s="35" t="str">
        <f>IF($F56&lt;&gt;"Resource name",VLOOKUP($F56,'3. Resources'!$B$85:$C$94,2,FALSE),"")</f>
        <v/>
      </c>
      <c r="I56" s="36">
        <f t="shared" si="42"/>
        <v>0</v>
      </c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4">
        <f t="shared" si="43"/>
        <v>0</v>
      </c>
      <c r="Y56" s="38"/>
      <c r="Z56" s="39">
        <f t="shared" si="44"/>
        <v>0</v>
      </c>
      <c r="AA56" s="34">
        <f t="shared" si="45"/>
        <v>0</v>
      </c>
      <c r="AD56" s="30"/>
      <c r="AE56" s="30"/>
      <c r="AJ56" s="41"/>
      <c r="AK56" s="41"/>
      <c r="AL56" s="18"/>
      <c r="AM56" s="18"/>
      <c r="AN56" s="18"/>
    </row>
    <row r="57" spans="2:40">
      <c r="B57" s="298"/>
      <c r="C57" s="299"/>
      <c r="D57" s="299"/>
      <c r="E57" s="300">
        <f t="shared" si="41"/>
        <v>0</v>
      </c>
      <c r="F57" s="362" t="s">
        <v>46</v>
      </c>
      <c r="G57" s="363"/>
      <c r="H57" s="35" t="str">
        <f>IF($F57&lt;&gt;"Resource name",VLOOKUP($F57,'3. Resources'!$B$85:$C$94,2,FALSE),"")</f>
        <v/>
      </c>
      <c r="I57" s="36">
        <f t="shared" si="42"/>
        <v>0</v>
      </c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4">
        <f t="shared" si="43"/>
        <v>0</v>
      </c>
      <c r="Y57" s="38"/>
      <c r="Z57" s="39">
        <f t="shared" si="44"/>
        <v>0</v>
      </c>
      <c r="AA57" s="34">
        <f t="shared" si="45"/>
        <v>0</v>
      </c>
      <c r="AD57" s="30"/>
      <c r="AE57" s="30"/>
      <c r="AJ57" s="41"/>
      <c r="AK57" s="41"/>
      <c r="AL57" s="18"/>
      <c r="AM57" s="18"/>
      <c r="AN57" s="18"/>
    </row>
    <row r="58" spans="2:40">
      <c r="B58" s="298"/>
      <c r="C58" s="299"/>
      <c r="D58" s="299"/>
      <c r="E58" s="300">
        <f t="shared" si="41"/>
        <v>0</v>
      </c>
      <c r="F58" s="362" t="s">
        <v>46</v>
      </c>
      <c r="G58" s="363"/>
      <c r="H58" s="35" t="str">
        <f>IF($F58&lt;&gt;"Resource name",VLOOKUP($F58,'3. Resources'!$B$85:$C$94,2,FALSE),"")</f>
        <v/>
      </c>
      <c r="I58" s="36">
        <f t="shared" si="42"/>
        <v>0</v>
      </c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4">
        <f t="shared" si="43"/>
        <v>0</v>
      </c>
      <c r="Y58" s="38"/>
      <c r="Z58" s="39">
        <f t="shared" si="44"/>
        <v>0</v>
      </c>
      <c r="AA58" s="34">
        <f t="shared" si="45"/>
        <v>0</v>
      </c>
      <c r="AD58" s="30"/>
      <c r="AE58" s="30"/>
      <c r="AJ58" s="41"/>
      <c r="AK58" s="41"/>
      <c r="AL58" s="18"/>
      <c r="AM58" s="18"/>
      <c r="AN58" s="18"/>
    </row>
    <row r="59" spans="2:40">
      <c r="B59" s="298"/>
      <c r="C59" s="299"/>
      <c r="D59" s="299"/>
      <c r="E59" s="300">
        <f t="shared" si="41"/>
        <v>0</v>
      </c>
      <c r="F59" s="362" t="s">
        <v>46</v>
      </c>
      <c r="G59" s="363"/>
      <c r="H59" s="35" t="str">
        <f>IF($F59&lt;&gt;"Resource name",VLOOKUP($F59,'3. Resources'!$B$85:$C$94,2,FALSE),"")</f>
        <v/>
      </c>
      <c r="I59" s="36">
        <f t="shared" si="42"/>
        <v>0</v>
      </c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4">
        <f t="shared" si="43"/>
        <v>0</v>
      </c>
      <c r="Y59" s="38"/>
      <c r="Z59" s="39">
        <f t="shared" si="44"/>
        <v>0</v>
      </c>
      <c r="AA59" s="34">
        <f t="shared" si="45"/>
        <v>0</v>
      </c>
      <c r="AD59" s="30"/>
      <c r="AE59" s="30"/>
      <c r="AJ59" s="41"/>
      <c r="AK59" s="41"/>
      <c r="AL59" s="18"/>
      <c r="AM59" s="18"/>
      <c r="AN59" s="18"/>
    </row>
    <row r="60" spans="2:40">
      <c r="B60" s="298"/>
      <c r="C60" s="299"/>
      <c r="D60" s="299"/>
      <c r="E60" s="300">
        <f t="shared" si="41"/>
        <v>0</v>
      </c>
      <c r="F60" s="362" t="s">
        <v>46</v>
      </c>
      <c r="G60" s="363"/>
      <c r="H60" s="35" t="str">
        <f>IF($F60&lt;&gt;"Resource name",VLOOKUP($F60,'3. Resources'!$B$85:$C$94,2,FALSE),"")</f>
        <v/>
      </c>
      <c r="I60" s="36">
        <f t="shared" si="42"/>
        <v>0</v>
      </c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4">
        <f t="shared" si="43"/>
        <v>0</v>
      </c>
      <c r="Y60" s="38"/>
      <c r="Z60" s="39">
        <f t="shared" si="44"/>
        <v>0</v>
      </c>
      <c r="AA60" s="34">
        <f t="shared" si="45"/>
        <v>0</v>
      </c>
      <c r="AD60" s="30"/>
      <c r="AE60" s="30"/>
      <c r="AJ60" s="41"/>
      <c r="AK60" s="41"/>
      <c r="AL60" s="18"/>
      <c r="AM60" s="18"/>
      <c r="AN60" s="18"/>
    </row>
    <row r="61" spans="2:40">
      <c r="B61" s="298"/>
      <c r="C61" s="299"/>
      <c r="D61" s="299"/>
      <c r="E61" s="300">
        <f t="shared" si="41"/>
        <v>0</v>
      </c>
      <c r="F61" s="362" t="s">
        <v>46</v>
      </c>
      <c r="G61" s="363"/>
      <c r="H61" s="35" t="str">
        <f>IF($F61&lt;&gt;"Resource name",VLOOKUP($F61,'3. Resources'!$B$85:$C$94,2,FALSE),"")</f>
        <v/>
      </c>
      <c r="I61" s="36">
        <f t="shared" si="42"/>
        <v>0</v>
      </c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4">
        <f t="shared" si="43"/>
        <v>0</v>
      </c>
      <c r="Y61" s="38"/>
      <c r="Z61" s="39">
        <f t="shared" si="44"/>
        <v>0</v>
      </c>
      <c r="AA61" s="34">
        <f t="shared" si="45"/>
        <v>0</v>
      </c>
      <c r="AD61" s="30"/>
      <c r="AE61" s="30"/>
      <c r="AJ61" s="41"/>
      <c r="AK61" s="41"/>
      <c r="AL61" s="18"/>
      <c r="AM61" s="18"/>
      <c r="AN61" s="18"/>
    </row>
    <row r="62" spans="2:40">
      <c r="B62" s="42" t="s">
        <v>97</v>
      </c>
      <c r="C62" s="43"/>
      <c r="D62" s="43"/>
      <c r="E62" s="43"/>
      <c r="F62" s="379"/>
      <c r="G62" s="379"/>
      <c r="H62" s="44"/>
      <c r="I62" s="44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6"/>
      <c r="Y62" s="47"/>
      <c r="Z62" s="48"/>
      <c r="AA62" s="49"/>
      <c r="AD62" s="30"/>
      <c r="AE62" s="30"/>
      <c r="AJ62" s="41"/>
      <c r="AK62" s="41"/>
      <c r="AL62" s="18"/>
      <c r="AM62" s="18"/>
      <c r="AN62" s="18"/>
    </row>
    <row r="63" spans="2:40">
      <c r="B63" s="298"/>
      <c r="C63" s="299"/>
      <c r="D63" s="299"/>
      <c r="E63" s="300">
        <f t="shared" ref="E63:E87" si="46">SUM(J63:W63)</f>
        <v>0</v>
      </c>
      <c r="F63" s="362" t="s">
        <v>46</v>
      </c>
      <c r="G63" s="363"/>
      <c r="H63" s="35" t="str">
        <f>IF($F63&lt;&gt;"Resource name",VLOOKUP($F63,'3. Resources'!$B$85:$C$94,2,FALSE),"")</f>
        <v/>
      </c>
      <c r="I63" s="36">
        <f t="shared" ref="I63:I77" si="47">IF(D63&lt;&gt;0,E63/D63,0)</f>
        <v>0</v>
      </c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4">
        <f t="shared" ref="X63:X86" si="48">D63-E63</f>
        <v>0</v>
      </c>
      <c r="Y63" s="38"/>
      <c r="Z63" s="39">
        <f t="shared" ref="Z63:Z77" si="49">IF(AND(C63&lt;&gt;"",C63&lt;&gt;0),D63/C63-1,0)</f>
        <v>0</v>
      </c>
      <c r="AA63" s="34">
        <f t="shared" ref="AA63:AA77" si="50">C63-D63</f>
        <v>0</v>
      </c>
      <c r="AD63" s="30"/>
      <c r="AE63" s="30"/>
      <c r="AJ63" s="41"/>
      <c r="AK63" s="41"/>
      <c r="AL63" s="18"/>
      <c r="AM63" s="18"/>
      <c r="AN63" s="18"/>
    </row>
    <row r="64" spans="2:40">
      <c r="B64" s="298"/>
      <c r="C64" s="299"/>
      <c r="D64" s="299"/>
      <c r="E64" s="300">
        <f t="shared" si="46"/>
        <v>0</v>
      </c>
      <c r="F64" s="362" t="s">
        <v>46</v>
      </c>
      <c r="G64" s="363"/>
      <c r="H64" s="35" t="str">
        <f>IF($F64&lt;&gt;"Resource name",VLOOKUP($F64,'3. Resources'!$B$85:$C$94,2,FALSE),"")</f>
        <v/>
      </c>
      <c r="I64" s="36">
        <f t="shared" si="47"/>
        <v>0</v>
      </c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4">
        <f t="shared" si="48"/>
        <v>0</v>
      </c>
      <c r="Y64" s="38"/>
      <c r="Z64" s="39">
        <f t="shared" si="49"/>
        <v>0</v>
      </c>
      <c r="AA64" s="34">
        <f t="shared" si="50"/>
        <v>0</v>
      </c>
      <c r="AD64" s="30"/>
      <c r="AE64" s="30"/>
      <c r="AJ64" s="41"/>
      <c r="AK64" s="41"/>
      <c r="AL64" s="18"/>
      <c r="AM64" s="18"/>
      <c r="AN64" s="18"/>
    </row>
    <row r="65" spans="2:40">
      <c r="B65" s="298"/>
      <c r="C65" s="299"/>
      <c r="D65" s="299"/>
      <c r="E65" s="300">
        <f t="shared" si="46"/>
        <v>0</v>
      </c>
      <c r="F65" s="362" t="s">
        <v>46</v>
      </c>
      <c r="G65" s="363"/>
      <c r="H65" s="35" t="str">
        <f>IF($F65&lt;&gt;"Resource name",VLOOKUP($F65,'3. Resources'!$B$85:$C$94,2,FALSE),"")</f>
        <v/>
      </c>
      <c r="I65" s="36">
        <f t="shared" si="47"/>
        <v>0</v>
      </c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4">
        <f t="shared" si="48"/>
        <v>0</v>
      </c>
      <c r="Y65" s="38"/>
      <c r="Z65" s="39">
        <f t="shared" si="49"/>
        <v>0</v>
      </c>
      <c r="AA65" s="34">
        <f t="shared" si="50"/>
        <v>0</v>
      </c>
      <c r="AD65" s="30"/>
      <c r="AE65" s="30"/>
      <c r="AJ65" s="41"/>
      <c r="AK65" s="41"/>
      <c r="AL65" s="18"/>
      <c r="AM65" s="18"/>
      <c r="AN65" s="18"/>
    </row>
    <row r="66" spans="2:40">
      <c r="B66" s="298"/>
      <c r="C66" s="299"/>
      <c r="D66" s="299"/>
      <c r="E66" s="300">
        <f t="shared" si="46"/>
        <v>0</v>
      </c>
      <c r="F66" s="362" t="s">
        <v>46</v>
      </c>
      <c r="G66" s="363"/>
      <c r="H66" s="35" t="str">
        <f>IF($F66&lt;&gt;"Resource name",VLOOKUP($F66,'3. Resources'!$B$85:$C$94,2,FALSE),"")</f>
        <v/>
      </c>
      <c r="I66" s="36">
        <f t="shared" si="47"/>
        <v>0</v>
      </c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4">
        <f t="shared" si="48"/>
        <v>0</v>
      </c>
      <c r="Y66" s="38"/>
      <c r="Z66" s="39">
        <f t="shared" si="49"/>
        <v>0</v>
      </c>
      <c r="AA66" s="34">
        <f t="shared" si="50"/>
        <v>0</v>
      </c>
      <c r="AD66" s="30"/>
      <c r="AE66" s="30"/>
      <c r="AJ66" s="41"/>
      <c r="AK66" s="41"/>
      <c r="AL66" s="18"/>
      <c r="AM66" s="18"/>
      <c r="AN66" s="18"/>
    </row>
    <row r="67" spans="2:40">
      <c r="B67" s="298"/>
      <c r="C67" s="299"/>
      <c r="D67" s="299"/>
      <c r="E67" s="300">
        <f t="shared" si="46"/>
        <v>0</v>
      </c>
      <c r="F67" s="362" t="s">
        <v>46</v>
      </c>
      <c r="G67" s="363"/>
      <c r="H67" s="35" t="str">
        <f>IF($F67&lt;&gt;"Resource name",VLOOKUP($F67,'3. Resources'!$B$85:$C$94,2,FALSE),"")</f>
        <v/>
      </c>
      <c r="I67" s="36">
        <f t="shared" si="47"/>
        <v>0</v>
      </c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4">
        <f t="shared" si="48"/>
        <v>0</v>
      </c>
      <c r="Y67" s="38"/>
      <c r="Z67" s="39">
        <f t="shared" si="49"/>
        <v>0</v>
      </c>
      <c r="AA67" s="34">
        <f t="shared" si="50"/>
        <v>0</v>
      </c>
      <c r="AD67" s="30"/>
      <c r="AE67" s="30"/>
      <c r="AJ67" s="41"/>
      <c r="AK67" s="41"/>
      <c r="AL67" s="18"/>
      <c r="AM67" s="18"/>
      <c r="AN67" s="18"/>
    </row>
    <row r="68" spans="2:40">
      <c r="B68" s="298"/>
      <c r="C68" s="299"/>
      <c r="D68" s="299"/>
      <c r="E68" s="300">
        <f t="shared" si="46"/>
        <v>0</v>
      </c>
      <c r="F68" s="362" t="s">
        <v>46</v>
      </c>
      <c r="G68" s="363"/>
      <c r="H68" s="35" t="str">
        <f>IF($F68&lt;&gt;"Resource name",VLOOKUP($F68,'3. Resources'!$B$85:$C$94,2,FALSE),"")</f>
        <v/>
      </c>
      <c r="I68" s="36">
        <f t="shared" si="47"/>
        <v>0</v>
      </c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4">
        <f t="shared" si="48"/>
        <v>0</v>
      </c>
      <c r="Y68" s="38"/>
      <c r="Z68" s="39">
        <f t="shared" si="49"/>
        <v>0</v>
      </c>
      <c r="AA68" s="34">
        <f t="shared" si="50"/>
        <v>0</v>
      </c>
      <c r="AD68" s="30"/>
      <c r="AE68" s="30"/>
      <c r="AJ68" s="41"/>
      <c r="AK68" s="41"/>
      <c r="AL68" s="18"/>
      <c r="AM68" s="18"/>
      <c r="AN68" s="18"/>
    </row>
    <row r="69" spans="2:40">
      <c r="B69" s="298"/>
      <c r="C69" s="299"/>
      <c r="D69" s="299"/>
      <c r="E69" s="300">
        <f t="shared" si="46"/>
        <v>0</v>
      </c>
      <c r="F69" s="362" t="s">
        <v>46</v>
      </c>
      <c r="G69" s="363"/>
      <c r="H69" s="35" t="str">
        <f>IF($F69&lt;&gt;"Resource name",VLOOKUP($F69,'3. Resources'!$B$85:$C$94,2,FALSE),"")</f>
        <v/>
      </c>
      <c r="I69" s="36">
        <f t="shared" si="47"/>
        <v>0</v>
      </c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4">
        <f t="shared" si="48"/>
        <v>0</v>
      </c>
      <c r="Y69" s="38"/>
      <c r="Z69" s="39">
        <f t="shared" si="49"/>
        <v>0</v>
      </c>
      <c r="AA69" s="34">
        <f t="shared" si="50"/>
        <v>0</v>
      </c>
      <c r="AD69" s="30"/>
      <c r="AE69" s="30"/>
      <c r="AJ69" s="41"/>
      <c r="AK69" s="41"/>
      <c r="AL69" s="18"/>
      <c r="AM69" s="18"/>
      <c r="AN69" s="18"/>
    </row>
    <row r="70" spans="2:40">
      <c r="B70" s="298"/>
      <c r="C70" s="299"/>
      <c r="D70" s="299"/>
      <c r="E70" s="300">
        <f t="shared" si="46"/>
        <v>0</v>
      </c>
      <c r="F70" s="362" t="s">
        <v>46</v>
      </c>
      <c r="G70" s="363"/>
      <c r="H70" s="35" t="str">
        <f>IF($F70&lt;&gt;"Resource name",VLOOKUP($F70,'3. Resources'!$B$85:$C$94,2,FALSE),"")</f>
        <v/>
      </c>
      <c r="I70" s="36">
        <f t="shared" si="47"/>
        <v>0</v>
      </c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4">
        <f t="shared" si="48"/>
        <v>0</v>
      </c>
      <c r="Y70" s="38"/>
      <c r="Z70" s="39">
        <f t="shared" si="49"/>
        <v>0</v>
      </c>
      <c r="AA70" s="34">
        <f t="shared" si="50"/>
        <v>0</v>
      </c>
      <c r="AD70" s="30"/>
      <c r="AE70" s="30"/>
      <c r="AJ70" s="41"/>
      <c r="AK70" s="41"/>
      <c r="AL70" s="18"/>
      <c r="AM70" s="18"/>
      <c r="AN70" s="18"/>
    </row>
    <row r="71" spans="2:40">
      <c r="B71" s="298"/>
      <c r="C71" s="299"/>
      <c r="D71" s="299"/>
      <c r="E71" s="300">
        <f t="shared" si="46"/>
        <v>0</v>
      </c>
      <c r="F71" s="362" t="s">
        <v>46</v>
      </c>
      <c r="G71" s="363"/>
      <c r="H71" s="35" t="str">
        <f>IF($F71&lt;&gt;"Resource name",VLOOKUP($F71,'3. Resources'!$B$85:$C$94,2,FALSE),"")</f>
        <v/>
      </c>
      <c r="I71" s="36">
        <f t="shared" si="47"/>
        <v>0</v>
      </c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4">
        <f t="shared" si="48"/>
        <v>0</v>
      </c>
      <c r="Y71" s="38"/>
      <c r="Z71" s="39">
        <f t="shared" si="49"/>
        <v>0</v>
      </c>
      <c r="AA71" s="34">
        <f t="shared" si="50"/>
        <v>0</v>
      </c>
      <c r="AD71" s="30"/>
      <c r="AE71" s="30"/>
      <c r="AJ71" s="41"/>
      <c r="AK71" s="41"/>
      <c r="AL71" s="18"/>
      <c r="AM71" s="18"/>
      <c r="AN71" s="18"/>
    </row>
    <row r="72" spans="2:40">
      <c r="B72" s="298"/>
      <c r="C72" s="299"/>
      <c r="D72" s="299"/>
      <c r="E72" s="300">
        <f t="shared" si="46"/>
        <v>0</v>
      </c>
      <c r="F72" s="362" t="s">
        <v>46</v>
      </c>
      <c r="G72" s="363"/>
      <c r="H72" s="35" t="str">
        <f>IF($F72&lt;&gt;"Resource name",VLOOKUP($F72,'3. Resources'!$B$85:$C$94,2,FALSE),"")</f>
        <v/>
      </c>
      <c r="I72" s="36">
        <f t="shared" si="47"/>
        <v>0</v>
      </c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4">
        <f t="shared" si="48"/>
        <v>0</v>
      </c>
      <c r="Y72" s="38"/>
      <c r="Z72" s="39">
        <f t="shared" si="49"/>
        <v>0</v>
      </c>
      <c r="AA72" s="34">
        <f t="shared" si="50"/>
        <v>0</v>
      </c>
      <c r="AD72" s="30"/>
      <c r="AE72" s="30"/>
      <c r="AJ72" s="41"/>
      <c r="AK72" s="41"/>
      <c r="AL72" s="18"/>
      <c r="AM72" s="18"/>
      <c r="AN72" s="18"/>
    </row>
    <row r="73" spans="2:40">
      <c r="B73" s="298"/>
      <c r="C73" s="299"/>
      <c r="D73" s="299"/>
      <c r="E73" s="300">
        <f t="shared" si="46"/>
        <v>0</v>
      </c>
      <c r="F73" s="362" t="s">
        <v>46</v>
      </c>
      <c r="G73" s="363"/>
      <c r="H73" s="35" t="str">
        <f>IF($F73&lt;&gt;"Resource name",VLOOKUP($F73,'3. Resources'!$B$85:$C$94,2,FALSE),"")</f>
        <v/>
      </c>
      <c r="I73" s="36">
        <f t="shared" si="47"/>
        <v>0</v>
      </c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4">
        <f t="shared" si="48"/>
        <v>0</v>
      </c>
      <c r="Y73" s="38"/>
      <c r="Z73" s="39">
        <f t="shared" si="49"/>
        <v>0</v>
      </c>
      <c r="AA73" s="34">
        <f t="shared" si="50"/>
        <v>0</v>
      </c>
      <c r="AD73" s="30"/>
      <c r="AE73" s="30"/>
      <c r="AJ73" s="41"/>
      <c r="AK73" s="41"/>
      <c r="AL73" s="18"/>
      <c r="AM73" s="18"/>
      <c r="AN73" s="18"/>
    </row>
    <row r="74" spans="2:40">
      <c r="B74" s="298"/>
      <c r="C74" s="299"/>
      <c r="D74" s="299"/>
      <c r="E74" s="300">
        <f t="shared" si="46"/>
        <v>0</v>
      </c>
      <c r="F74" s="362" t="s">
        <v>46</v>
      </c>
      <c r="G74" s="363"/>
      <c r="H74" s="35" t="str">
        <f>IF($F74&lt;&gt;"Resource name",VLOOKUP($F74,'3. Resources'!$B$85:$C$94,2,FALSE),"")</f>
        <v/>
      </c>
      <c r="I74" s="36">
        <f t="shared" si="47"/>
        <v>0</v>
      </c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4">
        <f t="shared" si="48"/>
        <v>0</v>
      </c>
      <c r="Y74" s="38"/>
      <c r="Z74" s="39">
        <f t="shared" si="49"/>
        <v>0</v>
      </c>
      <c r="AA74" s="34">
        <f t="shared" si="50"/>
        <v>0</v>
      </c>
      <c r="AD74" s="30"/>
      <c r="AE74" s="30"/>
      <c r="AJ74" s="41"/>
      <c r="AK74" s="41"/>
      <c r="AL74" s="18"/>
      <c r="AM74" s="18"/>
      <c r="AN74" s="18"/>
    </row>
    <row r="75" spans="2:40">
      <c r="B75" s="298"/>
      <c r="C75" s="299"/>
      <c r="D75" s="299"/>
      <c r="E75" s="300">
        <f t="shared" si="46"/>
        <v>0</v>
      </c>
      <c r="F75" s="362" t="s">
        <v>46</v>
      </c>
      <c r="G75" s="363"/>
      <c r="H75" s="35" t="str">
        <f>IF($F75&lt;&gt;"Resource name",VLOOKUP($F75,'3. Resources'!$B$85:$C$94,2,FALSE),"")</f>
        <v/>
      </c>
      <c r="I75" s="36">
        <f t="shared" si="47"/>
        <v>0</v>
      </c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4">
        <f t="shared" si="48"/>
        <v>0</v>
      </c>
      <c r="Y75" s="38"/>
      <c r="Z75" s="39">
        <f t="shared" si="49"/>
        <v>0</v>
      </c>
      <c r="AA75" s="34">
        <f t="shared" si="50"/>
        <v>0</v>
      </c>
      <c r="AD75" s="30"/>
      <c r="AE75" s="30"/>
      <c r="AJ75" s="41"/>
      <c r="AK75" s="41"/>
      <c r="AL75" s="18"/>
      <c r="AM75" s="18"/>
      <c r="AN75" s="18"/>
    </row>
    <row r="76" spans="2:40">
      <c r="B76" s="298"/>
      <c r="C76" s="299"/>
      <c r="D76" s="299"/>
      <c r="E76" s="300">
        <f t="shared" si="46"/>
        <v>0</v>
      </c>
      <c r="F76" s="362" t="s">
        <v>46</v>
      </c>
      <c r="G76" s="363"/>
      <c r="H76" s="35" t="str">
        <f>IF($F76&lt;&gt;"Resource name",VLOOKUP($F76,'3. Resources'!$B$85:$C$94,2,FALSE),"")</f>
        <v/>
      </c>
      <c r="I76" s="36">
        <f t="shared" si="47"/>
        <v>0</v>
      </c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4">
        <f t="shared" si="48"/>
        <v>0</v>
      </c>
      <c r="Y76" s="38"/>
      <c r="Z76" s="39">
        <f t="shared" si="49"/>
        <v>0</v>
      </c>
      <c r="AA76" s="34">
        <f t="shared" si="50"/>
        <v>0</v>
      </c>
      <c r="AD76" s="30"/>
      <c r="AE76" s="30"/>
      <c r="AJ76" s="41"/>
      <c r="AK76" s="41"/>
      <c r="AL76" s="18"/>
      <c r="AM76" s="18"/>
      <c r="AN76" s="18"/>
    </row>
    <row r="77" spans="2:40">
      <c r="B77" s="298"/>
      <c r="C77" s="299"/>
      <c r="D77" s="299"/>
      <c r="E77" s="300">
        <f t="shared" si="46"/>
        <v>0</v>
      </c>
      <c r="F77" s="362" t="s">
        <v>46</v>
      </c>
      <c r="G77" s="363"/>
      <c r="H77" s="35" t="str">
        <f>IF($F77&lt;&gt;"Resource name",VLOOKUP($F77,'3. Resources'!$B$85:$C$94,2,FALSE),"")</f>
        <v/>
      </c>
      <c r="I77" s="36">
        <f t="shared" si="47"/>
        <v>0</v>
      </c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4">
        <f t="shared" si="48"/>
        <v>0</v>
      </c>
      <c r="Y77" s="38"/>
      <c r="Z77" s="39">
        <f t="shared" si="49"/>
        <v>0</v>
      </c>
      <c r="AA77" s="34">
        <f t="shared" si="50"/>
        <v>0</v>
      </c>
      <c r="AD77" s="30"/>
      <c r="AE77" s="30"/>
      <c r="AJ77" s="41"/>
      <c r="AK77" s="41"/>
      <c r="AL77" s="18"/>
      <c r="AM77" s="18"/>
      <c r="AN77" s="18"/>
    </row>
    <row r="78" spans="2:40">
      <c r="B78" s="298"/>
      <c r="C78" s="299"/>
      <c r="D78" s="299"/>
      <c r="E78" s="300">
        <f t="shared" si="46"/>
        <v>0</v>
      </c>
      <c r="F78" s="362" t="s">
        <v>46</v>
      </c>
      <c r="G78" s="363"/>
      <c r="H78" s="35" t="str">
        <f>IF($F78&lt;&gt;"Resource name",VLOOKUP($F78,'3. Resources'!$B$85:$C$94,2,FALSE),"")</f>
        <v/>
      </c>
      <c r="I78" s="36">
        <f t="shared" ref="I78:I87" si="51">IF(D78&lt;&gt;0,E78/D78,0)</f>
        <v>0</v>
      </c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4">
        <f t="shared" si="48"/>
        <v>0</v>
      </c>
      <c r="Y78" s="38"/>
      <c r="Z78" s="39">
        <f t="shared" ref="Z78:Z87" si="52">IF(AND(C78&lt;&gt;"",C78&lt;&gt;0),D78/C78-1,0)</f>
        <v>0</v>
      </c>
      <c r="AA78" s="34">
        <f t="shared" ref="AA78:AA87" si="53">C78-D78</f>
        <v>0</v>
      </c>
      <c r="AD78" s="30"/>
      <c r="AE78" s="30"/>
      <c r="AJ78" s="41"/>
      <c r="AK78" s="41"/>
      <c r="AL78" s="18"/>
      <c r="AM78" s="18"/>
      <c r="AN78" s="18"/>
    </row>
    <row r="79" spans="2:40">
      <c r="B79" s="298"/>
      <c r="C79" s="299"/>
      <c r="D79" s="299"/>
      <c r="E79" s="300">
        <f t="shared" si="46"/>
        <v>0</v>
      </c>
      <c r="F79" s="362" t="s">
        <v>46</v>
      </c>
      <c r="G79" s="363"/>
      <c r="H79" s="35" t="str">
        <f>IF($F79&lt;&gt;"Resource name",VLOOKUP($F79,'3. Resources'!$B$85:$C$94,2,FALSE),"")</f>
        <v/>
      </c>
      <c r="I79" s="36">
        <f t="shared" si="51"/>
        <v>0</v>
      </c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4">
        <f t="shared" si="48"/>
        <v>0</v>
      </c>
      <c r="Y79" s="38"/>
      <c r="Z79" s="39">
        <f t="shared" si="52"/>
        <v>0</v>
      </c>
      <c r="AA79" s="34">
        <f t="shared" si="53"/>
        <v>0</v>
      </c>
      <c r="AD79" s="30"/>
      <c r="AE79" s="30"/>
      <c r="AJ79" s="41"/>
      <c r="AK79" s="41"/>
      <c r="AL79" s="18"/>
      <c r="AM79" s="18"/>
      <c r="AN79" s="18"/>
    </row>
    <row r="80" spans="2:40">
      <c r="B80" s="298"/>
      <c r="C80" s="299"/>
      <c r="D80" s="299"/>
      <c r="E80" s="300">
        <f t="shared" si="46"/>
        <v>0</v>
      </c>
      <c r="F80" s="362" t="s">
        <v>46</v>
      </c>
      <c r="G80" s="363"/>
      <c r="H80" s="35" t="str">
        <f>IF($F80&lt;&gt;"Resource name",VLOOKUP($F80,'3. Resources'!$B$85:$C$94,2,FALSE),"")</f>
        <v/>
      </c>
      <c r="I80" s="36">
        <f t="shared" si="51"/>
        <v>0</v>
      </c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4">
        <f t="shared" si="48"/>
        <v>0</v>
      </c>
      <c r="Y80" s="38"/>
      <c r="Z80" s="39">
        <f t="shared" si="52"/>
        <v>0</v>
      </c>
      <c r="AA80" s="34">
        <f t="shared" si="53"/>
        <v>0</v>
      </c>
      <c r="AD80" s="30"/>
      <c r="AE80" s="30"/>
      <c r="AJ80" s="41"/>
      <c r="AK80" s="41"/>
      <c r="AL80" s="18"/>
      <c r="AM80" s="18"/>
      <c r="AN80" s="18"/>
    </row>
    <row r="81" spans="2:40">
      <c r="B81" s="298"/>
      <c r="C81" s="299"/>
      <c r="D81" s="299"/>
      <c r="E81" s="300">
        <f t="shared" si="46"/>
        <v>0</v>
      </c>
      <c r="F81" s="362" t="s">
        <v>46</v>
      </c>
      <c r="G81" s="363"/>
      <c r="H81" s="35" t="str">
        <f>IF($F81&lt;&gt;"Resource name",VLOOKUP($F81,'3. Resources'!$B$85:$C$94,2,FALSE),"")</f>
        <v/>
      </c>
      <c r="I81" s="36">
        <f t="shared" si="51"/>
        <v>0</v>
      </c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4">
        <f t="shared" si="48"/>
        <v>0</v>
      </c>
      <c r="Y81" s="38"/>
      <c r="Z81" s="39">
        <f t="shared" si="52"/>
        <v>0</v>
      </c>
      <c r="AA81" s="34">
        <f t="shared" si="53"/>
        <v>0</v>
      </c>
      <c r="AD81" s="30"/>
      <c r="AE81" s="30"/>
      <c r="AJ81" s="41"/>
      <c r="AK81" s="41"/>
      <c r="AL81" s="18"/>
      <c r="AM81" s="18"/>
      <c r="AN81" s="18"/>
    </row>
    <row r="82" spans="2:40">
      <c r="B82" s="298"/>
      <c r="C82" s="299"/>
      <c r="D82" s="299"/>
      <c r="E82" s="300">
        <f t="shared" si="46"/>
        <v>0</v>
      </c>
      <c r="F82" s="362" t="s">
        <v>46</v>
      </c>
      <c r="G82" s="363"/>
      <c r="H82" s="35" t="str">
        <f>IF($F82&lt;&gt;"Resource name",VLOOKUP($F82,'3. Resources'!$B$85:$C$94,2,FALSE),"")</f>
        <v/>
      </c>
      <c r="I82" s="36">
        <f t="shared" si="51"/>
        <v>0</v>
      </c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4">
        <f t="shared" si="48"/>
        <v>0</v>
      </c>
      <c r="Y82" s="38"/>
      <c r="Z82" s="39">
        <f t="shared" si="52"/>
        <v>0</v>
      </c>
      <c r="AA82" s="34">
        <f t="shared" si="53"/>
        <v>0</v>
      </c>
      <c r="AD82" s="30"/>
      <c r="AE82" s="30"/>
      <c r="AJ82" s="41"/>
      <c r="AK82" s="41"/>
      <c r="AL82" s="18"/>
      <c r="AM82" s="18"/>
      <c r="AN82" s="18"/>
    </row>
    <row r="83" spans="2:40">
      <c r="B83" s="298"/>
      <c r="C83" s="299"/>
      <c r="D83" s="299"/>
      <c r="E83" s="300">
        <f t="shared" si="46"/>
        <v>0</v>
      </c>
      <c r="F83" s="362" t="s">
        <v>46</v>
      </c>
      <c r="G83" s="363"/>
      <c r="H83" s="35" t="str">
        <f>IF($F83&lt;&gt;"Resource name",VLOOKUP($F83,'3. Resources'!$B$85:$C$94,2,FALSE),"")</f>
        <v/>
      </c>
      <c r="I83" s="36">
        <f t="shared" si="51"/>
        <v>0</v>
      </c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4">
        <f t="shared" si="48"/>
        <v>0</v>
      </c>
      <c r="Y83" s="38"/>
      <c r="Z83" s="39">
        <f t="shared" si="52"/>
        <v>0</v>
      </c>
      <c r="AA83" s="34">
        <f t="shared" si="53"/>
        <v>0</v>
      </c>
      <c r="AD83" s="30"/>
      <c r="AE83" s="30"/>
      <c r="AJ83" s="41"/>
      <c r="AK83" s="41"/>
      <c r="AL83" s="18"/>
      <c r="AM83" s="18"/>
      <c r="AN83" s="18"/>
    </row>
    <row r="84" spans="2:40">
      <c r="B84" s="298"/>
      <c r="C84" s="299"/>
      <c r="D84" s="299"/>
      <c r="E84" s="300">
        <f t="shared" si="46"/>
        <v>0</v>
      </c>
      <c r="F84" s="362" t="s">
        <v>46</v>
      </c>
      <c r="G84" s="363"/>
      <c r="H84" s="35" t="str">
        <f>IF($F84&lt;&gt;"Resource name",VLOOKUP($F84,'3. Resources'!$B$85:$C$94,2,FALSE),"")</f>
        <v/>
      </c>
      <c r="I84" s="36">
        <f t="shared" si="51"/>
        <v>0</v>
      </c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4">
        <f t="shared" si="48"/>
        <v>0</v>
      </c>
      <c r="Y84" s="38"/>
      <c r="Z84" s="39">
        <f t="shared" si="52"/>
        <v>0</v>
      </c>
      <c r="AA84" s="34">
        <f t="shared" si="53"/>
        <v>0</v>
      </c>
      <c r="AD84" s="30"/>
      <c r="AE84" s="30"/>
      <c r="AJ84" s="41"/>
      <c r="AK84" s="41"/>
      <c r="AL84" s="18"/>
      <c r="AM84" s="18"/>
      <c r="AN84" s="18"/>
    </row>
    <row r="85" spans="2:40">
      <c r="B85" s="298"/>
      <c r="C85" s="299"/>
      <c r="D85" s="299"/>
      <c r="E85" s="300">
        <f t="shared" si="46"/>
        <v>0</v>
      </c>
      <c r="F85" s="362" t="s">
        <v>46</v>
      </c>
      <c r="G85" s="363"/>
      <c r="H85" s="35" t="str">
        <f>IF($F85&lt;&gt;"Resource name",VLOOKUP($F85,'3. Resources'!$B$85:$C$94,2,FALSE),"")</f>
        <v/>
      </c>
      <c r="I85" s="36">
        <f t="shared" si="51"/>
        <v>0</v>
      </c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4">
        <f t="shared" si="48"/>
        <v>0</v>
      </c>
      <c r="Y85" s="38"/>
      <c r="Z85" s="39">
        <f t="shared" si="52"/>
        <v>0</v>
      </c>
      <c r="AA85" s="34">
        <f t="shared" si="53"/>
        <v>0</v>
      </c>
      <c r="AD85" s="30"/>
      <c r="AE85" s="30"/>
      <c r="AJ85" s="41"/>
      <c r="AK85" s="41"/>
      <c r="AL85" s="18"/>
      <c r="AM85" s="18"/>
      <c r="AN85" s="18"/>
    </row>
    <row r="86" spans="2:40">
      <c r="B86" s="298"/>
      <c r="C86" s="299"/>
      <c r="D86" s="299"/>
      <c r="E86" s="300">
        <f t="shared" si="46"/>
        <v>0</v>
      </c>
      <c r="F86" s="362" t="s">
        <v>46</v>
      </c>
      <c r="G86" s="363"/>
      <c r="H86" s="35" t="str">
        <f>IF($F86&lt;&gt;"Resource name",VLOOKUP($F86,'3. Resources'!$B$85:$C$94,2,FALSE),"")</f>
        <v/>
      </c>
      <c r="I86" s="36">
        <f t="shared" si="51"/>
        <v>0</v>
      </c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4">
        <f t="shared" si="48"/>
        <v>0</v>
      </c>
      <c r="Y86" s="38"/>
      <c r="Z86" s="39">
        <f t="shared" si="52"/>
        <v>0</v>
      </c>
      <c r="AA86" s="34">
        <f t="shared" si="53"/>
        <v>0</v>
      </c>
      <c r="AD86" s="30"/>
      <c r="AE86" s="30"/>
      <c r="AJ86" s="41"/>
      <c r="AK86" s="41"/>
      <c r="AL86" s="18"/>
      <c r="AM86" s="18"/>
      <c r="AN86" s="18"/>
    </row>
    <row r="87" spans="2:40">
      <c r="B87" s="298"/>
      <c r="C87" s="299"/>
      <c r="D87" s="299"/>
      <c r="E87" s="300">
        <f t="shared" si="46"/>
        <v>0</v>
      </c>
      <c r="F87" s="362" t="s">
        <v>46</v>
      </c>
      <c r="G87" s="363"/>
      <c r="H87" s="35" t="str">
        <f>IF($F87&lt;&gt;"Resource name",VLOOKUP($F87,'3. Resources'!$B$85:$C$94,2,FALSE),"")</f>
        <v/>
      </c>
      <c r="I87" s="36">
        <f t="shared" si="51"/>
        <v>0</v>
      </c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4">
        <f>D87-E87</f>
        <v>0</v>
      </c>
      <c r="Y87" s="38"/>
      <c r="Z87" s="39">
        <f t="shared" si="52"/>
        <v>0</v>
      </c>
      <c r="AA87" s="34">
        <f t="shared" si="53"/>
        <v>0</v>
      </c>
      <c r="AD87" s="30"/>
      <c r="AE87" s="30"/>
      <c r="AJ87" s="41"/>
      <c r="AK87" s="41"/>
      <c r="AL87" s="18"/>
      <c r="AM87" s="18"/>
      <c r="AN87" s="18"/>
    </row>
    <row r="89" spans="2:40">
      <c r="J89" s="383" t="s">
        <v>35</v>
      </c>
      <c r="K89" s="383"/>
      <c r="L89" s="383"/>
      <c r="M89" s="383"/>
      <c r="N89" s="383"/>
      <c r="O89" s="383"/>
      <c r="P89" s="383"/>
      <c r="Q89" s="383"/>
      <c r="R89" s="383"/>
      <c r="S89" s="383"/>
      <c r="T89" s="383"/>
      <c r="U89" s="383"/>
      <c r="V89" s="383"/>
      <c r="W89" s="383"/>
      <c r="X89" s="383"/>
      <c r="Y89" s="383"/>
    </row>
    <row r="90" spans="2:40" customFormat="1">
      <c r="B90" s="20"/>
      <c r="C90" s="20"/>
      <c r="D90" s="20"/>
      <c r="E90" s="20"/>
      <c r="F90" s="20"/>
      <c r="G90" s="20"/>
      <c r="H90" s="20"/>
      <c r="I90" s="20"/>
      <c r="J90" s="380" t="s">
        <v>16</v>
      </c>
      <c r="K90" s="380"/>
      <c r="L90" s="380"/>
      <c r="M90" s="380"/>
      <c r="N90" s="380" t="s">
        <v>68</v>
      </c>
      <c r="O90" s="380"/>
      <c r="P90" s="380"/>
      <c r="Q90" s="380"/>
      <c r="R90" s="383" t="s">
        <v>65</v>
      </c>
      <c r="S90" s="383"/>
      <c r="T90" s="383" t="s">
        <v>66</v>
      </c>
      <c r="U90" s="383"/>
      <c r="V90" s="380" t="s">
        <v>67</v>
      </c>
      <c r="W90" s="380"/>
      <c r="X90" s="380"/>
      <c r="Y90" s="380"/>
    </row>
    <row r="91" spans="2:40" customFormat="1">
      <c r="B91" s="20"/>
      <c r="C91" s="20"/>
      <c r="D91" s="20"/>
      <c r="E91" s="20"/>
      <c r="F91" s="20"/>
      <c r="G91" s="20"/>
      <c r="H91" s="20"/>
      <c r="I91" s="20"/>
      <c r="J91" s="381"/>
      <c r="K91" s="381"/>
      <c r="L91" s="381"/>
      <c r="M91" s="381"/>
      <c r="N91" s="381"/>
      <c r="O91" s="381"/>
      <c r="P91" s="381"/>
      <c r="Q91" s="381"/>
      <c r="R91" s="384"/>
      <c r="S91" s="384"/>
      <c r="T91" s="384"/>
      <c r="U91" s="384"/>
      <c r="V91" s="381"/>
      <c r="W91" s="381"/>
      <c r="X91" s="381"/>
      <c r="Y91" s="381"/>
    </row>
    <row r="92" spans="2:40" customFormat="1">
      <c r="B92" s="20"/>
      <c r="C92" s="20"/>
      <c r="D92" s="20"/>
      <c r="E92" s="20"/>
      <c r="F92" s="20"/>
      <c r="G92" s="20"/>
      <c r="H92" s="20"/>
      <c r="I92" s="20"/>
      <c r="J92" s="381"/>
      <c r="K92" s="381"/>
      <c r="L92" s="381"/>
      <c r="M92" s="381"/>
      <c r="N92" s="381"/>
      <c r="O92" s="381"/>
      <c r="P92" s="381"/>
      <c r="Q92" s="381"/>
      <c r="R92" s="384"/>
      <c r="S92" s="384"/>
      <c r="T92" s="384"/>
      <c r="U92" s="384"/>
      <c r="V92" s="381"/>
      <c r="W92" s="381"/>
      <c r="X92" s="381"/>
      <c r="Y92" s="381"/>
    </row>
    <row r="93" spans="2:40" customFormat="1">
      <c r="B93" s="20"/>
      <c r="C93" s="20"/>
      <c r="D93" s="20"/>
      <c r="E93" s="20"/>
      <c r="F93" s="20"/>
      <c r="G93" s="20"/>
      <c r="H93" s="20"/>
      <c r="I93" s="20"/>
      <c r="J93" s="381"/>
      <c r="K93" s="381"/>
      <c r="L93" s="381"/>
      <c r="M93" s="381"/>
      <c r="N93" s="381"/>
      <c r="O93" s="381"/>
      <c r="P93" s="381"/>
      <c r="Q93" s="381"/>
      <c r="R93" s="384"/>
      <c r="S93" s="384"/>
      <c r="T93" s="384"/>
      <c r="U93" s="384"/>
      <c r="V93" s="381"/>
      <c r="W93" s="381"/>
      <c r="X93" s="381"/>
      <c r="Y93" s="381"/>
    </row>
    <row r="94" spans="2:40" customFormat="1">
      <c r="B94" s="20"/>
      <c r="C94" s="20"/>
      <c r="D94" s="20"/>
      <c r="E94" s="20"/>
      <c r="F94" s="20"/>
      <c r="G94" s="20"/>
      <c r="H94" s="20"/>
      <c r="I94" s="20"/>
      <c r="J94" s="381"/>
      <c r="K94" s="381"/>
      <c r="L94" s="381"/>
      <c r="M94" s="381"/>
      <c r="N94" s="381"/>
      <c r="O94" s="381"/>
      <c r="P94" s="381"/>
      <c r="Q94" s="381"/>
      <c r="R94" s="384"/>
      <c r="S94" s="384"/>
      <c r="T94" s="384"/>
      <c r="U94" s="384"/>
      <c r="V94" s="381"/>
      <c r="W94" s="381"/>
      <c r="X94" s="381"/>
      <c r="Y94" s="381"/>
    </row>
    <row r="95" spans="2:40" customFormat="1">
      <c r="B95" s="20"/>
      <c r="C95" s="20"/>
      <c r="D95" s="20"/>
      <c r="E95" s="20"/>
      <c r="F95" s="20"/>
      <c r="G95" s="20"/>
      <c r="H95" s="20"/>
      <c r="I95" s="20"/>
      <c r="J95" s="381"/>
      <c r="K95" s="381"/>
      <c r="L95" s="381"/>
      <c r="M95" s="381"/>
      <c r="N95" s="381"/>
      <c r="O95" s="381"/>
      <c r="P95" s="381"/>
      <c r="Q95" s="381"/>
      <c r="R95" s="384"/>
      <c r="S95" s="384"/>
      <c r="T95" s="384"/>
      <c r="U95" s="384"/>
      <c r="V95" s="381"/>
      <c r="W95" s="381"/>
      <c r="X95" s="381"/>
      <c r="Y95" s="381"/>
    </row>
    <row r="96" spans="2:40" customFormat="1">
      <c r="B96" s="20"/>
      <c r="C96" s="20"/>
      <c r="D96" s="20"/>
      <c r="E96" s="20"/>
      <c r="F96" s="20"/>
      <c r="G96" s="20"/>
      <c r="H96" s="20"/>
      <c r="I96" s="20"/>
      <c r="J96" s="381"/>
      <c r="K96" s="381"/>
      <c r="L96" s="381"/>
      <c r="M96" s="381"/>
      <c r="N96" s="381"/>
      <c r="O96" s="381"/>
      <c r="P96" s="381"/>
      <c r="Q96" s="381"/>
      <c r="R96" s="384"/>
      <c r="S96" s="384"/>
      <c r="T96" s="384"/>
      <c r="U96" s="384"/>
      <c r="V96" s="381"/>
      <c r="W96" s="381"/>
      <c r="X96" s="381"/>
      <c r="Y96" s="381"/>
    </row>
    <row r="97" spans="2:25" customFormat="1">
      <c r="B97" s="20"/>
      <c r="C97" s="20"/>
      <c r="D97" s="20"/>
      <c r="E97" s="20"/>
      <c r="F97" s="20"/>
      <c r="G97" s="20"/>
      <c r="H97" s="20"/>
      <c r="I97" s="20"/>
      <c r="J97" s="381"/>
      <c r="K97" s="381"/>
      <c r="L97" s="381"/>
      <c r="M97" s="381"/>
      <c r="N97" s="381"/>
      <c r="O97" s="381"/>
      <c r="P97" s="381"/>
      <c r="Q97" s="381"/>
      <c r="R97" s="384"/>
      <c r="S97" s="384"/>
      <c r="T97" s="384"/>
      <c r="U97" s="384"/>
      <c r="V97" s="381"/>
      <c r="W97" s="381"/>
      <c r="X97" s="381"/>
      <c r="Y97" s="381"/>
    </row>
    <row r="98" spans="2:25" customFormat="1">
      <c r="B98" s="20"/>
      <c r="C98" s="20"/>
      <c r="D98" s="20"/>
      <c r="E98" s="20"/>
      <c r="F98" s="20"/>
      <c r="G98" s="20"/>
      <c r="H98" s="20"/>
      <c r="I98" s="20"/>
      <c r="J98" s="381"/>
      <c r="K98" s="381"/>
      <c r="L98" s="381"/>
      <c r="M98" s="381"/>
      <c r="N98" s="381"/>
      <c r="O98" s="381"/>
      <c r="P98" s="381"/>
      <c r="Q98" s="381"/>
      <c r="R98" s="384"/>
      <c r="S98" s="384"/>
      <c r="T98" s="384"/>
      <c r="U98" s="384"/>
      <c r="V98" s="381"/>
      <c r="W98" s="381"/>
      <c r="X98" s="381"/>
      <c r="Y98" s="381"/>
    </row>
    <row r="99" spans="2:25" customFormat="1">
      <c r="B99" s="20"/>
      <c r="C99" s="20"/>
      <c r="D99" s="20"/>
      <c r="E99" s="20"/>
      <c r="F99" s="20"/>
      <c r="G99" s="20"/>
      <c r="H99" s="20"/>
      <c r="I99" s="20"/>
      <c r="J99" s="381"/>
      <c r="K99" s="381"/>
      <c r="L99" s="381"/>
      <c r="M99" s="381"/>
      <c r="N99" s="381"/>
      <c r="O99" s="381"/>
      <c r="P99" s="381"/>
      <c r="Q99" s="381"/>
      <c r="R99" s="384"/>
      <c r="S99" s="384"/>
      <c r="T99" s="384"/>
      <c r="U99" s="384"/>
      <c r="V99" s="381"/>
      <c r="W99" s="381"/>
      <c r="X99" s="381"/>
      <c r="Y99" s="381"/>
    </row>
    <row r="100" spans="2:25" customFormat="1">
      <c r="B100" s="20"/>
      <c r="C100" s="20"/>
      <c r="D100" s="20"/>
      <c r="E100" s="20"/>
      <c r="F100" s="20"/>
      <c r="G100" s="20"/>
      <c r="H100" s="20"/>
      <c r="I100" s="20"/>
      <c r="J100" s="381"/>
      <c r="K100" s="381"/>
      <c r="L100" s="381"/>
      <c r="M100" s="381"/>
      <c r="N100" s="381"/>
      <c r="O100" s="381"/>
      <c r="P100" s="381"/>
      <c r="Q100" s="381"/>
      <c r="R100" s="384"/>
      <c r="S100" s="384"/>
      <c r="T100" s="384"/>
      <c r="U100" s="384"/>
      <c r="V100" s="381"/>
      <c r="W100" s="381"/>
      <c r="X100" s="381"/>
      <c r="Y100" s="381"/>
    </row>
    <row r="101" spans="2:25" customFormat="1">
      <c r="B101" s="20"/>
      <c r="C101" s="20"/>
      <c r="D101" s="20"/>
      <c r="E101" s="20"/>
      <c r="F101" s="20"/>
      <c r="G101" s="20"/>
      <c r="H101" s="20"/>
      <c r="I101" s="20"/>
      <c r="J101" s="381"/>
      <c r="K101" s="381"/>
      <c r="L101" s="381"/>
      <c r="M101" s="381"/>
      <c r="N101" s="381"/>
      <c r="O101" s="381"/>
      <c r="P101" s="381"/>
      <c r="Q101" s="381"/>
      <c r="R101" s="384"/>
      <c r="S101" s="384"/>
      <c r="T101" s="384"/>
      <c r="U101" s="384"/>
      <c r="V101" s="381"/>
      <c r="W101" s="381"/>
      <c r="X101" s="381"/>
      <c r="Y101" s="381"/>
    </row>
    <row r="102" spans="2:25" customFormat="1">
      <c r="B102" s="20"/>
      <c r="C102" s="20"/>
      <c r="D102" s="20"/>
      <c r="E102" s="20"/>
      <c r="F102" s="20"/>
      <c r="G102" s="20"/>
      <c r="H102" s="20"/>
      <c r="I102" s="20"/>
      <c r="J102" s="381"/>
      <c r="K102" s="381"/>
      <c r="L102" s="381"/>
      <c r="M102" s="381"/>
      <c r="N102" s="381"/>
      <c r="O102" s="381"/>
      <c r="P102" s="381"/>
      <c r="Q102" s="381"/>
      <c r="R102" s="384"/>
      <c r="S102" s="384"/>
      <c r="T102" s="384"/>
      <c r="U102" s="384"/>
      <c r="V102" s="381"/>
      <c r="W102" s="381"/>
      <c r="X102" s="381"/>
      <c r="Y102" s="381"/>
    </row>
    <row r="103" spans="2:25" customFormat="1">
      <c r="B103" s="20"/>
      <c r="C103" s="20"/>
      <c r="D103" s="20"/>
      <c r="E103" s="20"/>
      <c r="F103" s="20"/>
      <c r="G103" s="20"/>
      <c r="H103" s="20"/>
      <c r="I103" s="20"/>
      <c r="J103" s="381"/>
      <c r="K103" s="381"/>
      <c r="L103" s="381"/>
      <c r="M103" s="381"/>
      <c r="N103" s="381"/>
      <c r="O103" s="381"/>
      <c r="P103" s="381"/>
      <c r="Q103" s="381"/>
      <c r="R103" s="384"/>
      <c r="S103" s="384"/>
      <c r="T103" s="384"/>
      <c r="U103" s="384"/>
      <c r="V103" s="381"/>
      <c r="W103" s="381"/>
      <c r="X103" s="381"/>
      <c r="Y103" s="381"/>
    </row>
    <row r="104" spans="2:25" customFormat="1">
      <c r="B104" s="20"/>
      <c r="C104" s="20"/>
      <c r="D104" s="20"/>
      <c r="E104" s="20"/>
      <c r="F104" s="20"/>
      <c r="G104" s="20"/>
      <c r="H104" s="20"/>
      <c r="I104" s="20"/>
      <c r="J104" s="381"/>
      <c r="K104" s="381"/>
      <c r="L104" s="381"/>
      <c r="M104" s="381"/>
      <c r="N104" s="381"/>
      <c r="O104" s="381"/>
      <c r="P104" s="381"/>
      <c r="Q104" s="381"/>
      <c r="R104" s="384"/>
      <c r="S104" s="384"/>
      <c r="T104" s="384"/>
      <c r="U104" s="384"/>
      <c r="V104" s="381"/>
      <c r="W104" s="381"/>
      <c r="X104" s="381"/>
      <c r="Y104" s="381"/>
    </row>
    <row r="105" spans="2:25" customFormat="1">
      <c r="B105" s="20"/>
      <c r="C105" s="20"/>
      <c r="D105" s="20"/>
      <c r="E105" s="20"/>
      <c r="F105" s="20"/>
      <c r="G105" s="20"/>
      <c r="H105" s="20"/>
      <c r="I105" s="20"/>
      <c r="J105" s="381"/>
      <c r="K105" s="381"/>
      <c r="L105" s="381"/>
      <c r="M105" s="381"/>
      <c r="N105" s="381"/>
      <c r="O105" s="381"/>
      <c r="P105" s="381"/>
      <c r="Q105" s="381"/>
      <c r="R105" s="384"/>
      <c r="S105" s="384"/>
      <c r="T105" s="384"/>
      <c r="U105" s="384"/>
      <c r="V105" s="381"/>
      <c r="W105" s="381"/>
      <c r="X105" s="381"/>
      <c r="Y105" s="381"/>
    </row>
    <row r="106" spans="2:25" customFormat="1">
      <c r="B106" s="20"/>
      <c r="C106" s="20"/>
      <c r="D106" s="20"/>
      <c r="E106" s="20"/>
      <c r="F106" s="20"/>
      <c r="G106" s="20"/>
      <c r="H106" s="20"/>
      <c r="I106" s="20"/>
      <c r="J106" s="20"/>
      <c r="K106" s="20"/>
    </row>
  </sheetData>
  <mergeCells count="173">
    <mergeCell ref="F12:G12"/>
    <mergeCell ref="J89:Y89"/>
    <mergeCell ref="T99:U99"/>
    <mergeCell ref="T100:U100"/>
    <mergeCell ref="T101:U101"/>
    <mergeCell ref="T102:U102"/>
    <mergeCell ref="T103:U103"/>
    <mergeCell ref="T104:U104"/>
    <mergeCell ref="T105:U105"/>
    <mergeCell ref="V90:Y90"/>
    <mergeCell ref="V91:Y91"/>
    <mergeCell ref="V92:Y92"/>
    <mergeCell ref="V93:Y93"/>
    <mergeCell ref="V94:Y94"/>
    <mergeCell ref="V95:Y95"/>
    <mergeCell ref="V96:Y96"/>
    <mergeCell ref="V97:Y97"/>
    <mergeCell ref="V98:Y98"/>
    <mergeCell ref="V99:Y99"/>
    <mergeCell ref="V100:Y100"/>
    <mergeCell ref="V101:Y101"/>
    <mergeCell ref="V102:Y102"/>
    <mergeCell ref="V103:Y103"/>
    <mergeCell ref="V104:Y104"/>
    <mergeCell ref="V105:Y105"/>
    <mergeCell ref="T90:U90"/>
    <mergeCell ref="T91:U91"/>
    <mergeCell ref="T92:U92"/>
    <mergeCell ref="T93:U93"/>
    <mergeCell ref="T94:U94"/>
    <mergeCell ref="T95:U95"/>
    <mergeCell ref="T96:U96"/>
    <mergeCell ref="T97:U97"/>
    <mergeCell ref="T98:U98"/>
    <mergeCell ref="N105:Q105"/>
    <mergeCell ref="R90:S90"/>
    <mergeCell ref="R91:S91"/>
    <mergeCell ref="R92:S92"/>
    <mergeCell ref="R93:S93"/>
    <mergeCell ref="R94:S94"/>
    <mergeCell ref="R95:S95"/>
    <mergeCell ref="R96:S96"/>
    <mergeCell ref="R97:S97"/>
    <mergeCell ref="R98:S98"/>
    <mergeCell ref="R99:S99"/>
    <mergeCell ref="R100:S100"/>
    <mergeCell ref="R101:S101"/>
    <mergeCell ref="R102:S102"/>
    <mergeCell ref="R103:S103"/>
    <mergeCell ref="R104:S104"/>
    <mergeCell ref="R105:S105"/>
    <mergeCell ref="N90:Q90"/>
    <mergeCell ref="N91:Q91"/>
    <mergeCell ref="N92:Q92"/>
    <mergeCell ref="N93:Q93"/>
    <mergeCell ref="N94:Q94"/>
    <mergeCell ref="N95:Q95"/>
    <mergeCell ref="N96:Q96"/>
    <mergeCell ref="N97:Q97"/>
    <mergeCell ref="N98:Q98"/>
    <mergeCell ref="J104:M104"/>
    <mergeCell ref="N99:Q99"/>
    <mergeCell ref="N100:Q100"/>
    <mergeCell ref="N101:Q101"/>
    <mergeCell ref="N102:Q102"/>
    <mergeCell ref="N103:Q103"/>
    <mergeCell ref="N104:Q104"/>
    <mergeCell ref="J105:M105"/>
    <mergeCell ref="J101:M101"/>
    <mergeCell ref="J102:M102"/>
    <mergeCell ref="J103:M103"/>
    <mergeCell ref="J98:M98"/>
    <mergeCell ref="J99:M99"/>
    <mergeCell ref="J100:M100"/>
    <mergeCell ref="J95:M95"/>
    <mergeCell ref="J96:M96"/>
    <mergeCell ref="J97:M97"/>
    <mergeCell ref="J90:M90"/>
    <mergeCell ref="J91:M91"/>
    <mergeCell ref="J92:M92"/>
    <mergeCell ref="J93:M93"/>
    <mergeCell ref="J94:M94"/>
    <mergeCell ref="F9:G9"/>
    <mergeCell ref="Y6:Y7"/>
    <mergeCell ref="F23:G23"/>
    <mergeCell ref="F24:G24"/>
    <mergeCell ref="F86:G86"/>
    <mergeCell ref="F41:G41"/>
    <mergeCell ref="F42:G42"/>
    <mergeCell ref="F43:G43"/>
    <mergeCell ref="F44:G44"/>
    <mergeCell ref="F68:G68"/>
    <mergeCell ref="F69:G69"/>
    <mergeCell ref="F61:G61"/>
    <mergeCell ref="F53:G53"/>
    <mergeCell ref="F49:G49"/>
    <mergeCell ref="F73:G73"/>
    <mergeCell ref="F54:G54"/>
    <mergeCell ref="F55:G55"/>
    <mergeCell ref="F66:G66"/>
    <mergeCell ref="F47:G47"/>
    <mergeCell ref="F34:G34"/>
    <mergeCell ref="F35:G35"/>
    <mergeCell ref="F67:G67"/>
    <mergeCell ref="F70:G70"/>
    <mergeCell ref="F71:G71"/>
    <mergeCell ref="F64:G64"/>
    <mergeCell ref="F59:G59"/>
    <mergeCell ref="F58:G58"/>
    <mergeCell ref="F60:G60"/>
    <mergeCell ref="F57:G57"/>
    <mergeCell ref="F46:G46"/>
    <mergeCell ref="F63:G63"/>
    <mergeCell ref="F72:G72"/>
    <mergeCell ref="F65:G65"/>
    <mergeCell ref="F32:G32"/>
    <mergeCell ref="F31:G31"/>
    <mergeCell ref="F21:G21"/>
    <mergeCell ref="F74:G74"/>
    <mergeCell ref="F33:G33"/>
    <mergeCell ref="F20:G20"/>
    <mergeCell ref="F22:G22"/>
    <mergeCell ref="F30:G30"/>
    <mergeCell ref="F26:G26"/>
    <mergeCell ref="F25:G25"/>
    <mergeCell ref="F37:G37"/>
    <mergeCell ref="F45:G45"/>
    <mergeCell ref="F36:G36"/>
    <mergeCell ref="F62:G62"/>
    <mergeCell ref="F56:G56"/>
    <mergeCell ref="F48:G48"/>
    <mergeCell ref="F38:G38"/>
    <mergeCell ref="F39:G39"/>
    <mergeCell ref="F50:G50"/>
    <mergeCell ref="F51:G51"/>
    <mergeCell ref="F52:G52"/>
    <mergeCell ref="F40:G40"/>
    <mergeCell ref="F75:G75"/>
    <mergeCell ref="F76:G76"/>
    <mergeCell ref="F77:G77"/>
    <mergeCell ref="F78:G78"/>
    <mergeCell ref="F79:G79"/>
    <mergeCell ref="F80:G80"/>
    <mergeCell ref="F87:G87"/>
    <mergeCell ref="F81:G81"/>
    <mergeCell ref="F82:G82"/>
    <mergeCell ref="F83:G83"/>
    <mergeCell ref="F84:G84"/>
    <mergeCell ref="F85:G85"/>
    <mergeCell ref="G1:L1"/>
    <mergeCell ref="F15:G15"/>
    <mergeCell ref="F29:G29"/>
    <mergeCell ref="F18:G18"/>
    <mergeCell ref="J6:W6"/>
    <mergeCell ref="B5:AA5"/>
    <mergeCell ref="I6:I8"/>
    <mergeCell ref="B6:B8"/>
    <mergeCell ref="C6:C8"/>
    <mergeCell ref="D6:D8"/>
    <mergeCell ref="E6:E8"/>
    <mergeCell ref="F6:G8"/>
    <mergeCell ref="H6:H8"/>
    <mergeCell ref="X6:X7"/>
    <mergeCell ref="F14:G14"/>
    <mergeCell ref="Z6:Z7"/>
    <mergeCell ref="AA6:AA7"/>
    <mergeCell ref="F11:G11"/>
    <mergeCell ref="F13:G13"/>
    <mergeCell ref="F16:G16"/>
    <mergeCell ref="F17:G17"/>
    <mergeCell ref="F19:G19"/>
    <mergeCell ref="F28:G28"/>
    <mergeCell ref="F27:G27"/>
  </mergeCells>
  <conditionalFormatting sqref="K10:L34 M10:N35 K36:L87 J10:J87 O10:W87 M37:N87">
    <cfRule type="expression" dxfId="74" priority="139" stopIfTrue="1">
      <formula>IF(J$8="FER",TRUE,FALSE)</formula>
    </cfRule>
    <cfRule type="expression" dxfId="73" priority="142" stopIfTrue="1">
      <formula>OR(WEEKDAY(J$8)=1,WEEKDAY(J$8)=7)</formula>
    </cfRule>
  </conditionalFormatting>
  <conditionalFormatting sqref="B11:G12 G14 B15:B16 B27:B32 B12:F14 B17:G27 B30:G45">
    <cfRule type="expression" dxfId="72" priority="136">
      <formula>IF(AND($I11&lt;&gt;0,$I11&lt;&gt;1),TRUE,FALSE)</formula>
    </cfRule>
    <cfRule type="expression" dxfId="71" priority="137">
      <formula>IF($I11=1,TRUE,FALSE)</formula>
    </cfRule>
    <cfRule type="expression" dxfId="70" priority="138">
      <formula>IF(AND($D11=0,$D11&lt;&gt;""),TRUE,FALSE)</formula>
    </cfRule>
  </conditionalFormatting>
  <conditionalFormatting sqref="B15:G16 B28:G29">
    <cfRule type="expression" dxfId="69" priority="130">
      <formula>IF(AND($I15&lt;&gt;0,$I15&lt;&gt;1),TRUE,FALSE)</formula>
    </cfRule>
    <cfRule type="expression" dxfId="68" priority="131">
      <formula>IF($I15=1,TRUE,FALSE)</formula>
    </cfRule>
    <cfRule type="expression" dxfId="67" priority="132">
      <formula>IF(AND($D15=0,$D15&lt;&gt;""),TRUE,FALSE)</formula>
    </cfRule>
  </conditionalFormatting>
  <conditionalFormatting sqref="B47:G61">
    <cfRule type="expression" dxfId="66" priority="121">
      <formula>IF(AND($I47&lt;&gt;0,$I47&lt;&gt;1),TRUE,FALSE)</formula>
    </cfRule>
    <cfRule type="expression" dxfId="65" priority="122">
      <formula>IF($I47=1,TRUE,FALSE)</formula>
    </cfRule>
    <cfRule type="expression" dxfId="64" priority="123">
      <formula>IF(AND($D47=0,$D47&lt;&gt;""),TRUE,FALSE)</formula>
    </cfRule>
  </conditionalFormatting>
  <conditionalFormatting sqref="B63:G87">
    <cfRule type="expression" dxfId="63" priority="118">
      <formula>IF(AND($I63&lt;&gt;0,$I63&lt;&gt;1),TRUE,FALSE)</formula>
    </cfRule>
    <cfRule type="expression" dxfId="62" priority="119">
      <formula>IF($I63=1,TRUE,FALSE)</formula>
    </cfRule>
    <cfRule type="expression" dxfId="61" priority="120">
      <formula>IF(AND($D63=0,$D63&lt;&gt;""),TRUE,FALSE)</formula>
    </cfRule>
  </conditionalFormatting>
  <conditionalFormatting sqref="E15:E16 E28:E29">
    <cfRule type="expression" dxfId="60" priority="112">
      <formula>IF(AND($I15&lt;&gt;0,$I15&lt;&gt;1),TRUE,FALSE)</formula>
    </cfRule>
    <cfRule type="expression" dxfId="59" priority="113">
      <formula>IF($I15=1,TRUE,FALSE)</formula>
    </cfRule>
    <cfRule type="expression" dxfId="58" priority="114">
      <formula>IF(AND($D15=0,$D15&lt;&gt;""),TRUE,FALSE)</formula>
    </cfRule>
  </conditionalFormatting>
  <conditionalFormatting sqref="E47:E61">
    <cfRule type="expression" dxfId="57" priority="103">
      <formula>IF(AND($I47&lt;&gt;0,$I47&lt;&gt;1),TRUE,FALSE)</formula>
    </cfRule>
    <cfRule type="expression" dxfId="56" priority="104">
      <formula>IF($I47=1,TRUE,FALSE)</formula>
    </cfRule>
    <cfRule type="expression" dxfId="55" priority="105">
      <formula>IF(AND($D47=0,$D47&lt;&gt;""),TRUE,FALSE)</formula>
    </cfRule>
  </conditionalFormatting>
  <conditionalFormatting sqref="E63:E87">
    <cfRule type="expression" dxfId="54" priority="100">
      <formula>IF(AND($I63&lt;&gt;0,$I63&lt;&gt;1),TRUE,FALSE)</formula>
    </cfRule>
    <cfRule type="expression" dxfId="53" priority="101">
      <formula>IF($I63=1,TRUE,FALSE)</formula>
    </cfRule>
    <cfRule type="expression" dxfId="52" priority="102">
      <formula>IF(AND($D63=0,$D63&lt;&gt;""),TRUE,FALSE)</formula>
    </cfRule>
  </conditionalFormatting>
  <conditionalFormatting sqref="B11:B12">
    <cfRule type="expression" dxfId="51" priority="97">
      <formula>IF(AND($I11&lt;&gt;0,$I11&lt;&gt;1),TRUE,FALSE)</formula>
    </cfRule>
    <cfRule type="expression" dxfId="50" priority="98">
      <formula>IF($I11=1,TRUE,FALSE)</formula>
    </cfRule>
    <cfRule type="expression" dxfId="49" priority="99">
      <formula>IF(AND($D11=0,$D11&lt;&gt;""),TRUE,FALSE)</formula>
    </cfRule>
  </conditionalFormatting>
  <conditionalFormatting sqref="B11:B32">
    <cfRule type="expression" dxfId="48" priority="94" stopIfTrue="1">
      <formula>IF(AND('[Silent Runner - Sprint 1.xls]4. Timesheet'!$I1&lt;&gt;0,'[Silent Runner - Sprint 1.xls]4. Timesheet'!$I1&lt;&gt;1),1,0)</formula>
    </cfRule>
    <cfRule type="expression" dxfId="47" priority="95" stopIfTrue="1">
      <formula>IF('[Silent Runner - Sprint 1.xls]4. Timesheet'!$I1=1,1,0)</formula>
    </cfRule>
    <cfRule type="expression" dxfId="46" priority="96" stopIfTrue="1">
      <formula>IF(AND('[Silent Runner - Sprint 1.xls]4. Timesheet'!$D1=0,'[Silent Runner - Sprint 1.xls]4. Timesheet'!$D1&lt;&gt;""),1,0)</formula>
    </cfRule>
  </conditionalFormatting>
  <conditionalFormatting sqref="B21:G21 D22">
    <cfRule type="expression" dxfId="45" priority="22">
      <formula>IF(AND($I21&lt;&gt;0,$I21&lt;&gt;1),TRUE,FALSE)</formula>
    </cfRule>
    <cfRule type="expression" dxfId="44" priority="23">
      <formula>IF($I21=1,TRUE,FALSE)</formula>
    </cfRule>
    <cfRule type="expression" dxfId="43" priority="24">
      <formula>IF(AND(#REF!=0,#REF!&lt;&gt;""),TRUE,FALSE)</formula>
    </cfRule>
  </conditionalFormatting>
  <conditionalFormatting sqref="B30:G30">
    <cfRule type="expression" dxfId="42" priority="16">
      <formula>IF(AND($I30&lt;&gt;0,$I30&lt;&gt;1),TRUE,FALSE)</formula>
    </cfRule>
    <cfRule type="expression" dxfId="41" priority="17">
      <formula>IF($I30=1,TRUE,FALSE)</formula>
    </cfRule>
    <cfRule type="expression" dxfId="40" priority="18">
      <formula>IF(AND($D30=0,$D30&lt;&gt;""),TRUE,FALSE)</formula>
    </cfRule>
  </conditionalFormatting>
  <conditionalFormatting sqref="E30">
    <cfRule type="expression" dxfId="39" priority="13">
      <formula>IF(AND($I30&lt;&gt;0,$I30&lt;&gt;1),TRUE,FALSE)</formula>
    </cfRule>
    <cfRule type="expression" dxfId="38" priority="14">
      <formula>IF($I30=1,TRUE,FALSE)</formula>
    </cfRule>
    <cfRule type="expression" dxfId="37" priority="15">
      <formula>IF(AND($D30=0,$D30&lt;&gt;""),TRUE,FALSE)</formula>
    </cfRule>
  </conditionalFormatting>
  <conditionalFormatting sqref="B17:G17">
    <cfRule type="expression" dxfId="36" priority="7">
      <formula>IF(AND($I17&lt;&gt;0,$I17&lt;&gt;1),TRUE,FALSE)</formula>
    </cfRule>
    <cfRule type="expression" dxfId="35" priority="8">
      <formula>IF($I17=1,TRUE,FALSE)</formula>
    </cfRule>
    <cfRule type="expression" dxfId="34" priority="9">
      <formula>IF(AND($D17=0,$D17&lt;&gt;""),TRUE,FALSE)</formula>
    </cfRule>
  </conditionalFormatting>
  <conditionalFormatting sqref="E17">
    <cfRule type="expression" dxfId="33" priority="4">
      <formula>IF(AND($I17&lt;&gt;0,$I17&lt;&gt;1),TRUE,FALSE)</formula>
    </cfRule>
    <cfRule type="expression" dxfId="32" priority="5">
      <formula>IF($I17=1,TRUE,FALSE)</formula>
    </cfRule>
    <cfRule type="expression" dxfId="31" priority="6">
      <formula>IF(AND($D17=0,$D17&lt;&gt;""),TRUE,FALSE)</formula>
    </cfRule>
  </conditionalFormatting>
  <conditionalFormatting sqref="L35 N36">
    <cfRule type="expression" dxfId="30" priority="145" stopIfTrue="1">
      <formula>IF(K$8="FER",TRUE,FALSE)</formula>
    </cfRule>
    <cfRule type="expression" dxfId="29" priority="146" stopIfTrue="1">
      <formula>OR(WEEKDAY(K$8)=1,WEEKDAY(K$8)=7)</formula>
    </cfRule>
  </conditionalFormatting>
  <conditionalFormatting sqref="B41">
    <cfRule type="expression" dxfId="5" priority="1" stopIfTrue="1">
      <formula>IF(AND('[Silent Runner - Sprint 1.xls]4. Timesheet'!$I1&lt;&gt;0,'[Silent Runner - Sprint 1.xls]4. Timesheet'!$I1&lt;&gt;1),1,0)</formula>
    </cfRule>
    <cfRule type="expression" dxfId="4" priority="2" stopIfTrue="1">
      <formula>IF('[Silent Runner - Sprint 1.xls]4. Timesheet'!$I1=1,1,0)</formula>
    </cfRule>
    <cfRule type="expression" dxfId="3" priority="3" stopIfTrue="1">
      <formula>IF(AND('[Silent Runner - Sprint 1.xls]4. Timesheet'!$D1=0,'[Silent Runner - Sprint 1.xls]4. Timesheet'!$D1&lt;&gt;""),1,0)</formula>
    </cfRule>
  </conditionalFormatting>
  <dataValidations count="2">
    <dataValidation type="list" allowBlank="1" showInputMessage="1" showErrorMessage="1" sqref="F63:G87 F47:G61 F11:G11 G20:G27 G14 F18:F27 F12:F14 F15:G17 F28:G45">
      <formula1>Resource_name</formula1>
    </dataValidation>
    <dataValidation type="list" allowBlank="1" showInputMessage="1" showErrorMessage="1" sqref="F46:G46 F9:G10 F62:G62">
      <formula1>$B$78:$B$87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AN66"/>
  <sheetViews>
    <sheetView topLeftCell="A43" workbookViewId="0">
      <selection activeCell="P16" sqref="P16:P20"/>
    </sheetView>
  </sheetViews>
  <sheetFormatPr defaultRowHeight="15"/>
  <cols>
    <col min="1" max="1" width="2.85546875" style="189" customWidth="1"/>
    <col min="2" max="2" width="12.42578125" style="189" bestFit="1" customWidth="1"/>
    <col min="3" max="3" width="7.5703125" style="189" bestFit="1" customWidth="1"/>
    <col min="4" max="17" width="8.7109375" style="189" customWidth="1"/>
    <col min="18" max="18" width="9.85546875" style="189" bestFit="1" customWidth="1"/>
    <col min="19" max="16384" width="9.140625" style="189"/>
  </cols>
  <sheetData>
    <row r="1" spans="1:40" s="20" customFormat="1" ht="28.5" customHeight="1">
      <c r="A1" s="17"/>
      <c r="B1" s="7"/>
      <c r="D1" s="18"/>
      <c r="E1" s="18"/>
      <c r="F1" s="19"/>
      <c r="G1" s="318" t="str">
        <f>'1. Backlog'!$C$1</f>
        <v>Silent Runner</v>
      </c>
      <c r="H1" s="318"/>
      <c r="I1" s="318"/>
      <c r="J1" s="318"/>
      <c r="K1" s="318"/>
      <c r="L1" s="3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7"/>
      <c r="AC1" s="17"/>
      <c r="AD1" s="17"/>
      <c r="AE1" s="17"/>
      <c r="AF1" s="18"/>
      <c r="AG1" s="18"/>
      <c r="AH1" s="18"/>
      <c r="AI1" s="18"/>
      <c r="AJ1" s="18"/>
      <c r="AK1" s="18"/>
      <c r="AL1" s="18"/>
      <c r="AM1" s="18"/>
      <c r="AN1" s="18"/>
    </row>
    <row r="2" spans="1:40" s="20" customFormat="1" ht="3.75" customHeight="1">
      <c r="A2" s="17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7"/>
      <c r="AC2" s="17"/>
      <c r="AD2" s="17"/>
      <c r="AE2" s="17"/>
      <c r="AF2" s="18"/>
      <c r="AG2" s="18"/>
      <c r="AH2" s="18"/>
      <c r="AI2" s="18"/>
      <c r="AJ2" s="18"/>
      <c r="AK2" s="18"/>
      <c r="AL2" s="18"/>
      <c r="AM2" s="18"/>
      <c r="AN2" s="18"/>
    </row>
    <row r="3" spans="1:40" s="20" customFormat="1" ht="8.25" customHeight="1">
      <c r="A3" s="17"/>
      <c r="C3" s="22"/>
      <c r="D3" s="18"/>
      <c r="E3" s="18"/>
      <c r="F3" s="18"/>
      <c r="G3" s="7"/>
      <c r="H3" s="7"/>
      <c r="I3" s="7"/>
      <c r="J3" s="23"/>
      <c r="K3" s="18"/>
      <c r="L3" s="24" t="s">
        <v>15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7"/>
      <c r="AC3" s="17"/>
      <c r="AD3" s="17"/>
      <c r="AE3" s="17"/>
      <c r="AF3" s="18"/>
      <c r="AG3" s="18"/>
      <c r="AH3" s="18"/>
      <c r="AI3" s="18"/>
      <c r="AJ3" s="18"/>
      <c r="AK3" s="18"/>
      <c r="AL3" s="18"/>
      <c r="AM3" s="18"/>
      <c r="AN3" s="18"/>
    </row>
    <row r="4" spans="1:40" s="17" customFormat="1" ht="21">
      <c r="B4" s="192" t="s">
        <v>125</v>
      </c>
      <c r="C4" s="192"/>
      <c r="E4" s="193"/>
      <c r="F4" s="194"/>
      <c r="G4" s="190"/>
      <c r="H4" s="191"/>
      <c r="AH4" s="195"/>
      <c r="AI4" s="195"/>
      <c r="AJ4" s="195"/>
    </row>
    <row r="5" spans="1:40">
      <c r="B5" s="390" t="s">
        <v>107</v>
      </c>
      <c r="C5" s="391"/>
      <c r="D5" s="391"/>
      <c r="E5" s="391"/>
      <c r="F5" s="391"/>
      <c r="G5" s="391"/>
      <c r="H5" s="391"/>
      <c r="I5" s="391"/>
      <c r="J5" s="391"/>
      <c r="K5" s="391"/>
      <c r="L5" s="391"/>
      <c r="M5" s="391"/>
      <c r="N5" s="391"/>
      <c r="O5" s="391"/>
      <c r="P5" s="391"/>
      <c r="Q5" s="391"/>
      <c r="R5" s="392"/>
    </row>
    <row r="6" spans="1:40" ht="23.25" customHeight="1">
      <c r="B6" s="393">
        <v>10</v>
      </c>
      <c r="C6" s="394"/>
      <c r="D6" s="179" t="s">
        <v>56</v>
      </c>
      <c r="E6" s="179">
        <f>'3. Resources'!D53</f>
        <v>40280</v>
      </c>
      <c r="F6" s="179">
        <f>'3. Resources'!E53</f>
        <v>40281</v>
      </c>
      <c r="G6" s="179">
        <f>'3. Resources'!F53</f>
        <v>40282</v>
      </c>
      <c r="H6" s="179">
        <f>'3. Resources'!G53</f>
        <v>40283</v>
      </c>
      <c r="I6" s="179">
        <f>'3. Resources'!H53</f>
        <v>40284</v>
      </c>
      <c r="J6" s="179">
        <f>'3. Resources'!I53</f>
        <v>40285</v>
      </c>
      <c r="K6" s="179">
        <f>'3. Resources'!J53</f>
        <v>40286</v>
      </c>
      <c r="L6" s="179">
        <f>'3. Resources'!K53</f>
        <v>40287</v>
      </c>
      <c r="M6" s="179">
        <f>'3. Resources'!L53</f>
        <v>40288</v>
      </c>
      <c r="N6" s="179">
        <f>'3. Resources'!M53</f>
        <v>40289</v>
      </c>
      <c r="O6" s="179">
        <f>'3. Resources'!N53</f>
        <v>40290</v>
      </c>
      <c r="P6" s="179">
        <f>'3. Resources'!O53</f>
        <v>40291</v>
      </c>
      <c r="Q6" s="179">
        <f>'3. Resources'!P53</f>
        <v>40292</v>
      </c>
      <c r="R6" s="179">
        <f>'3. Resources'!Q53</f>
        <v>40293</v>
      </c>
    </row>
    <row r="7" spans="1:40" ht="15" customHeight="1">
      <c r="B7" s="395"/>
      <c r="C7" s="396"/>
      <c r="D7" s="178"/>
      <c r="E7" s="178">
        <f>'3. Resources'!D54</f>
        <v>2</v>
      </c>
      <c r="F7" s="178">
        <f>'3. Resources'!E54</f>
        <v>3</v>
      </c>
      <c r="G7" s="178">
        <f>'3. Resources'!F54</f>
        <v>4</v>
      </c>
      <c r="H7" s="178">
        <f>'3. Resources'!G54</f>
        <v>5</v>
      </c>
      <c r="I7" s="178">
        <f>'3. Resources'!H54</f>
        <v>6</v>
      </c>
      <c r="J7" s="178">
        <f>'3. Resources'!I54</f>
        <v>7</v>
      </c>
      <c r="K7" s="178">
        <f>'3. Resources'!J54</f>
        <v>1</v>
      </c>
      <c r="L7" s="178">
        <f>'3. Resources'!K54</f>
        <v>2</v>
      </c>
      <c r="M7" s="178">
        <f>'3. Resources'!L54</f>
        <v>3</v>
      </c>
      <c r="N7" s="178">
        <f>'3. Resources'!M54</f>
        <v>4</v>
      </c>
      <c r="O7" s="178">
        <f>'3. Resources'!N54</f>
        <v>5</v>
      </c>
      <c r="P7" s="178">
        <f>'3. Resources'!O54</f>
        <v>6</v>
      </c>
      <c r="Q7" s="178">
        <f>'3. Resources'!P54</f>
        <v>7</v>
      </c>
      <c r="R7" s="178">
        <f>'3. Resources'!Q54</f>
        <v>1</v>
      </c>
    </row>
    <row r="8" spans="1:40" ht="15.75" thickBot="1">
      <c r="B8" s="388" t="s">
        <v>34</v>
      </c>
      <c r="C8" s="389"/>
      <c r="D8" s="205">
        <f>'3. Resources'!C55</f>
        <v>10</v>
      </c>
      <c r="E8" s="205">
        <f>'3. Resources'!D55</f>
        <v>10</v>
      </c>
      <c r="F8" s="205">
        <f>'3. Resources'!E55</f>
        <v>9</v>
      </c>
      <c r="G8" s="205">
        <f>'3. Resources'!F55</f>
        <v>8</v>
      </c>
      <c r="H8" s="205">
        <f>'3. Resources'!G55</f>
        <v>7</v>
      </c>
      <c r="I8" s="205">
        <f>'3. Resources'!H55</f>
        <v>6</v>
      </c>
      <c r="J8" s="205">
        <f>'3. Resources'!I55</f>
        <v>5</v>
      </c>
      <c r="K8" s="205">
        <f>'3. Resources'!J55</f>
        <v>5</v>
      </c>
      <c r="L8" s="205">
        <f>'3. Resources'!K55</f>
        <v>5</v>
      </c>
      <c r="M8" s="205">
        <f>'3. Resources'!L55</f>
        <v>4</v>
      </c>
      <c r="N8" s="205">
        <f>'3. Resources'!M55</f>
        <v>3</v>
      </c>
      <c r="O8" s="205">
        <f>'3. Resources'!N55</f>
        <v>2</v>
      </c>
      <c r="P8" s="205">
        <f>'3. Resources'!O55</f>
        <v>1</v>
      </c>
      <c r="Q8" s="205">
        <f>'3. Resources'!P55</f>
        <v>0</v>
      </c>
      <c r="R8" s="205">
        <f>'3. Resources'!Q55</f>
        <v>0</v>
      </c>
    </row>
    <row r="9" spans="1:40" ht="15.75" thickBot="1">
      <c r="B9" s="286" t="s">
        <v>84</v>
      </c>
      <c r="C9" s="287" t="s">
        <v>108</v>
      </c>
      <c r="D9" s="288">
        <v>71.5</v>
      </c>
      <c r="E9" s="290">
        <v>57</v>
      </c>
      <c r="F9" s="290">
        <v>66.5</v>
      </c>
      <c r="G9" s="290">
        <v>68.25</v>
      </c>
      <c r="H9" s="290">
        <v>90.75</v>
      </c>
      <c r="I9" s="290">
        <v>90.75</v>
      </c>
      <c r="J9" s="290">
        <v>90.75</v>
      </c>
      <c r="K9" s="290">
        <v>90.75</v>
      </c>
      <c r="L9" s="290">
        <v>86.9</v>
      </c>
      <c r="M9" s="290">
        <v>80.400000000000006</v>
      </c>
      <c r="N9" s="290">
        <v>80.400000000000006</v>
      </c>
      <c r="O9" s="290">
        <v>87.4</v>
      </c>
      <c r="P9" s="290">
        <f t="shared" ref="P9:R9" si="0">SUM(P10:P14)</f>
        <v>97.9</v>
      </c>
      <c r="Q9" s="290">
        <f t="shared" si="0"/>
        <v>97.9</v>
      </c>
      <c r="R9" s="291">
        <f t="shared" si="0"/>
        <v>97.9</v>
      </c>
    </row>
    <row r="10" spans="1:40">
      <c r="B10" s="271" t="s">
        <v>84</v>
      </c>
      <c r="C10" s="272" t="str">
        <f>CONFIG!$A$2</f>
        <v>GD</v>
      </c>
      <c r="D10" s="273">
        <v>3.5</v>
      </c>
      <c r="E10" s="275">
        <v>3</v>
      </c>
      <c r="F10" s="275">
        <v>3</v>
      </c>
      <c r="G10" s="275">
        <v>3</v>
      </c>
      <c r="H10" s="275">
        <v>7</v>
      </c>
      <c r="I10" s="275">
        <v>7</v>
      </c>
      <c r="J10" s="275">
        <v>7</v>
      </c>
      <c r="K10" s="275">
        <v>7</v>
      </c>
      <c r="L10" s="275">
        <v>7</v>
      </c>
      <c r="M10" s="275">
        <v>7</v>
      </c>
      <c r="N10" s="275">
        <v>7</v>
      </c>
      <c r="O10" s="275">
        <v>7</v>
      </c>
      <c r="P10" s="275">
        <f>SUMIF('4. Timesheet'!$H$10:$H$87,$C10,'4. Timesheet'!$D$10:$D$87)</f>
        <v>7</v>
      </c>
      <c r="Q10" s="275">
        <f>SUMIF('4. Timesheet'!$H$10:$H$87,$C10,'4. Timesheet'!$D$10:$D$87)</f>
        <v>7</v>
      </c>
      <c r="R10" s="275">
        <f>SUMIF('4. Timesheet'!$H$10:$H$87,$C10,'4. Timesheet'!$D$10:$D$87)</f>
        <v>7</v>
      </c>
    </row>
    <row r="11" spans="1:40">
      <c r="B11" s="276" t="s">
        <v>84</v>
      </c>
      <c r="C11" s="277" t="str">
        <f>CONFIG!$A$3</f>
        <v>ART</v>
      </c>
      <c r="D11" s="278">
        <v>32</v>
      </c>
      <c r="E11" s="280">
        <v>16</v>
      </c>
      <c r="F11" s="280">
        <v>19</v>
      </c>
      <c r="G11" s="280">
        <v>19</v>
      </c>
      <c r="H11" s="280">
        <v>18</v>
      </c>
      <c r="I11" s="280">
        <v>18</v>
      </c>
      <c r="J11" s="280">
        <v>18</v>
      </c>
      <c r="K11" s="280">
        <v>18</v>
      </c>
      <c r="L11" s="280">
        <v>20</v>
      </c>
      <c r="M11" s="280">
        <v>21.5</v>
      </c>
      <c r="N11" s="280">
        <v>21.5</v>
      </c>
      <c r="O11" s="280">
        <v>24.5</v>
      </c>
      <c r="P11" s="280">
        <f>SUMIF('4. Timesheet'!$H$10:$H$87,$C11,'4. Timesheet'!$D$10:$D$87)</f>
        <v>26</v>
      </c>
      <c r="Q11" s="280">
        <f>SUMIF('4. Timesheet'!$H$10:$H$87,$C11,'4. Timesheet'!$D$10:$D$87)</f>
        <v>26</v>
      </c>
      <c r="R11" s="280">
        <f>SUMIF('4. Timesheet'!$H$10:$H$87,$C11,'4. Timesheet'!$D$10:$D$87)</f>
        <v>26</v>
      </c>
    </row>
    <row r="12" spans="1:40">
      <c r="B12" s="276" t="s">
        <v>84</v>
      </c>
      <c r="C12" s="277" t="str">
        <f>CONFIG!$A$4</f>
        <v>PRG</v>
      </c>
      <c r="D12" s="278">
        <v>32</v>
      </c>
      <c r="E12" s="280">
        <v>34</v>
      </c>
      <c r="F12" s="280">
        <v>40.5</v>
      </c>
      <c r="G12" s="280">
        <v>41.25</v>
      </c>
      <c r="H12" s="280">
        <v>51.75</v>
      </c>
      <c r="I12" s="280">
        <v>51.75</v>
      </c>
      <c r="J12" s="280">
        <v>51.75</v>
      </c>
      <c r="K12" s="280">
        <v>51.75</v>
      </c>
      <c r="L12" s="280">
        <v>45.9</v>
      </c>
      <c r="M12" s="280">
        <v>38.9</v>
      </c>
      <c r="N12" s="280">
        <v>38.9</v>
      </c>
      <c r="O12" s="280">
        <v>42.9</v>
      </c>
      <c r="P12" s="280">
        <f>SUMIF('4. Timesheet'!$H$10:$H$87,$C12,'4. Timesheet'!$D$10:$D$87)</f>
        <v>51.9</v>
      </c>
      <c r="Q12" s="280">
        <f>SUMIF('4. Timesheet'!$H$10:$H$87,$C12,'4. Timesheet'!$D$10:$D$87)</f>
        <v>51.9</v>
      </c>
      <c r="R12" s="280">
        <f>SUMIF('4. Timesheet'!$H$10:$H$87,$C12,'4. Timesheet'!$D$10:$D$87)</f>
        <v>51.9</v>
      </c>
    </row>
    <row r="13" spans="1:40">
      <c r="B13" s="276" t="s">
        <v>84</v>
      </c>
      <c r="C13" s="277" t="str">
        <f>CONFIG!$A$5</f>
        <v>AUD</v>
      </c>
      <c r="D13" s="278">
        <v>4</v>
      </c>
      <c r="E13" s="280">
        <v>4</v>
      </c>
      <c r="F13" s="280">
        <v>4</v>
      </c>
      <c r="G13" s="280">
        <v>5</v>
      </c>
      <c r="H13" s="280">
        <v>14</v>
      </c>
      <c r="I13" s="280">
        <v>14</v>
      </c>
      <c r="J13" s="280">
        <v>14</v>
      </c>
      <c r="K13" s="280">
        <v>14</v>
      </c>
      <c r="L13" s="280">
        <v>14</v>
      </c>
      <c r="M13" s="280">
        <v>13</v>
      </c>
      <c r="N13" s="280">
        <v>13</v>
      </c>
      <c r="O13" s="280">
        <v>13</v>
      </c>
      <c r="P13" s="280">
        <f>SUMIF('4. Timesheet'!$H$10:$H$87,$C13,'4. Timesheet'!$D$10:$D$87)</f>
        <v>13</v>
      </c>
      <c r="Q13" s="280">
        <f>SUMIF('4. Timesheet'!$H$10:$H$87,$C13,'4. Timesheet'!$D$10:$D$87)</f>
        <v>13</v>
      </c>
      <c r="R13" s="280">
        <f>SUMIF('4. Timesheet'!$H$10:$H$87,$C13,'4. Timesheet'!$D$10:$D$87)</f>
        <v>13</v>
      </c>
    </row>
    <row r="14" spans="1:40" ht="15.75" thickBot="1">
      <c r="B14" s="281" t="s">
        <v>84</v>
      </c>
      <c r="C14" s="282" t="str">
        <f>CONFIG!$A$6</f>
        <v>TST</v>
      </c>
      <c r="D14" s="283">
        <v>0</v>
      </c>
      <c r="E14" s="285">
        <v>0</v>
      </c>
      <c r="F14" s="285">
        <v>0</v>
      </c>
      <c r="G14" s="285">
        <v>0</v>
      </c>
      <c r="H14" s="285">
        <v>0</v>
      </c>
      <c r="I14" s="285">
        <v>0</v>
      </c>
      <c r="J14" s="285">
        <v>0</v>
      </c>
      <c r="K14" s="285">
        <v>0</v>
      </c>
      <c r="L14" s="285">
        <v>0</v>
      </c>
      <c r="M14" s="285">
        <v>0</v>
      </c>
      <c r="N14" s="285">
        <v>0</v>
      </c>
      <c r="O14" s="285">
        <v>0</v>
      </c>
      <c r="P14" s="285">
        <f>SUMIF('4. Timesheet'!$H$10:$H$87,$C14,'4. Timesheet'!$D$10:$D$87)</f>
        <v>0</v>
      </c>
      <c r="Q14" s="285">
        <f>SUMIF('4. Timesheet'!$H$10:$H$87,$C14,'4. Timesheet'!$D$10:$D$87)</f>
        <v>0</v>
      </c>
      <c r="R14" s="285">
        <f>SUMIF('4. Timesheet'!$H$10:$H$87,$C14,'4. Timesheet'!$D$10:$D$87)</f>
        <v>0</v>
      </c>
    </row>
    <row r="15" spans="1:40" ht="15.75" thickBot="1">
      <c r="B15" s="246" t="s">
        <v>109</v>
      </c>
      <c r="C15" s="247" t="s">
        <v>108</v>
      </c>
      <c r="D15" s="248">
        <v>0</v>
      </c>
      <c r="E15" s="249">
        <f>SUM(E16:E20)</f>
        <v>10.5</v>
      </c>
      <c r="F15" s="250">
        <f t="shared" ref="F15:R15" si="1">SUM(F16:F20)</f>
        <v>15</v>
      </c>
      <c r="G15" s="250">
        <f t="shared" si="1"/>
        <v>5.75</v>
      </c>
      <c r="H15" s="250">
        <f t="shared" si="1"/>
        <v>12</v>
      </c>
      <c r="I15" s="250">
        <f t="shared" si="1"/>
        <v>16</v>
      </c>
      <c r="J15" s="250">
        <f t="shared" si="1"/>
        <v>0</v>
      </c>
      <c r="K15" s="250">
        <f t="shared" si="1"/>
        <v>0</v>
      </c>
      <c r="L15" s="250">
        <f t="shared" si="1"/>
        <v>4.1500000000000004</v>
      </c>
      <c r="M15" s="250">
        <f t="shared" si="1"/>
        <v>8.5</v>
      </c>
      <c r="N15" s="250">
        <f t="shared" si="1"/>
        <v>0</v>
      </c>
      <c r="O15" s="250">
        <f t="shared" si="1"/>
        <v>11</v>
      </c>
      <c r="P15" s="250">
        <f t="shared" si="1"/>
        <v>8</v>
      </c>
      <c r="Q15" s="250">
        <f t="shared" si="1"/>
        <v>0</v>
      </c>
      <c r="R15" s="251">
        <f t="shared" si="1"/>
        <v>0</v>
      </c>
    </row>
    <row r="16" spans="1:40">
      <c r="B16" s="203" t="s">
        <v>109</v>
      </c>
      <c r="C16" s="206" t="str">
        <f>CONFIG!$A$2</f>
        <v>GD</v>
      </c>
      <c r="D16" s="214">
        <v>0</v>
      </c>
      <c r="E16" s="210">
        <f>SUMIF('4. Timesheet'!$H$10:$H$87,$C16,'4. Timesheet'!J$10:J$87)</f>
        <v>0.5</v>
      </c>
      <c r="F16" s="204">
        <f>SUMIF('4. Timesheet'!$H$10:$H$87,$C16,'4. Timesheet'!K$10:K$87)</f>
        <v>0</v>
      </c>
      <c r="G16" s="204">
        <f>SUMIF('4. Timesheet'!$H$10:$H$87,$C16,'4. Timesheet'!L$10:L$87)</f>
        <v>0</v>
      </c>
      <c r="H16" s="204">
        <f>SUMIF('4. Timesheet'!$H$10:$H$87,$C16,'4. Timesheet'!M$10:M$87)</f>
        <v>4</v>
      </c>
      <c r="I16" s="204">
        <f>SUMIF('4. Timesheet'!$H$10:$H$87,$C16,'4. Timesheet'!N$10:N$87)</f>
        <v>0</v>
      </c>
      <c r="J16" s="204">
        <f>SUMIF('4. Timesheet'!$H$10:$H$87,$C16,'4. Timesheet'!O$10:O$87)</f>
        <v>0</v>
      </c>
      <c r="K16" s="204">
        <f>SUMIF('4. Timesheet'!$H$10:$H$87,$C16,'4. Timesheet'!P$10:P$87)</f>
        <v>0</v>
      </c>
      <c r="L16" s="204">
        <f>SUMIF('4. Timesheet'!$H$10:$H$87,$C16,'4. Timesheet'!Q$10:Q$87)</f>
        <v>0</v>
      </c>
      <c r="M16" s="204">
        <f>SUMIF('4. Timesheet'!$H$10:$H$87,$C16,'4. Timesheet'!R$10:R$87)</f>
        <v>0.5</v>
      </c>
      <c r="N16" s="204">
        <f>SUMIF('4. Timesheet'!$H$10:$H$87,$C16,'4. Timesheet'!S$10:S$87)</f>
        <v>0</v>
      </c>
      <c r="O16" s="204">
        <f>SUMIF('4. Timesheet'!$H$10:$H$87,$C16,'4. Timesheet'!T$10:T$87)</f>
        <v>2</v>
      </c>
      <c r="P16" s="204">
        <f>SUMIF('4. Timesheet'!$H$10:$H$87,$C16,'4. Timesheet'!U$10:U$87)</f>
        <v>0</v>
      </c>
      <c r="Q16" s="204">
        <f>SUMIF('4. Timesheet'!$H$10:$H$87,$C16,'4. Timesheet'!V$10:V$87)</f>
        <v>0</v>
      </c>
      <c r="R16" s="204">
        <f>SUMIF('4. Timesheet'!$H$10:$H$87,$C16,'4. Timesheet'!W$10:W$87)</f>
        <v>0</v>
      </c>
    </row>
    <row r="17" spans="2:18">
      <c r="B17" s="197" t="s">
        <v>109</v>
      </c>
      <c r="C17" s="207" t="str">
        <f>CONFIG!$A$3</f>
        <v>ART</v>
      </c>
      <c r="D17" s="215">
        <v>0</v>
      </c>
      <c r="E17" s="211">
        <f>SUMIF('4. Timesheet'!$H$10:$H$87,$C17,'4. Timesheet'!J$10:J$87)</f>
        <v>2</v>
      </c>
      <c r="F17" s="196">
        <f>SUMIF('4. Timesheet'!$H$10:$H$87,$C17,'4. Timesheet'!K$10:K$87)</f>
        <v>6</v>
      </c>
      <c r="G17" s="196">
        <f>SUMIF('4. Timesheet'!$H$10:$H$87,$C17,'4. Timesheet'!L$10:L$87)</f>
        <v>0</v>
      </c>
      <c r="H17" s="196">
        <f>SUMIF('4. Timesheet'!$H$10:$H$87,$C17,'4. Timesheet'!M$10:M$87)</f>
        <v>0</v>
      </c>
      <c r="I17" s="196">
        <f>SUMIF('4. Timesheet'!$H$10:$H$87,$C17,'4. Timesheet'!N$10:N$87)</f>
        <v>4</v>
      </c>
      <c r="J17" s="196">
        <f>SUMIF('4. Timesheet'!$H$10:$H$87,$C17,'4. Timesheet'!O$10:O$87)</f>
        <v>0</v>
      </c>
      <c r="K17" s="196">
        <f>SUMIF('4. Timesheet'!$H$10:$H$87,$C17,'4. Timesheet'!P$10:P$87)</f>
        <v>0</v>
      </c>
      <c r="L17" s="196">
        <f>SUMIF('4. Timesheet'!$H$10:$H$87,$C17,'4. Timesheet'!Q$10:Q$87)</f>
        <v>2</v>
      </c>
      <c r="M17" s="196">
        <f>SUMIF('4. Timesheet'!$H$10:$H$87,$C17,'4. Timesheet'!R$10:R$87)</f>
        <v>3</v>
      </c>
      <c r="N17" s="196">
        <f>SUMIF('4. Timesheet'!$H$10:$H$87,$C17,'4. Timesheet'!S$10:S$87)</f>
        <v>0</v>
      </c>
      <c r="O17" s="196">
        <f>SUMIF('4. Timesheet'!$H$10:$H$87,$C17,'4. Timesheet'!T$10:T$87)</f>
        <v>5</v>
      </c>
      <c r="P17" s="196">
        <f>SUMIF('4. Timesheet'!$H$10:$H$87,$C17,'4. Timesheet'!U$10:U$87)</f>
        <v>2</v>
      </c>
      <c r="Q17" s="196">
        <f>SUMIF('4. Timesheet'!$H$10:$H$87,$C17,'4. Timesheet'!V$10:V$87)</f>
        <v>0</v>
      </c>
      <c r="R17" s="196">
        <f>SUMIF('4. Timesheet'!$H$10:$H$87,$C17,'4. Timesheet'!W$10:W$87)</f>
        <v>0</v>
      </c>
    </row>
    <row r="18" spans="2:18">
      <c r="B18" s="197" t="s">
        <v>109</v>
      </c>
      <c r="C18" s="207" t="str">
        <f>CONFIG!$A$4</f>
        <v>PRG</v>
      </c>
      <c r="D18" s="215">
        <v>0</v>
      </c>
      <c r="E18" s="211">
        <f>SUMIF('4. Timesheet'!$H$10:$H$87,$C18,'4. Timesheet'!J$10:J$87)</f>
        <v>8</v>
      </c>
      <c r="F18" s="196">
        <f>SUMIF('4. Timesheet'!$H$10:$H$87,$C18,'4. Timesheet'!K$10:K$87)</f>
        <v>7.5</v>
      </c>
      <c r="G18" s="196">
        <f>SUMIF('4. Timesheet'!$H$10:$H$87,$C18,'4. Timesheet'!L$10:L$87)</f>
        <v>2.25</v>
      </c>
      <c r="H18" s="196">
        <f>SUMIF('4. Timesheet'!$H$10:$H$87,$C18,'4. Timesheet'!M$10:M$87)</f>
        <v>8</v>
      </c>
      <c r="I18" s="196">
        <f>SUMIF('4. Timesheet'!$H$10:$H$87,$C18,'4. Timesheet'!N$10:N$87)</f>
        <v>4</v>
      </c>
      <c r="J18" s="196">
        <f>SUMIF('4. Timesheet'!$H$10:$H$87,$C18,'4. Timesheet'!O$10:O$87)</f>
        <v>0</v>
      </c>
      <c r="K18" s="196">
        <f>SUMIF('4. Timesheet'!$H$10:$H$87,$C18,'4. Timesheet'!P$10:P$87)</f>
        <v>0</v>
      </c>
      <c r="L18" s="196">
        <f>SUMIF('4. Timesheet'!$H$10:$H$87,$C18,'4. Timesheet'!Q$10:Q$87)</f>
        <v>2.15</v>
      </c>
      <c r="M18" s="196">
        <f>SUMIF('4. Timesheet'!$H$10:$H$87,$C18,'4. Timesheet'!R$10:R$87)</f>
        <v>5</v>
      </c>
      <c r="N18" s="196">
        <f>SUMIF('4. Timesheet'!$H$10:$H$87,$C18,'4. Timesheet'!S$10:S$87)</f>
        <v>0</v>
      </c>
      <c r="O18" s="196">
        <f>SUMIF('4. Timesheet'!$H$10:$H$87,$C18,'4. Timesheet'!T$10:T$87)</f>
        <v>4</v>
      </c>
      <c r="P18" s="196">
        <f>SUMIF('4. Timesheet'!$H$10:$H$87,$C18,'4. Timesheet'!U$10:U$87)</f>
        <v>6</v>
      </c>
      <c r="Q18" s="196">
        <f>SUMIF('4. Timesheet'!$H$10:$H$87,$C18,'4. Timesheet'!V$10:V$87)</f>
        <v>0</v>
      </c>
      <c r="R18" s="196">
        <f>SUMIF('4. Timesheet'!$H$10:$H$87,$C18,'4. Timesheet'!W$10:W$87)</f>
        <v>0</v>
      </c>
    </row>
    <row r="19" spans="2:18">
      <c r="B19" s="197" t="s">
        <v>109</v>
      </c>
      <c r="C19" s="207" t="str">
        <f>CONFIG!$A$5</f>
        <v>AUD</v>
      </c>
      <c r="D19" s="215">
        <v>0</v>
      </c>
      <c r="E19" s="211">
        <f>SUMIF('4. Timesheet'!$H$10:$H$87,$C19,'4. Timesheet'!J$10:J$87)</f>
        <v>0</v>
      </c>
      <c r="F19" s="196">
        <f>SUMIF('4. Timesheet'!$H$10:$H$87,$C19,'4. Timesheet'!K$10:K$87)</f>
        <v>1.5</v>
      </c>
      <c r="G19" s="196">
        <f>SUMIF('4. Timesheet'!$H$10:$H$87,$C19,'4. Timesheet'!L$10:L$87)</f>
        <v>3.5</v>
      </c>
      <c r="H19" s="196">
        <f>SUMIF('4. Timesheet'!$H$10:$H$87,$C19,'4. Timesheet'!M$10:M$87)</f>
        <v>0</v>
      </c>
      <c r="I19" s="196">
        <f>SUMIF('4. Timesheet'!$H$10:$H$87,$C19,'4. Timesheet'!N$10:N$87)</f>
        <v>8</v>
      </c>
      <c r="J19" s="196">
        <f>SUMIF('4. Timesheet'!$H$10:$H$87,$C19,'4. Timesheet'!O$10:O$87)</f>
        <v>0</v>
      </c>
      <c r="K19" s="196">
        <f>SUMIF('4. Timesheet'!$H$10:$H$87,$C19,'4. Timesheet'!P$10:P$87)</f>
        <v>0</v>
      </c>
      <c r="L19" s="196">
        <f>SUMIF('4. Timesheet'!$H$10:$H$87,$C19,'4. Timesheet'!Q$10:Q$87)</f>
        <v>0</v>
      </c>
      <c r="M19" s="196">
        <f>SUMIF('4. Timesheet'!$H$10:$H$87,$C19,'4. Timesheet'!R$10:R$87)</f>
        <v>0</v>
      </c>
      <c r="N19" s="196">
        <f>SUMIF('4. Timesheet'!$H$10:$H$87,$C19,'4. Timesheet'!S$10:S$87)</f>
        <v>0</v>
      </c>
      <c r="O19" s="196">
        <f>SUMIF('4. Timesheet'!$H$10:$H$87,$C19,'4. Timesheet'!T$10:T$87)</f>
        <v>0</v>
      </c>
      <c r="P19" s="196">
        <f>SUMIF('4. Timesheet'!$H$10:$H$87,$C19,'4. Timesheet'!U$10:U$87)</f>
        <v>0</v>
      </c>
      <c r="Q19" s="196">
        <f>SUMIF('4. Timesheet'!$H$10:$H$87,$C19,'4. Timesheet'!V$10:V$87)</f>
        <v>0</v>
      </c>
      <c r="R19" s="196">
        <f>SUMIF('4. Timesheet'!$H$10:$H$87,$C19,'4. Timesheet'!W$10:W$87)</f>
        <v>0</v>
      </c>
    </row>
    <row r="20" spans="2:18" ht="15.75" thickBot="1">
      <c r="B20" s="198" t="s">
        <v>109</v>
      </c>
      <c r="C20" s="208" t="str">
        <f>CONFIG!$A$6</f>
        <v>TST</v>
      </c>
      <c r="D20" s="216">
        <v>0</v>
      </c>
      <c r="E20" s="212">
        <f>SUMIF('4. Timesheet'!$H$10:$H$87,$C20,'4. Timesheet'!J$10:J$87)</f>
        <v>0</v>
      </c>
      <c r="F20" s="199">
        <f>SUMIF('4. Timesheet'!$H$10:$H$87,$C20,'4. Timesheet'!K$10:K$87)</f>
        <v>0</v>
      </c>
      <c r="G20" s="199">
        <f>SUMIF('4. Timesheet'!$H$10:$H$87,$C20,'4. Timesheet'!L$10:L$87)</f>
        <v>0</v>
      </c>
      <c r="H20" s="199">
        <f>SUMIF('4. Timesheet'!$H$10:$H$87,$C20,'4. Timesheet'!M$10:M$87)</f>
        <v>0</v>
      </c>
      <c r="I20" s="199">
        <f>SUMIF('4. Timesheet'!$H$10:$H$87,$C20,'4. Timesheet'!N$10:N$87)</f>
        <v>0</v>
      </c>
      <c r="J20" s="199">
        <f>SUMIF('4. Timesheet'!$H$10:$H$87,$C20,'4. Timesheet'!O$10:O$87)</f>
        <v>0</v>
      </c>
      <c r="K20" s="199">
        <f>SUMIF('4. Timesheet'!$H$10:$H$87,$C20,'4. Timesheet'!P$10:P$87)</f>
        <v>0</v>
      </c>
      <c r="L20" s="199">
        <f>SUMIF('4. Timesheet'!$H$10:$H$87,$C20,'4. Timesheet'!Q$10:Q$87)</f>
        <v>0</v>
      </c>
      <c r="M20" s="199">
        <f>SUMIF('4. Timesheet'!$H$10:$H$87,$C20,'4. Timesheet'!R$10:R$87)</f>
        <v>0</v>
      </c>
      <c r="N20" s="199">
        <f>SUMIF('4. Timesheet'!$H$10:$H$87,$C20,'4. Timesheet'!S$10:S$87)</f>
        <v>0</v>
      </c>
      <c r="O20" s="199">
        <f>SUMIF('4. Timesheet'!$H$10:$H$87,$C20,'4. Timesheet'!T$10:T$87)</f>
        <v>0</v>
      </c>
      <c r="P20" s="199">
        <f>SUMIF('4. Timesheet'!$H$10:$H$87,$C20,'4. Timesheet'!U$10:U$87)</f>
        <v>0</v>
      </c>
      <c r="Q20" s="199">
        <f>SUMIF('4. Timesheet'!$H$10:$H$87,$C20,'4. Timesheet'!V$10:V$87)</f>
        <v>0</v>
      </c>
      <c r="R20" s="199">
        <f>SUMIF('4. Timesheet'!$H$10:$H$87,$C20,'4. Timesheet'!W$10:W$87)</f>
        <v>0</v>
      </c>
    </row>
    <row r="21" spans="2:18" ht="15.75" thickBot="1">
      <c r="B21" s="200" t="s">
        <v>110</v>
      </c>
      <c r="C21" s="209" t="s">
        <v>108</v>
      </c>
      <c r="D21" s="217">
        <v>0</v>
      </c>
      <c r="E21" s="213">
        <f>SUM(E22:E26)</f>
        <v>10.5</v>
      </c>
      <c r="F21" s="201">
        <f t="shared" ref="F21:R21" si="2">SUM(F22:F26)</f>
        <v>25.5</v>
      </c>
      <c r="G21" s="201">
        <f t="shared" si="2"/>
        <v>31.25</v>
      </c>
      <c r="H21" s="201">
        <f t="shared" si="2"/>
        <v>43.25</v>
      </c>
      <c r="I21" s="201">
        <f t="shared" si="2"/>
        <v>59.25</v>
      </c>
      <c r="J21" s="201">
        <f t="shared" si="2"/>
        <v>59.25</v>
      </c>
      <c r="K21" s="201">
        <f t="shared" si="2"/>
        <v>59.25</v>
      </c>
      <c r="L21" s="201">
        <f t="shared" si="2"/>
        <v>63.4</v>
      </c>
      <c r="M21" s="201">
        <f t="shared" si="2"/>
        <v>71.900000000000006</v>
      </c>
      <c r="N21" s="201">
        <f t="shared" si="2"/>
        <v>71.900000000000006</v>
      </c>
      <c r="O21" s="201">
        <f t="shared" si="2"/>
        <v>82.9</v>
      </c>
      <c r="P21" s="201">
        <f t="shared" si="2"/>
        <v>90.9</v>
      </c>
      <c r="Q21" s="201">
        <f t="shared" si="2"/>
        <v>90.9</v>
      </c>
      <c r="R21" s="202">
        <f t="shared" si="2"/>
        <v>90.9</v>
      </c>
    </row>
    <row r="22" spans="2:18">
      <c r="B22" s="218" t="s">
        <v>110</v>
      </c>
      <c r="C22" s="219" t="str">
        <f>CONFIG!$A$2</f>
        <v>GD</v>
      </c>
      <c r="D22" s="220">
        <v>0</v>
      </c>
      <c r="E22" s="221">
        <f t="shared" ref="E22:F26" si="3">D22+E16</f>
        <v>0.5</v>
      </c>
      <c r="F22" s="222">
        <f t="shared" si="3"/>
        <v>0.5</v>
      </c>
      <c r="G22" s="222">
        <f t="shared" ref="G22:R22" si="4">F22+G16</f>
        <v>0.5</v>
      </c>
      <c r="H22" s="222">
        <f t="shared" si="4"/>
        <v>4.5</v>
      </c>
      <c r="I22" s="222">
        <f t="shared" si="4"/>
        <v>4.5</v>
      </c>
      <c r="J22" s="222">
        <f t="shared" si="4"/>
        <v>4.5</v>
      </c>
      <c r="K22" s="222">
        <f t="shared" si="4"/>
        <v>4.5</v>
      </c>
      <c r="L22" s="222">
        <f t="shared" si="4"/>
        <v>4.5</v>
      </c>
      <c r="M22" s="222">
        <f t="shared" si="4"/>
        <v>5</v>
      </c>
      <c r="N22" s="222">
        <f t="shared" si="4"/>
        <v>5</v>
      </c>
      <c r="O22" s="222">
        <f t="shared" si="4"/>
        <v>7</v>
      </c>
      <c r="P22" s="222">
        <f t="shared" si="4"/>
        <v>7</v>
      </c>
      <c r="Q22" s="222">
        <f t="shared" si="4"/>
        <v>7</v>
      </c>
      <c r="R22" s="222">
        <f t="shared" si="4"/>
        <v>7</v>
      </c>
    </row>
    <row r="23" spans="2:18">
      <c r="B23" s="185" t="s">
        <v>110</v>
      </c>
      <c r="C23" s="223" t="str">
        <f>CONFIG!$A$3</f>
        <v>ART</v>
      </c>
      <c r="D23" s="224">
        <v>0</v>
      </c>
      <c r="E23" s="225">
        <f t="shared" si="3"/>
        <v>2</v>
      </c>
      <c r="F23" s="187">
        <f t="shared" si="3"/>
        <v>8</v>
      </c>
      <c r="G23" s="187">
        <f t="shared" ref="G23:R23" si="5">F23+G17</f>
        <v>8</v>
      </c>
      <c r="H23" s="187">
        <f t="shared" si="5"/>
        <v>8</v>
      </c>
      <c r="I23" s="187">
        <f t="shared" si="5"/>
        <v>12</v>
      </c>
      <c r="J23" s="187">
        <f t="shared" si="5"/>
        <v>12</v>
      </c>
      <c r="K23" s="187">
        <f t="shared" si="5"/>
        <v>12</v>
      </c>
      <c r="L23" s="187">
        <f t="shared" si="5"/>
        <v>14</v>
      </c>
      <c r="M23" s="187">
        <f t="shared" si="5"/>
        <v>17</v>
      </c>
      <c r="N23" s="187">
        <f t="shared" si="5"/>
        <v>17</v>
      </c>
      <c r="O23" s="187">
        <f t="shared" si="5"/>
        <v>22</v>
      </c>
      <c r="P23" s="187">
        <f t="shared" si="5"/>
        <v>24</v>
      </c>
      <c r="Q23" s="187">
        <f t="shared" si="5"/>
        <v>24</v>
      </c>
      <c r="R23" s="187">
        <f t="shared" si="5"/>
        <v>24</v>
      </c>
    </row>
    <row r="24" spans="2:18">
      <c r="B24" s="185" t="s">
        <v>110</v>
      </c>
      <c r="C24" s="223" t="str">
        <f>CONFIG!$A$4</f>
        <v>PRG</v>
      </c>
      <c r="D24" s="224">
        <v>0</v>
      </c>
      <c r="E24" s="225">
        <f t="shared" si="3"/>
        <v>8</v>
      </c>
      <c r="F24" s="187">
        <f t="shared" si="3"/>
        <v>15.5</v>
      </c>
      <c r="G24" s="187">
        <f t="shared" ref="G24:R24" si="6">F24+G18</f>
        <v>17.75</v>
      </c>
      <c r="H24" s="187">
        <f t="shared" si="6"/>
        <v>25.75</v>
      </c>
      <c r="I24" s="187">
        <f t="shared" si="6"/>
        <v>29.75</v>
      </c>
      <c r="J24" s="187">
        <f t="shared" si="6"/>
        <v>29.75</v>
      </c>
      <c r="K24" s="187">
        <f t="shared" si="6"/>
        <v>29.75</v>
      </c>
      <c r="L24" s="187">
        <f t="shared" si="6"/>
        <v>31.9</v>
      </c>
      <c r="M24" s="187">
        <f t="shared" si="6"/>
        <v>36.9</v>
      </c>
      <c r="N24" s="187">
        <f t="shared" si="6"/>
        <v>36.9</v>
      </c>
      <c r="O24" s="187">
        <f t="shared" si="6"/>
        <v>40.9</v>
      </c>
      <c r="P24" s="187">
        <f t="shared" si="6"/>
        <v>46.9</v>
      </c>
      <c r="Q24" s="187">
        <f t="shared" si="6"/>
        <v>46.9</v>
      </c>
      <c r="R24" s="187">
        <f t="shared" si="6"/>
        <v>46.9</v>
      </c>
    </row>
    <row r="25" spans="2:18">
      <c r="B25" s="185" t="s">
        <v>110</v>
      </c>
      <c r="C25" s="223" t="str">
        <f>CONFIG!$A$5</f>
        <v>AUD</v>
      </c>
      <c r="D25" s="224">
        <v>0</v>
      </c>
      <c r="E25" s="225">
        <f t="shared" si="3"/>
        <v>0</v>
      </c>
      <c r="F25" s="187">
        <f t="shared" si="3"/>
        <v>1.5</v>
      </c>
      <c r="G25" s="187">
        <f t="shared" ref="G25:R25" si="7">F25+G19</f>
        <v>5</v>
      </c>
      <c r="H25" s="187">
        <f t="shared" si="7"/>
        <v>5</v>
      </c>
      <c r="I25" s="187">
        <f t="shared" si="7"/>
        <v>13</v>
      </c>
      <c r="J25" s="187">
        <f t="shared" si="7"/>
        <v>13</v>
      </c>
      <c r="K25" s="187">
        <f t="shared" si="7"/>
        <v>13</v>
      </c>
      <c r="L25" s="187">
        <f t="shared" si="7"/>
        <v>13</v>
      </c>
      <c r="M25" s="187">
        <f t="shared" si="7"/>
        <v>13</v>
      </c>
      <c r="N25" s="187">
        <f t="shared" si="7"/>
        <v>13</v>
      </c>
      <c r="O25" s="187">
        <f t="shared" si="7"/>
        <v>13</v>
      </c>
      <c r="P25" s="187">
        <f t="shared" si="7"/>
        <v>13</v>
      </c>
      <c r="Q25" s="187">
        <f t="shared" si="7"/>
        <v>13</v>
      </c>
      <c r="R25" s="187">
        <f t="shared" si="7"/>
        <v>13</v>
      </c>
    </row>
    <row r="26" spans="2:18" ht="15.75" thickBot="1">
      <c r="B26" s="226" t="s">
        <v>110</v>
      </c>
      <c r="C26" s="227" t="str">
        <f>CONFIG!$A$6</f>
        <v>TST</v>
      </c>
      <c r="D26" s="228">
        <v>0</v>
      </c>
      <c r="E26" s="229">
        <f t="shared" si="3"/>
        <v>0</v>
      </c>
      <c r="F26" s="230">
        <f t="shared" si="3"/>
        <v>0</v>
      </c>
      <c r="G26" s="230">
        <f t="shared" ref="G26:R26" si="8">F26+G20</f>
        <v>0</v>
      </c>
      <c r="H26" s="230">
        <f t="shared" si="8"/>
        <v>0</v>
      </c>
      <c r="I26" s="230">
        <f t="shared" si="8"/>
        <v>0</v>
      </c>
      <c r="J26" s="230">
        <f t="shared" si="8"/>
        <v>0</v>
      </c>
      <c r="K26" s="230">
        <f t="shared" si="8"/>
        <v>0</v>
      </c>
      <c r="L26" s="230">
        <f t="shared" si="8"/>
        <v>0</v>
      </c>
      <c r="M26" s="230">
        <f t="shared" si="8"/>
        <v>0</v>
      </c>
      <c r="N26" s="230">
        <f t="shared" si="8"/>
        <v>0</v>
      </c>
      <c r="O26" s="230">
        <f t="shared" si="8"/>
        <v>0</v>
      </c>
      <c r="P26" s="230">
        <f t="shared" si="8"/>
        <v>0</v>
      </c>
      <c r="Q26" s="230">
        <f t="shared" si="8"/>
        <v>0</v>
      </c>
      <c r="R26" s="230">
        <f t="shared" si="8"/>
        <v>0</v>
      </c>
    </row>
    <row r="27" spans="2:18" ht="15.75" thickBot="1">
      <c r="B27" s="200" t="s">
        <v>111</v>
      </c>
      <c r="C27" s="209" t="s">
        <v>108</v>
      </c>
      <c r="D27" s="217">
        <v>0</v>
      </c>
      <c r="E27" s="213">
        <f t="shared" ref="E27:R32" si="9">E9-D9</f>
        <v>-14.5</v>
      </c>
      <c r="F27" s="201">
        <f t="shared" si="9"/>
        <v>9.5</v>
      </c>
      <c r="G27" s="201">
        <f t="shared" si="9"/>
        <v>1.75</v>
      </c>
      <c r="H27" s="201">
        <f t="shared" si="9"/>
        <v>22.5</v>
      </c>
      <c r="I27" s="201">
        <f t="shared" si="9"/>
        <v>0</v>
      </c>
      <c r="J27" s="201">
        <f t="shared" si="9"/>
        <v>0</v>
      </c>
      <c r="K27" s="201">
        <f t="shared" si="9"/>
        <v>0</v>
      </c>
      <c r="L27" s="201">
        <f t="shared" si="9"/>
        <v>-3.8499999999999943</v>
      </c>
      <c r="M27" s="201">
        <f t="shared" si="9"/>
        <v>-6.5</v>
      </c>
      <c r="N27" s="201">
        <f t="shared" si="9"/>
        <v>0</v>
      </c>
      <c r="O27" s="201">
        <f t="shared" si="9"/>
        <v>7</v>
      </c>
      <c r="P27" s="201">
        <f t="shared" si="9"/>
        <v>10.5</v>
      </c>
      <c r="Q27" s="201">
        <f t="shared" si="9"/>
        <v>0</v>
      </c>
      <c r="R27" s="202">
        <f t="shared" si="9"/>
        <v>0</v>
      </c>
    </row>
    <row r="28" spans="2:18">
      <c r="B28" s="218" t="s">
        <v>111</v>
      </c>
      <c r="C28" s="219" t="str">
        <f>CONFIG!$A$2</f>
        <v>GD</v>
      </c>
      <c r="D28" s="220">
        <v>0</v>
      </c>
      <c r="E28" s="221">
        <f t="shared" si="9"/>
        <v>-0.5</v>
      </c>
      <c r="F28" s="222">
        <f t="shared" ref="F28:R28" si="10">F10-E10</f>
        <v>0</v>
      </c>
      <c r="G28" s="222">
        <f t="shared" si="10"/>
        <v>0</v>
      </c>
      <c r="H28" s="222">
        <f t="shared" si="10"/>
        <v>4</v>
      </c>
      <c r="I28" s="222">
        <f t="shared" si="10"/>
        <v>0</v>
      </c>
      <c r="J28" s="222">
        <f t="shared" si="10"/>
        <v>0</v>
      </c>
      <c r="K28" s="222">
        <f t="shared" si="10"/>
        <v>0</v>
      </c>
      <c r="L28" s="222">
        <f t="shared" si="10"/>
        <v>0</v>
      </c>
      <c r="M28" s="222">
        <f t="shared" si="10"/>
        <v>0</v>
      </c>
      <c r="N28" s="222">
        <f t="shared" si="10"/>
        <v>0</v>
      </c>
      <c r="O28" s="222">
        <f t="shared" si="10"/>
        <v>0</v>
      </c>
      <c r="P28" s="222">
        <f t="shared" si="10"/>
        <v>0</v>
      </c>
      <c r="Q28" s="222">
        <f t="shared" si="10"/>
        <v>0</v>
      </c>
      <c r="R28" s="222">
        <f t="shared" si="10"/>
        <v>0</v>
      </c>
    </row>
    <row r="29" spans="2:18">
      <c r="B29" s="185" t="s">
        <v>111</v>
      </c>
      <c r="C29" s="223" t="str">
        <f>CONFIG!$A$3</f>
        <v>ART</v>
      </c>
      <c r="D29" s="224">
        <v>0</v>
      </c>
      <c r="E29" s="225">
        <f t="shared" si="9"/>
        <v>-16</v>
      </c>
      <c r="F29" s="187">
        <f t="shared" ref="F29:R29" si="11">F11-E11</f>
        <v>3</v>
      </c>
      <c r="G29" s="187">
        <f t="shared" si="11"/>
        <v>0</v>
      </c>
      <c r="H29" s="187">
        <f t="shared" si="11"/>
        <v>-1</v>
      </c>
      <c r="I29" s="187">
        <f t="shared" si="11"/>
        <v>0</v>
      </c>
      <c r="J29" s="187">
        <f t="shared" si="11"/>
        <v>0</v>
      </c>
      <c r="K29" s="187">
        <f t="shared" si="11"/>
        <v>0</v>
      </c>
      <c r="L29" s="187">
        <f t="shared" si="11"/>
        <v>2</v>
      </c>
      <c r="M29" s="187">
        <f t="shared" si="11"/>
        <v>1.5</v>
      </c>
      <c r="N29" s="187">
        <f t="shared" si="11"/>
        <v>0</v>
      </c>
      <c r="O29" s="187">
        <f t="shared" si="11"/>
        <v>3</v>
      </c>
      <c r="P29" s="187">
        <f t="shared" si="11"/>
        <v>1.5</v>
      </c>
      <c r="Q29" s="187">
        <f t="shared" si="11"/>
        <v>0</v>
      </c>
      <c r="R29" s="187">
        <f t="shared" si="11"/>
        <v>0</v>
      </c>
    </row>
    <row r="30" spans="2:18">
      <c r="B30" s="185" t="s">
        <v>111</v>
      </c>
      <c r="C30" s="223" t="str">
        <f>CONFIG!$A$4</f>
        <v>PRG</v>
      </c>
      <c r="D30" s="224">
        <v>0</v>
      </c>
      <c r="E30" s="225">
        <f t="shared" si="9"/>
        <v>2</v>
      </c>
      <c r="F30" s="187">
        <f t="shared" ref="F30:R30" si="12">F12-E12</f>
        <v>6.5</v>
      </c>
      <c r="G30" s="187">
        <f t="shared" si="12"/>
        <v>0.75</v>
      </c>
      <c r="H30" s="187">
        <f t="shared" si="12"/>
        <v>10.5</v>
      </c>
      <c r="I30" s="187">
        <f t="shared" si="12"/>
        <v>0</v>
      </c>
      <c r="J30" s="187">
        <f t="shared" si="12"/>
        <v>0</v>
      </c>
      <c r="K30" s="187">
        <f t="shared" si="12"/>
        <v>0</v>
      </c>
      <c r="L30" s="187">
        <f t="shared" si="12"/>
        <v>-5.8500000000000014</v>
      </c>
      <c r="M30" s="187">
        <f t="shared" si="12"/>
        <v>-7</v>
      </c>
      <c r="N30" s="187">
        <f t="shared" si="12"/>
        <v>0</v>
      </c>
      <c r="O30" s="187">
        <f t="shared" si="12"/>
        <v>4</v>
      </c>
      <c r="P30" s="187">
        <f t="shared" si="12"/>
        <v>9</v>
      </c>
      <c r="Q30" s="187">
        <f t="shared" si="12"/>
        <v>0</v>
      </c>
      <c r="R30" s="187">
        <f t="shared" si="12"/>
        <v>0</v>
      </c>
    </row>
    <row r="31" spans="2:18">
      <c r="B31" s="185" t="s">
        <v>111</v>
      </c>
      <c r="C31" s="223" t="str">
        <f>CONFIG!$A$5</f>
        <v>AUD</v>
      </c>
      <c r="D31" s="224">
        <v>0</v>
      </c>
      <c r="E31" s="225">
        <f t="shared" si="9"/>
        <v>0</v>
      </c>
      <c r="F31" s="187">
        <f t="shared" ref="F31:R31" si="13">F13-E13</f>
        <v>0</v>
      </c>
      <c r="G31" s="187">
        <f t="shared" si="13"/>
        <v>1</v>
      </c>
      <c r="H31" s="187">
        <f t="shared" si="13"/>
        <v>9</v>
      </c>
      <c r="I31" s="187">
        <f t="shared" si="13"/>
        <v>0</v>
      </c>
      <c r="J31" s="187">
        <f t="shared" si="13"/>
        <v>0</v>
      </c>
      <c r="K31" s="187">
        <f t="shared" si="13"/>
        <v>0</v>
      </c>
      <c r="L31" s="187">
        <f t="shared" si="13"/>
        <v>0</v>
      </c>
      <c r="M31" s="187">
        <f t="shared" si="13"/>
        <v>-1</v>
      </c>
      <c r="N31" s="187">
        <f t="shared" si="13"/>
        <v>0</v>
      </c>
      <c r="O31" s="187">
        <f t="shared" si="13"/>
        <v>0</v>
      </c>
      <c r="P31" s="187">
        <f t="shared" si="13"/>
        <v>0</v>
      </c>
      <c r="Q31" s="187">
        <f t="shared" si="13"/>
        <v>0</v>
      </c>
      <c r="R31" s="187">
        <f t="shared" si="13"/>
        <v>0</v>
      </c>
    </row>
    <row r="32" spans="2:18" ht="15.75" thickBot="1">
      <c r="B32" s="226" t="s">
        <v>111</v>
      </c>
      <c r="C32" s="227" t="str">
        <f>CONFIG!$A$6</f>
        <v>TST</v>
      </c>
      <c r="D32" s="228">
        <v>0</v>
      </c>
      <c r="E32" s="229">
        <f t="shared" si="9"/>
        <v>0</v>
      </c>
      <c r="F32" s="230">
        <f t="shared" ref="F32:R32" si="14">F14-E14</f>
        <v>0</v>
      </c>
      <c r="G32" s="230">
        <f t="shared" si="14"/>
        <v>0</v>
      </c>
      <c r="H32" s="230">
        <f t="shared" si="14"/>
        <v>0</v>
      </c>
      <c r="I32" s="230">
        <f t="shared" si="14"/>
        <v>0</v>
      </c>
      <c r="J32" s="230">
        <f t="shared" si="14"/>
        <v>0</v>
      </c>
      <c r="K32" s="230">
        <f t="shared" si="14"/>
        <v>0</v>
      </c>
      <c r="L32" s="230">
        <f t="shared" si="14"/>
        <v>0</v>
      </c>
      <c r="M32" s="230">
        <f t="shared" si="14"/>
        <v>0</v>
      </c>
      <c r="N32" s="230">
        <f t="shared" si="14"/>
        <v>0</v>
      </c>
      <c r="O32" s="230">
        <f t="shared" si="14"/>
        <v>0</v>
      </c>
      <c r="P32" s="230">
        <f t="shared" si="14"/>
        <v>0</v>
      </c>
      <c r="Q32" s="230">
        <f t="shared" si="14"/>
        <v>0</v>
      </c>
      <c r="R32" s="230">
        <f t="shared" si="14"/>
        <v>0</v>
      </c>
    </row>
    <row r="33" spans="2:18" ht="15.75" thickBot="1">
      <c r="B33" s="240" t="s">
        <v>88</v>
      </c>
      <c r="C33" s="241" t="s">
        <v>108</v>
      </c>
      <c r="D33" s="242">
        <f>SUM(D34:D38)</f>
        <v>71.5</v>
      </c>
      <c r="E33" s="243">
        <f>SUM(E34:E38)</f>
        <v>46.5</v>
      </c>
      <c r="F33" s="244">
        <f t="shared" ref="F33:R33" si="15">SUM(F34:F38)</f>
        <v>41</v>
      </c>
      <c r="G33" s="244">
        <f t="shared" si="15"/>
        <v>37</v>
      </c>
      <c r="H33" s="244">
        <f t="shared" si="15"/>
        <v>47.5</v>
      </c>
      <c r="I33" s="244">
        <f t="shared" si="15"/>
        <v>31.5</v>
      </c>
      <c r="J33" s="244">
        <f t="shared" si="15"/>
        <v>31.5</v>
      </c>
      <c r="K33" s="244">
        <f t="shared" si="15"/>
        <v>31.5</v>
      </c>
      <c r="L33" s="244">
        <f t="shared" si="15"/>
        <v>23.5</v>
      </c>
      <c r="M33" s="244">
        <f t="shared" si="15"/>
        <v>8.5</v>
      </c>
      <c r="N33" s="244">
        <f t="shared" si="15"/>
        <v>8.5</v>
      </c>
      <c r="O33" s="244">
        <f t="shared" si="15"/>
        <v>4.5</v>
      </c>
      <c r="P33" s="244">
        <f t="shared" si="15"/>
        <v>7</v>
      </c>
      <c r="Q33" s="244">
        <f t="shared" si="15"/>
        <v>7</v>
      </c>
      <c r="R33" s="245">
        <f t="shared" si="15"/>
        <v>7</v>
      </c>
    </row>
    <row r="34" spans="2:18">
      <c r="B34" s="231" t="s">
        <v>88</v>
      </c>
      <c r="C34" s="232" t="str">
        <f>CONFIG!$A$2</f>
        <v>GD</v>
      </c>
      <c r="D34" s="233">
        <f t="shared" ref="D34:E38" si="16">D10-D22</f>
        <v>3.5</v>
      </c>
      <c r="E34" s="234">
        <f t="shared" si="16"/>
        <v>2.5</v>
      </c>
      <c r="F34" s="235">
        <f t="shared" ref="F34:R34" si="17">F10-F22</f>
        <v>2.5</v>
      </c>
      <c r="G34" s="235">
        <f t="shared" si="17"/>
        <v>2.5</v>
      </c>
      <c r="H34" s="235">
        <f t="shared" si="17"/>
        <v>2.5</v>
      </c>
      <c r="I34" s="235">
        <f t="shared" si="17"/>
        <v>2.5</v>
      </c>
      <c r="J34" s="235">
        <f t="shared" si="17"/>
        <v>2.5</v>
      </c>
      <c r="K34" s="235">
        <f t="shared" si="17"/>
        <v>2.5</v>
      </c>
      <c r="L34" s="235">
        <f t="shared" si="17"/>
        <v>2.5</v>
      </c>
      <c r="M34" s="235">
        <f t="shared" si="17"/>
        <v>2</v>
      </c>
      <c r="N34" s="235">
        <f t="shared" si="17"/>
        <v>2</v>
      </c>
      <c r="O34" s="235">
        <f t="shared" si="17"/>
        <v>0</v>
      </c>
      <c r="P34" s="235">
        <f t="shared" si="17"/>
        <v>0</v>
      </c>
      <c r="Q34" s="235">
        <f t="shared" si="17"/>
        <v>0</v>
      </c>
      <c r="R34" s="235">
        <f t="shared" si="17"/>
        <v>0</v>
      </c>
    </row>
    <row r="35" spans="2:18">
      <c r="B35" s="186" t="s">
        <v>88</v>
      </c>
      <c r="C35" s="236" t="str">
        <f>CONFIG!$A$3</f>
        <v>ART</v>
      </c>
      <c r="D35" s="237">
        <f t="shared" si="16"/>
        <v>32</v>
      </c>
      <c r="E35" s="238">
        <f t="shared" si="16"/>
        <v>14</v>
      </c>
      <c r="F35" s="188">
        <f t="shared" ref="F35:R35" si="18">F11-F23</f>
        <v>11</v>
      </c>
      <c r="G35" s="188">
        <f t="shared" si="18"/>
        <v>11</v>
      </c>
      <c r="H35" s="188">
        <f t="shared" si="18"/>
        <v>10</v>
      </c>
      <c r="I35" s="188">
        <f t="shared" si="18"/>
        <v>6</v>
      </c>
      <c r="J35" s="188">
        <f t="shared" si="18"/>
        <v>6</v>
      </c>
      <c r="K35" s="188">
        <f t="shared" si="18"/>
        <v>6</v>
      </c>
      <c r="L35" s="188">
        <f t="shared" si="18"/>
        <v>6</v>
      </c>
      <c r="M35" s="188">
        <f t="shared" si="18"/>
        <v>4.5</v>
      </c>
      <c r="N35" s="188">
        <f t="shared" si="18"/>
        <v>4.5</v>
      </c>
      <c r="O35" s="188">
        <f t="shared" si="18"/>
        <v>2.5</v>
      </c>
      <c r="P35" s="188">
        <f t="shared" si="18"/>
        <v>2</v>
      </c>
      <c r="Q35" s="188">
        <f t="shared" si="18"/>
        <v>2</v>
      </c>
      <c r="R35" s="188">
        <f t="shared" si="18"/>
        <v>2</v>
      </c>
    </row>
    <row r="36" spans="2:18">
      <c r="B36" s="186" t="s">
        <v>88</v>
      </c>
      <c r="C36" s="236" t="str">
        <f>CONFIG!$A$4</f>
        <v>PRG</v>
      </c>
      <c r="D36" s="237">
        <f t="shared" si="16"/>
        <v>32</v>
      </c>
      <c r="E36" s="238">
        <f t="shared" si="16"/>
        <v>26</v>
      </c>
      <c r="F36" s="188">
        <f t="shared" ref="F36:R36" si="19">F12-F24</f>
        <v>25</v>
      </c>
      <c r="G36" s="188">
        <f t="shared" si="19"/>
        <v>23.5</v>
      </c>
      <c r="H36" s="188">
        <f t="shared" si="19"/>
        <v>26</v>
      </c>
      <c r="I36" s="188">
        <f t="shared" si="19"/>
        <v>22</v>
      </c>
      <c r="J36" s="188">
        <f t="shared" si="19"/>
        <v>22</v>
      </c>
      <c r="K36" s="188">
        <f t="shared" si="19"/>
        <v>22</v>
      </c>
      <c r="L36" s="188">
        <f t="shared" si="19"/>
        <v>14</v>
      </c>
      <c r="M36" s="188">
        <f t="shared" si="19"/>
        <v>2</v>
      </c>
      <c r="N36" s="188">
        <f t="shared" si="19"/>
        <v>2</v>
      </c>
      <c r="O36" s="188">
        <f t="shared" si="19"/>
        <v>2</v>
      </c>
      <c r="P36" s="188">
        <f t="shared" si="19"/>
        <v>5</v>
      </c>
      <c r="Q36" s="188">
        <f t="shared" si="19"/>
        <v>5</v>
      </c>
      <c r="R36" s="188">
        <f t="shared" si="19"/>
        <v>5</v>
      </c>
    </row>
    <row r="37" spans="2:18">
      <c r="B37" s="186" t="s">
        <v>88</v>
      </c>
      <c r="C37" s="236" t="str">
        <f>CONFIG!$A$5</f>
        <v>AUD</v>
      </c>
      <c r="D37" s="237">
        <f t="shared" si="16"/>
        <v>4</v>
      </c>
      <c r="E37" s="238">
        <f t="shared" si="16"/>
        <v>4</v>
      </c>
      <c r="F37" s="188">
        <f t="shared" ref="F37:R37" si="20">F13-F25</f>
        <v>2.5</v>
      </c>
      <c r="G37" s="188">
        <f t="shared" si="20"/>
        <v>0</v>
      </c>
      <c r="H37" s="188">
        <f t="shared" si="20"/>
        <v>9</v>
      </c>
      <c r="I37" s="188">
        <f t="shared" si="20"/>
        <v>1</v>
      </c>
      <c r="J37" s="188">
        <f t="shared" si="20"/>
        <v>1</v>
      </c>
      <c r="K37" s="188">
        <f t="shared" si="20"/>
        <v>1</v>
      </c>
      <c r="L37" s="188">
        <f t="shared" si="20"/>
        <v>1</v>
      </c>
      <c r="M37" s="188">
        <f t="shared" si="20"/>
        <v>0</v>
      </c>
      <c r="N37" s="188">
        <f t="shared" si="20"/>
        <v>0</v>
      </c>
      <c r="O37" s="188">
        <f t="shared" si="20"/>
        <v>0</v>
      </c>
      <c r="P37" s="188">
        <f t="shared" si="20"/>
        <v>0</v>
      </c>
      <c r="Q37" s="188">
        <f t="shared" si="20"/>
        <v>0</v>
      </c>
      <c r="R37" s="188">
        <f t="shared" si="20"/>
        <v>0</v>
      </c>
    </row>
    <row r="38" spans="2:18" ht="15.75" thickBot="1">
      <c r="B38" s="186" t="s">
        <v>88</v>
      </c>
      <c r="C38" s="236" t="str">
        <f>CONFIG!$A$6</f>
        <v>TST</v>
      </c>
      <c r="D38" s="239">
        <f t="shared" si="16"/>
        <v>0</v>
      </c>
      <c r="E38" s="238">
        <f t="shared" si="16"/>
        <v>0</v>
      </c>
      <c r="F38" s="188">
        <f t="shared" ref="F38:R38" si="21">F14-F26</f>
        <v>0</v>
      </c>
      <c r="G38" s="188">
        <f t="shared" si="21"/>
        <v>0</v>
      </c>
      <c r="H38" s="188">
        <f t="shared" si="21"/>
        <v>0</v>
      </c>
      <c r="I38" s="188">
        <f t="shared" si="21"/>
        <v>0</v>
      </c>
      <c r="J38" s="188">
        <f t="shared" si="21"/>
        <v>0</v>
      </c>
      <c r="K38" s="188">
        <f t="shared" si="21"/>
        <v>0</v>
      </c>
      <c r="L38" s="188">
        <f t="shared" si="21"/>
        <v>0</v>
      </c>
      <c r="M38" s="188">
        <f t="shared" si="21"/>
        <v>0</v>
      </c>
      <c r="N38" s="188">
        <f t="shared" si="21"/>
        <v>0</v>
      </c>
      <c r="O38" s="188">
        <f t="shared" si="21"/>
        <v>0</v>
      </c>
      <c r="P38" s="188">
        <f t="shared" si="21"/>
        <v>0</v>
      </c>
      <c r="Q38" s="188">
        <f t="shared" si="21"/>
        <v>0</v>
      </c>
      <c r="R38" s="188">
        <f t="shared" si="21"/>
        <v>0</v>
      </c>
    </row>
    <row r="40" spans="2:18" ht="15.75" thickBot="1">
      <c r="B40" s="385" t="s">
        <v>42</v>
      </c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7"/>
    </row>
    <row r="41" spans="2:18" ht="15.75" thickBot="1">
      <c r="B41" s="257" t="s">
        <v>114</v>
      </c>
      <c r="C41" s="258" t="s">
        <v>108</v>
      </c>
      <c r="D41" s="259">
        <f>SUM(D42:D46)</f>
        <v>13.599999999999998</v>
      </c>
      <c r="E41" s="259">
        <f>IF(AND(WEEKDAY('3. Resources'!D$53)&lt;&gt;1,WEEKDAY('3. Resources'!D$53)&lt;&gt;7,'3. Resources'!D$54&lt;&gt;"FER"),$D41,0)</f>
        <v>13.599999999999998</v>
      </c>
      <c r="F41" s="259">
        <f>IF(AND(WEEKDAY('3. Resources'!E$53)&lt;&gt;1,WEEKDAY('3. Resources'!E$53)&lt;&gt;7,'3. Resources'!E$54&lt;&gt;"FER"),$D41,0)</f>
        <v>13.599999999999998</v>
      </c>
      <c r="G41" s="259">
        <f>IF(AND(WEEKDAY('3. Resources'!F$53)&lt;&gt;1,WEEKDAY('3. Resources'!F$53)&lt;&gt;7,'3. Resources'!F$54&lt;&gt;"FER"),$D41,0)</f>
        <v>13.599999999999998</v>
      </c>
      <c r="H41" s="259">
        <f>IF(AND(WEEKDAY('3. Resources'!G$53)&lt;&gt;1,WEEKDAY('3. Resources'!G$53)&lt;&gt;7,'3. Resources'!G$54&lt;&gt;"FER"),$D41,0)</f>
        <v>13.599999999999998</v>
      </c>
      <c r="I41" s="259">
        <f>IF(AND(WEEKDAY('3. Resources'!H$53)&lt;&gt;1,WEEKDAY('3. Resources'!H$53)&lt;&gt;7,'3. Resources'!H$54&lt;&gt;"FER"),$D41,0)</f>
        <v>13.599999999999998</v>
      </c>
      <c r="J41" s="259">
        <f>IF(AND(WEEKDAY('3. Resources'!I$53)&lt;&gt;1,WEEKDAY('3. Resources'!I$53)&lt;&gt;7,'3. Resources'!I$54&lt;&gt;"FER"),$D41,0)</f>
        <v>0</v>
      </c>
      <c r="K41" s="259">
        <f>IF(AND(WEEKDAY('3. Resources'!J$53)&lt;&gt;1,WEEKDAY('3. Resources'!J$53)&lt;&gt;7,'3. Resources'!J$54&lt;&gt;"FER"),$D41,0)</f>
        <v>0</v>
      </c>
      <c r="L41" s="259">
        <f>IF(AND(WEEKDAY('3. Resources'!K$53)&lt;&gt;1,WEEKDAY('3. Resources'!K$53)&lt;&gt;7,'3. Resources'!K$54&lt;&gt;"FER"),$D41,0)</f>
        <v>13.599999999999998</v>
      </c>
      <c r="M41" s="259">
        <f>IF(AND(WEEKDAY('3. Resources'!L$53)&lt;&gt;1,WEEKDAY('3. Resources'!L$53)&lt;&gt;7,'3. Resources'!L$54&lt;&gt;"FER"),$D41,0)</f>
        <v>13.599999999999998</v>
      </c>
      <c r="N41" s="259">
        <f>IF(AND(WEEKDAY('3. Resources'!M$53)&lt;&gt;1,WEEKDAY('3. Resources'!M$53)&lt;&gt;7,'3. Resources'!M$54&lt;&gt;"FER"),$D41,0)</f>
        <v>13.599999999999998</v>
      </c>
      <c r="O41" s="259">
        <f>IF(AND(WEEKDAY('3. Resources'!N$53)&lt;&gt;1,WEEKDAY('3. Resources'!N$53)&lt;&gt;7,'3. Resources'!N$54&lt;&gt;"FER"),$D41,0)</f>
        <v>13.599999999999998</v>
      </c>
      <c r="P41" s="259">
        <f>IF(AND(WEEKDAY('3. Resources'!O$53)&lt;&gt;1,WEEKDAY('3. Resources'!O$53)&lt;&gt;7,'3. Resources'!O$54&lt;&gt;"FER"),$D41,0)</f>
        <v>13.599999999999998</v>
      </c>
      <c r="Q41" s="259">
        <f>IF(AND(WEEKDAY('3. Resources'!P$53)&lt;&gt;1,WEEKDAY('3. Resources'!P$53)&lt;&gt;7,'3. Resources'!P$54&lt;&gt;"FER"),$D41,0)</f>
        <v>0</v>
      </c>
      <c r="R41" s="260">
        <f>IF(AND(WEEKDAY('3. Resources'!Q$53)&lt;&gt;1,WEEKDAY('3. Resources'!Q$53)&lt;&gt;7,'3. Resources'!Q$54&lt;&gt;"FER"),$D41,0)</f>
        <v>0</v>
      </c>
    </row>
    <row r="42" spans="2:18">
      <c r="B42" s="264" t="s">
        <v>114</v>
      </c>
      <c r="C42" s="265" t="str">
        <f>CONFIG!$A$2</f>
        <v>GD</v>
      </c>
      <c r="D42" s="255">
        <f>D48/'3. Resources'!$B$53</f>
        <v>1.7</v>
      </c>
      <c r="E42" s="256">
        <f>IF(AND(WEEKDAY('3. Resources'!D$53)&lt;&gt;1,WEEKDAY('3. Resources'!D$53)&lt;&gt;7,'3. Resources'!D$54&lt;&gt;"FER"),$D42,0)</f>
        <v>1.7</v>
      </c>
      <c r="F42" s="256">
        <f>IF(AND(WEEKDAY('3. Resources'!E$53)&lt;&gt;1,WEEKDAY('3. Resources'!E$53)&lt;&gt;7,'3. Resources'!E$54&lt;&gt;"FER"),$D42,0)</f>
        <v>1.7</v>
      </c>
      <c r="G42" s="256">
        <f>IF(AND(WEEKDAY('3. Resources'!F$53)&lt;&gt;1,WEEKDAY('3. Resources'!F$53)&lt;&gt;7,'3. Resources'!F$54&lt;&gt;"FER"),$D42,0)</f>
        <v>1.7</v>
      </c>
      <c r="H42" s="256">
        <f>IF(AND(WEEKDAY('3. Resources'!G$53)&lt;&gt;1,WEEKDAY('3. Resources'!G$53)&lt;&gt;7,'3. Resources'!G$54&lt;&gt;"FER"),$D42,0)</f>
        <v>1.7</v>
      </c>
      <c r="I42" s="256">
        <f>IF(AND(WEEKDAY('3. Resources'!H$53)&lt;&gt;1,WEEKDAY('3. Resources'!H$53)&lt;&gt;7,'3. Resources'!H$54&lt;&gt;"FER"),$D42,0)</f>
        <v>1.7</v>
      </c>
      <c r="J42" s="256">
        <f>IF(AND(WEEKDAY('3. Resources'!I$53)&lt;&gt;1,WEEKDAY('3. Resources'!I$53)&lt;&gt;7,'3. Resources'!I$54&lt;&gt;"FER"),$D42,0)</f>
        <v>0</v>
      </c>
      <c r="K42" s="256">
        <f>IF(AND(WEEKDAY('3. Resources'!J$53)&lt;&gt;1,WEEKDAY('3. Resources'!J$53)&lt;&gt;7,'3. Resources'!J$54&lt;&gt;"FER"),$D42,0)</f>
        <v>0</v>
      </c>
      <c r="L42" s="256">
        <f>IF(AND(WEEKDAY('3. Resources'!K$53)&lt;&gt;1,WEEKDAY('3. Resources'!K$53)&lt;&gt;7,'3. Resources'!K$54&lt;&gt;"FER"),$D42,0)</f>
        <v>1.7</v>
      </c>
      <c r="M42" s="256">
        <f>IF(AND(WEEKDAY('3. Resources'!L$53)&lt;&gt;1,WEEKDAY('3. Resources'!L$53)&lt;&gt;7,'3. Resources'!L$54&lt;&gt;"FER"),$D42,0)</f>
        <v>1.7</v>
      </c>
      <c r="N42" s="256">
        <f>IF(AND(WEEKDAY('3. Resources'!M$53)&lt;&gt;1,WEEKDAY('3. Resources'!M$53)&lt;&gt;7,'3. Resources'!M$54&lt;&gt;"FER"),$D42,0)</f>
        <v>1.7</v>
      </c>
      <c r="O42" s="256">
        <f>IF(AND(WEEKDAY('3. Resources'!N$53)&lt;&gt;1,WEEKDAY('3. Resources'!N$53)&lt;&gt;7,'3. Resources'!N$54&lt;&gt;"FER"),$D42,0)</f>
        <v>1.7</v>
      </c>
      <c r="P42" s="256">
        <f>IF(AND(WEEKDAY('3. Resources'!O$53)&lt;&gt;1,WEEKDAY('3. Resources'!O$53)&lt;&gt;7,'3. Resources'!O$54&lt;&gt;"FER"),$D42,0)</f>
        <v>1.7</v>
      </c>
      <c r="Q42" s="256">
        <f>IF(AND(WEEKDAY('3. Resources'!P$53)&lt;&gt;1,WEEKDAY('3. Resources'!P$53)&lt;&gt;7,'3. Resources'!P$54&lt;&gt;"FER"),$D42,0)</f>
        <v>0</v>
      </c>
      <c r="R42" s="256">
        <f>IF(AND(WEEKDAY('3. Resources'!Q$53)&lt;&gt;1,WEEKDAY('3. Resources'!Q$53)&lt;&gt;7,'3. Resources'!Q$54&lt;&gt;"FER"),$D42,0)</f>
        <v>0</v>
      </c>
    </row>
    <row r="43" spans="2:18">
      <c r="B43" s="266" t="s">
        <v>114</v>
      </c>
      <c r="C43" s="267" t="str">
        <f>CONFIG!$A$3</f>
        <v>ART</v>
      </c>
      <c r="D43" s="253">
        <f>D49/'3. Resources'!$B$53</f>
        <v>3.4</v>
      </c>
      <c r="E43" s="254">
        <f>IF(AND(WEEKDAY('3. Resources'!D$53)&lt;&gt;1,WEEKDAY('3. Resources'!D$53)&lt;&gt;7,'3. Resources'!D$54&lt;&gt;"FER"),$D43,0)</f>
        <v>3.4</v>
      </c>
      <c r="F43" s="254">
        <f>IF(AND(WEEKDAY('3. Resources'!E$53)&lt;&gt;1,WEEKDAY('3. Resources'!E$53)&lt;&gt;7,'3. Resources'!E$54&lt;&gt;"FER"),$D43,0)</f>
        <v>3.4</v>
      </c>
      <c r="G43" s="254">
        <f>IF(AND(WEEKDAY('3. Resources'!F$53)&lt;&gt;1,WEEKDAY('3. Resources'!F$53)&lt;&gt;7,'3. Resources'!F$54&lt;&gt;"FER"),$D43,0)</f>
        <v>3.4</v>
      </c>
      <c r="H43" s="254">
        <f>IF(AND(WEEKDAY('3. Resources'!G$53)&lt;&gt;1,WEEKDAY('3. Resources'!G$53)&lt;&gt;7,'3. Resources'!G$54&lt;&gt;"FER"),$D43,0)</f>
        <v>3.4</v>
      </c>
      <c r="I43" s="254">
        <f>IF(AND(WEEKDAY('3. Resources'!H$53)&lt;&gt;1,WEEKDAY('3. Resources'!H$53)&lt;&gt;7,'3. Resources'!H$54&lt;&gt;"FER"),$D43,0)</f>
        <v>3.4</v>
      </c>
      <c r="J43" s="254">
        <f>IF(AND(WEEKDAY('3. Resources'!I$53)&lt;&gt;1,WEEKDAY('3. Resources'!I$53)&lt;&gt;7,'3. Resources'!I$54&lt;&gt;"FER"),$D43,0)</f>
        <v>0</v>
      </c>
      <c r="K43" s="254">
        <f>IF(AND(WEEKDAY('3. Resources'!J$53)&lt;&gt;1,WEEKDAY('3. Resources'!J$53)&lt;&gt;7,'3. Resources'!J$54&lt;&gt;"FER"),$D43,0)</f>
        <v>0</v>
      </c>
      <c r="L43" s="254">
        <f>IF(AND(WEEKDAY('3. Resources'!K$53)&lt;&gt;1,WEEKDAY('3. Resources'!K$53)&lt;&gt;7,'3. Resources'!K$54&lt;&gt;"FER"),$D43,0)</f>
        <v>3.4</v>
      </c>
      <c r="M43" s="254">
        <f>IF(AND(WEEKDAY('3. Resources'!L$53)&lt;&gt;1,WEEKDAY('3. Resources'!L$53)&lt;&gt;7,'3. Resources'!L$54&lt;&gt;"FER"),$D43,0)</f>
        <v>3.4</v>
      </c>
      <c r="N43" s="254">
        <f>IF(AND(WEEKDAY('3. Resources'!M$53)&lt;&gt;1,WEEKDAY('3. Resources'!M$53)&lt;&gt;7,'3. Resources'!M$54&lt;&gt;"FER"),$D43,0)</f>
        <v>3.4</v>
      </c>
      <c r="O43" s="254">
        <f>IF(AND(WEEKDAY('3. Resources'!N$53)&lt;&gt;1,WEEKDAY('3. Resources'!N$53)&lt;&gt;7,'3. Resources'!N$54&lt;&gt;"FER"),$D43,0)</f>
        <v>3.4</v>
      </c>
      <c r="P43" s="254">
        <f>IF(AND(WEEKDAY('3. Resources'!O$53)&lt;&gt;1,WEEKDAY('3. Resources'!O$53)&lt;&gt;7,'3. Resources'!O$54&lt;&gt;"FER"),$D43,0)</f>
        <v>3.4</v>
      </c>
      <c r="Q43" s="254">
        <f>IF(AND(WEEKDAY('3. Resources'!P$53)&lt;&gt;1,WEEKDAY('3. Resources'!P$53)&lt;&gt;7,'3. Resources'!P$54&lt;&gt;"FER"),$D43,0)</f>
        <v>0</v>
      </c>
      <c r="R43" s="254">
        <f>IF(AND(WEEKDAY('3. Resources'!Q$53)&lt;&gt;1,WEEKDAY('3. Resources'!Q$53)&lt;&gt;7,'3. Resources'!Q$54&lt;&gt;"FER"),$D43,0)</f>
        <v>0</v>
      </c>
    </row>
    <row r="44" spans="2:18">
      <c r="B44" s="266" t="s">
        <v>114</v>
      </c>
      <c r="C44" s="267" t="str">
        <f>CONFIG!$A$4</f>
        <v>PRG</v>
      </c>
      <c r="D44" s="253">
        <f>D50/'3. Resources'!$B$53</f>
        <v>6.8</v>
      </c>
      <c r="E44" s="254">
        <f>IF(AND(WEEKDAY('3. Resources'!D$53)&lt;&gt;1,WEEKDAY('3. Resources'!D$53)&lt;&gt;7,'3. Resources'!D$54&lt;&gt;"FER"),$D44,0)</f>
        <v>6.8</v>
      </c>
      <c r="F44" s="254">
        <f>IF(AND(WEEKDAY('3. Resources'!E$53)&lt;&gt;1,WEEKDAY('3. Resources'!E$53)&lt;&gt;7,'3. Resources'!E$54&lt;&gt;"FER"),$D44,0)</f>
        <v>6.8</v>
      </c>
      <c r="G44" s="254">
        <f>IF(AND(WEEKDAY('3. Resources'!F$53)&lt;&gt;1,WEEKDAY('3. Resources'!F$53)&lt;&gt;7,'3. Resources'!F$54&lt;&gt;"FER"),$D44,0)</f>
        <v>6.8</v>
      </c>
      <c r="H44" s="254">
        <f>IF(AND(WEEKDAY('3. Resources'!G$53)&lt;&gt;1,WEEKDAY('3. Resources'!G$53)&lt;&gt;7,'3. Resources'!G$54&lt;&gt;"FER"),$D44,0)</f>
        <v>6.8</v>
      </c>
      <c r="I44" s="254">
        <f>IF(AND(WEEKDAY('3. Resources'!H$53)&lt;&gt;1,WEEKDAY('3. Resources'!H$53)&lt;&gt;7,'3. Resources'!H$54&lt;&gt;"FER"),$D44,0)</f>
        <v>6.8</v>
      </c>
      <c r="J44" s="254">
        <f>IF(AND(WEEKDAY('3. Resources'!I$53)&lt;&gt;1,WEEKDAY('3. Resources'!I$53)&lt;&gt;7,'3. Resources'!I$54&lt;&gt;"FER"),$D44,0)</f>
        <v>0</v>
      </c>
      <c r="K44" s="254">
        <f>IF(AND(WEEKDAY('3. Resources'!J$53)&lt;&gt;1,WEEKDAY('3. Resources'!J$53)&lt;&gt;7,'3. Resources'!J$54&lt;&gt;"FER"),$D44,0)</f>
        <v>0</v>
      </c>
      <c r="L44" s="254">
        <f>IF(AND(WEEKDAY('3. Resources'!K$53)&lt;&gt;1,WEEKDAY('3. Resources'!K$53)&lt;&gt;7,'3. Resources'!K$54&lt;&gt;"FER"),$D44,0)</f>
        <v>6.8</v>
      </c>
      <c r="M44" s="254">
        <f>IF(AND(WEEKDAY('3. Resources'!L$53)&lt;&gt;1,WEEKDAY('3. Resources'!L$53)&lt;&gt;7,'3. Resources'!L$54&lt;&gt;"FER"),$D44,0)</f>
        <v>6.8</v>
      </c>
      <c r="N44" s="254">
        <f>IF(AND(WEEKDAY('3. Resources'!M$53)&lt;&gt;1,WEEKDAY('3. Resources'!M$53)&lt;&gt;7,'3. Resources'!M$54&lt;&gt;"FER"),$D44,0)</f>
        <v>6.8</v>
      </c>
      <c r="O44" s="254">
        <f>IF(AND(WEEKDAY('3. Resources'!N$53)&lt;&gt;1,WEEKDAY('3. Resources'!N$53)&lt;&gt;7,'3. Resources'!N$54&lt;&gt;"FER"),$D44,0)</f>
        <v>6.8</v>
      </c>
      <c r="P44" s="254">
        <f>IF(AND(WEEKDAY('3. Resources'!O$53)&lt;&gt;1,WEEKDAY('3. Resources'!O$53)&lt;&gt;7,'3. Resources'!O$54&lt;&gt;"FER"),$D44,0)</f>
        <v>6.8</v>
      </c>
      <c r="Q44" s="254">
        <f>IF(AND(WEEKDAY('3. Resources'!P$53)&lt;&gt;1,WEEKDAY('3. Resources'!P$53)&lt;&gt;7,'3. Resources'!P$54&lt;&gt;"FER"),$D44,0)</f>
        <v>0</v>
      </c>
      <c r="R44" s="254">
        <f>IF(AND(WEEKDAY('3. Resources'!Q$53)&lt;&gt;1,WEEKDAY('3. Resources'!Q$53)&lt;&gt;7,'3. Resources'!Q$54&lt;&gt;"FER"),$D44,0)</f>
        <v>0</v>
      </c>
    </row>
    <row r="45" spans="2:18">
      <c r="B45" s="266" t="s">
        <v>114</v>
      </c>
      <c r="C45" s="267" t="str">
        <f>CONFIG!$A$5</f>
        <v>AUD</v>
      </c>
      <c r="D45" s="253">
        <f>D51/'3. Resources'!$B$53</f>
        <v>1.7</v>
      </c>
      <c r="E45" s="254">
        <f>IF(AND(WEEKDAY('3. Resources'!D$53)&lt;&gt;1,WEEKDAY('3. Resources'!D$53)&lt;&gt;7,'3. Resources'!D$54&lt;&gt;"FER"),$D45,0)</f>
        <v>1.7</v>
      </c>
      <c r="F45" s="254">
        <f>IF(AND(WEEKDAY('3. Resources'!E$53)&lt;&gt;1,WEEKDAY('3. Resources'!E$53)&lt;&gt;7,'3. Resources'!E$54&lt;&gt;"FER"),$D45,0)</f>
        <v>1.7</v>
      </c>
      <c r="G45" s="254">
        <f>IF(AND(WEEKDAY('3. Resources'!F$53)&lt;&gt;1,WEEKDAY('3. Resources'!F$53)&lt;&gt;7,'3. Resources'!F$54&lt;&gt;"FER"),$D45,0)</f>
        <v>1.7</v>
      </c>
      <c r="H45" s="254">
        <f>IF(AND(WEEKDAY('3. Resources'!G$53)&lt;&gt;1,WEEKDAY('3. Resources'!G$53)&lt;&gt;7,'3. Resources'!G$54&lt;&gt;"FER"),$D45,0)</f>
        <v>1.7</v>
      </c>
      <c r="I45" s="254">
        <f>IF(AND(WEEKDAY('3. Resources'!H$53)&lt;&gt;1,WEEKDAY('3. Resources'!H$53)&lt;&gt;7,'3. Resources'!H$54&lt;&gt;"FER"),$D45,0)</f>
        <v>1.7</v>
      </c>
      <c r="J45" s="254">
        <f>IF(AND(WEEKDAY('3. Resources'!I$53)&lt;&gt;1,WEEKDAY('3. Resources'!I$53)&lt;&gt;7,'3. Resources'!I$54&lt;&gt;"FER"),$D45,0)</f>
        <v>0</v>
      </c>
      <c r="K45" s="254">
        <f>IF(AND(WEEKDAY('3. Resources'!J$53)&lt;&gt;1,WEEKDAY('3. Resources'!J$53)&lt;&gt;7,'3. Resources'!J$54&lt;&gt;"FER"),$D45,0)</f>
        <v>0</v>
      </c>
      <c r="L45" s="254">
        <f>IF(AND(WEEKDAY('3. Resources'!K$53)&lt;&gt;1,WEEKDAY('3. Resources'!K$53)&lt;&gt;7,'3. Resources'!K$54&lt;&gt;"FER"),$D45,0)</f>
        <v>1.7</v>
      </c>
      <c r="M45" s="254">
        <f>IF(AND(WEEKDAY('3. Resources'!L$53)&lt;&gt;1,WEEKDAY('3. Resources'!L$53)&lt;&gt;7,'3. Resources'!L$54&lt;&gt;"FER"),$D45,0)</f>
        <v>1.7</v>
      </c>
      <c r="N45" s="254">
        <f>IF(AND(WEEKDAY('3. Resources'!M$53)&lt;&gt;1,WEEKDAY('3. Resources'!M$53)&lt;&gt;7,'3. Resources'!M$54&lt;&gt;"FER"),$D45,0)</f>
        <v>1.7</v>
      </c>
      <c r="O45" s="254">
        <f>IF(AND(WEEKDAY('3. Resources'!N$53)&lt;&gt;1,WEEKDAY('3. Resources'!N$53)&lt;&gt;7,'3. Resources'!N$54&lt;&gt;"FER"),$D45,0)</f>
        <v>1.7</v>
      </c>
      <c r="P45" s="254">
        <f>IF(AND(WEEKDAY('3. Resources'!O$53)&lt;&gt;1,WEEKDAY('3. Resources'!O$53)&lt;&gt;7,'3. Resources'!O$54&lt;&gt;"FER"),$D45,0)</f>
        <v>1.7</v>
      </c>
      <c r="Q45" s="254">
        <f>IF(AND(WEEKDAY('3. Resources'!P$53)&lt;&gt;1,WEEKDAY('3. Resources'!P$53)&lt;&gt;7,'3. Resources'!P$54&lt;&gt;"FER"),$D45,0)</f>
        <v>0</v>
      </c>
      <c r="R45" s="254">
        <f>IF(AND(WEEKDAY('3. Resources'!Q$53)&lt;&gt;1,WEEKDAY('3. Resources'!Q$53)&lt;&gt;7,'3. Resources'!Q$54&lt;&gt;"FER"),$D45,0)</f>
        <v>0</v>
      </c>
    </row>
    <row r="46" spans="2:18" ht="15.75" thickBot="1">
      <c r="B46" s="268" t="s">
        <v>114</v>
      </c>
      <c r="C46" s="269" t="str">
        <f>CONFIG!$A$6</f>
        <v>TST</v>
      </c>
      <c r="D46" s="261">
        <f>D52/'3. Resources'!$B$53</f>
        <v>0</v>
      </c>
      <c r="E46" s="262">
        <f>IF(AND(WEEKDAY('3. Resources'!D$53)&lt;&gt;1,WEEKDAY('3. Resources'!D$53)&lt;&gt;7,'3. Resources'!D$54&lt;&gt;"FER"),$D46,0)</f>
        <v>0</v>
      </c>
      <c r="F46" s="262">
        <f>IF(AND(WEEKDAY('3. Resources'!E$53)&lt;&gt;1,WEEKDAY('3. Resources'!E$53)&lt;&gt;7,'3. Resources'!E$54&lt;&gt;"FER"),$D46,0)</f>
        <v>0</v>
      </c>
      <c r="G46" s="262">
        <f>IF(AND(WEEKDAY('3. Resources'!F$53)&lt;&gt;1,WEEKDAY('3. Resources'!F$53)&lt;&gt;7,'3. Resources'!F$54&lt;&gt;"FER"),$D46,0)</f>
        <v>0</v>
      </c>
      <c r="H46" s="262">
        <f>IF(AND(WEEKDAY('3. Resources'!G$53)&lt;&gt;1,WEEKDAY('3. Resources'!G$53)&lt;&gt;7,'3. Resources'!G$54&lt;&gt;"FER"),$D46,0)</f>
        <v>0</v>
      </c>
      <c r="I46" s="262">
        <f>IF(AND(WEEKDAY('3. Resources'!H$53)&lt;&gt;1,WEEKDAY('3. Resources'!H$53)&lt;&gt;7,'3. Resources'!H$54&lt;&gt;"FER"),$D46,0)</f>
        <v>0</v>
      </c>
      <c r="J46" s="262">
        <f>IF(AND(WEEKDAY('3. Resources'!I$53)&lt;&gt;1,WEEKDAY('3. Resources'!I$53)&lt;&gt;7,'3. Resources'!I$54&lt;&gt;"FER"),$D46,0)</f>
        <v>0</v>
      </c>
      <c r="K46" s="262">
        <f>IF(AND(WEEKDAY('3. Resources'!J$53)&lt;&gt;1,WEEKDAY('3. Resources'!J$53)&lt;&gt;7,'3. Resources'!J$54&lt;&gt;"FER"),$D46,0)</f>
        <v>0</v>
      </c>
      <c r="L46" s="262">
        <f>IF(AND(WEEKDAY('3. Resources'!K$53)&lt;&gt;1,WEEKDAY('3. Resources'!K$53)&lt;&gt;7,'3. Resources'!K$54&lt;&gt;"FER"),$D46,0)</f>
        <v>0</v>
      </c>
      <c r="M46" s="262">
        <f>IF(AND(WEEKDAY('3. Resources'!L$53)&lt;&gt;1,WEEKDAY('3. Resources'!L$53)&lt;&gt;7,'3. Resources'!L$54&lt;&gt;"FER"),$D46,0)</f>
        <v>0</v>
      </c>
      <c r="N46" s="262">
        <f>IF(AND(WEEKDAY('3. Resources'!M$53)&lt;&gt;1,WEEKDAY('3. Resources'!M$53)&lt;&gt;7,'3. Resources'!M$54&lt;&gt;"FER"),$D46,0)</f>
        <v>0</v>
      </c>
      <c r="O46" s="262">
        <f>IF(AND(WEEKDAY('3. Resources'!N$53)&lt;&gt;1,WEEKDAY('3. Resources'!N$53)&lt;&gt;7,'3. Resources'!N$54&lt;&gt;"FER"),$D46,0)</f>
        <v>0</v>
      </c>
      <c r="P46" s="262">
        <f>IF(AND(WEEKDAY('3. Resources'!O$53)&lt;&gt;1,WEEKDAY('3. Resources'!O$53)&lt;&gt;7,'3. Resources'!O$54&lt;&gt;"FER"),$D46,0)</f>
        <v>0</v>
      </c>
      <c r="Q46" s="262">
        <f>IF(AND(WEEKDAY('3. Resources'!P$53)&lt;&gt;1,WEEKDAY('3. Resources'!P$53)&lt;&gt;7,'3. Resources'!P$54&lt;&gt;"FER"),$D46,0)</f>
        <v>0</v>
      </c>
      <c r="R46" s="262">
        <f>IF(AND(WEEKDAY('3. Resources'!Q$53)&lt;&gt;1,WEEKDAY('3. Resources'!Q$53)&lt;&gt;7,'3. Resources'!Q$54&lt;&gt;"FER"),$D46,0)</f>
        <v>0</v>
      </c>
    </row>
    <row r="47" spans="2:18" ht="15.75" thickBot="1">
      <c r="B47" s="263" t="s">
        <v>113</v>
      </c>
      <c r="C47" s="258" t="s">
        <v>108</v>
      </c>
      <c r="D47" s="259">
        <f>SUM(D48:D52)</f>
        <v>136</v>
      </c>
      <c r="E47" s="259">
        <f t="shared" ref="E47:E52" si="22">D47-E41</f>
        <v>122.4</v>
      </c>
      <c r="F47" s="259">
        <f t="shared" ref="F47:R47" si="23">E47-F41</f>
        <v>108.80000000000001</v>
      </c>
      <c r="G47" s="259">
        <f t="shared" si="23"/>
        <v>95.200000000000017</v>
      </c>
      <c r="H47" s="259">
        <f t="shared" si="23"/>
        <v>81.600000000000023</v>
      </c>
      <c r="I47" s="259">
        <f t="shared" si="23"/>
        <v>68.000000000000028</v>
      </c>
      <c r="J47" s="259">
        <f t="shared" si="23"/>
        <v>68.000000000000028</v>
      </c>
      <c r="K47" s="259">
        <f t="shared" si="23"/>
        <v>68.000000000000028</v>
      </c>
      <c r="L47" s="259">
        <f t="shared" si="23"/>
        <v>54.400000000000034</v>
      </c>
      <c r="M47" s="259">
        <f t="shared" si="23"/>
        <v>40.80000000000004</v>
      </c>
      <c r="N47" s="259">
        <f t="shared" si="23"/>
        <v>27.200000000000042</v>
      </c>
      <c r="O47" s="259">
        <f t="shared" si="23"/>
        <v>13.600000000000044</v>
      </c>
      <c r="P47" s="259">
        <f t="shared" si="23"/>
        <v>4.6185277824406512E-14</v>
      </c>
      <c r="Q47" s="259">
        <f t="shared" si="23"/>
        <v>4.6185277824406512E-14</v>
      </c>
      <c r="R47" s="260">
        <f t="shared" si="23"/>
        <v>4.6185277824406512E-14</v>
      </c>
    </row>
    <row r="48" spans="2:18">
      <c r="B48" s="270" t="s">
        <v>113</v>
      </c>
      <c r="C48" s="265" t="str">
        <f>CONFIG!$A$2</f>
        <v>GD</v>
      </c>
      <c r="D48" s="255">
        <f>SUMIF('3. Resources'!$C$85:$C$94,C48,'3. Resources'!$H$85:$H$94)</f>
        <v>17</v>
      </c>
      <c r="E48" s="256">
        <f t="shared" si="22"/>
        <v>15.3</v>
      </c>
      <c r="F48" s="256">
        <f t="shared" ref="F48:R48" si="24">E48-F42</f>
        <v>13.600000000000001</v>
      </c>
      <c r="G48" s="256">
        <f t="shared" si="24"/>
        <v>11.900000000000002</v>
      </c>
      <c r="H48" s="256">
        <f t="shared" si="24"/>
        <v>10.200000000000003</v>
      </c>
      <c r="I48" s="256">
        <f t="shared" si="24"/>
        <v>8.5000000000000036</v>
      </c>
      <c r="J48" s="256">
        <f t="shared" si="24"/>
        <v>8.5000000000000036</v>
      </c>
      <c r="K48" s="256">
        <f t="shared" si="24"/>
        <v>8.5000000000000036</v>
      </c>
      <c r="L48" s="256">
        <f t="shared" si="24"/>
        <v>6.8000000000000034</v>
      </c>
      <c r="M48" s="256">
        <f t="shared" si="24"/>
        <v>5.1000000000000032</v>
      </c>
      <c r="N48" s="256">
        <f t="shared" si="24"/>
        <v>3.400000000000003</v>
      </c>
      <c r="O48" s="256">
        <f t="shared" si="24"/>
        <v>1.7000000000000031</v>
      </c>
      <c r="P48" s="256">
        <f t="shared" si="24"/>
        <v>3.1086244689504383E-15</v>
      </c>
      <c r="Q48" s="256">
        <f t="shared" si="24"/>
        <v>3.1086244689504383E-15</v>
      </c>
      <c r="R48" s="256">
        <f t="shared" si="24"/>
        <v>3.1086244689504383E-15</v>
      </c>
    </row>
    <row r="49" spans="2:18">
      <c r="B49" s="252" t="s">
        <v>113</v>
      </c>
      <c r="C49" s="267" t="str">
        <f>CONFIG!$A$3</f>
        <v>ART</v>
      </c>
      <c r="D49" s="253">
        <f>SUMIF('3. Resources'!$C$85:$C$94,C49,'3. Resources'!$H$85:$H$94)</f>
        <v>34</v>
      </c>
      <c r="E49" s="254">
        <f t="shared" si="22"/>
        <v>30.6</v>
      </c>
      <c r="F49" s="254">
        <f t="shared" ref="F49:R49" si="25">E49-F43</f>
        <v>27.200000000000003</v>
      </c>
      <c r="G49" s="254">
        <f t="shared" si="25"/>
        <v>23.800000000000004</v>
      </c>
      <c r="H49" s="254">
        <f t="shared" si="25"/>
        <v>20.400000000000006</v>
      </c>
      <c r="I49" s="254">
        <f t="shared" si="25"/>
        <v>17.000000000000007</v>
      </c>
      <c r="J49" s="254">
        <f t="shared" si="25"/>
        <v>17.000000000000007</v>
      </c>
      <c r="K49" s="254">
        <f t="shared" si="25"/>
        <v>17.000000000000007</v>
      </c>
      <c r="L49" s="254">
        <f t="shared" si="25"/>
        <v>13.600000000000007</v>
      </c>
      <c r="M49" s="254">
        <f t="shared" si="25"/>
        <v>10.200000000000006</v>
      </c>
      <c r="N49" s="254">
        <f t="shared" si="25"/>
        <v>6.800000000000006</v>
      </c>
      <c r="O49" s="254">
        <f t="shared" si="25"/>
        <v>3.4000000000000061</v>
      </c>
      <c r="P49" s="254">
        <f t="shared" si="25"/>
        <v>6.2172489379008766E-15</v>
      </c>
      <c r="Q49" s="254">
        <f t="shared" si="25"/>
        <v>6.2172489379008766E-15</v>
      </c>
      <c r="R49" s="254">
        <f t="shared" si="25"/>
        <v>6.2172489379008766E-15</v>
      </c>
    </row>
    <row r="50" spans="2:18">
      <c r="B50" s="252" t="s">
        <v>113</v>
      </c>
      <c r="C50" s="267" t="str">
        <f>CONFIG!$A$4</f>
        <v>PRG</v>
      </c>
      <c r="D50" s="253">
        <f>SUMIF('3. Resources'!$C$85:$C$94,C50,'3. Resources'!$H$85:$H$94)</f>
        <v>68</v>
      </c>
      <c r="E50" s="254">
        <f t="shared" si="22"/>
        <v>61.2</v>
      </c>
      <c r="F50" s="254">
        <f t="shared" ref="F50:R50" si="26">E50-F44</f>
        <v>54.400000000000006</v>
      </c>
      <c r="G50" s="254">
        <f t="shared" si="26"/>
        <v>47.600000000000009</v>
      </c>
      <c r="H50" s="254">
        <f t="shared" si="26"/>
        <v>40.800000000000011</v>
      </c>
      <c r="I50" s="254">
        <f t="shared" si="26"/>
        <v>34.000000000000014</v>
      </c>
      <c r="J50" s="254">
        <f t="shared" si="26"/>
        <v>34.000000000000014</v>
      </c>
      <c r="K50" s="254">
        <f t="shared" si="26"/>
        <v>34.000000000000014</v>
      </c>
      <c r="L50" s="254">
        <f t="shared" si="26"/>
        <v>27.200000000000014</v>
      </c>
      <c r="M50" s="254">
        <f t="shared" si="26"/>
        <v>20.400000000000013</v>
      </c>
      <c r="N50" s="254">
        <f t="shared" si="26"/>
        <v>13.600000000000012</v>
      </c>
      <c r="O50" s="254">
        <f t="shared" si="26"/>
        <v>6.8000000000000123</v>
      </c>
      <c r="P50" s="254">
        <f t="shared" si="26"/>
        <v>1.2434497875801753E-14</v>
      </c>
      <c r="Q50" s="254">
        <f t="shared" si="26"/>
        <v>1.2434497875801753E-14</v>
      </c>
      <c r="R50" s="254">
        <f t="shared" si="26"/>
        <v>1.2434497875801753E-14</v>
      </c>
    </row>
    <row r="51" spans="2:18">
      <c r="B51" s="252" t="s">
        <v>113</v>
      </c>
      <c r="C51" s="267" t="str">
        <f>CONFIG!$A$5</f>
        <v>AUD</v>
      </c>
      <c r="D51" s="253">
        <f>SUMIF('3. Resources'!$C$85:$C$94,C51,'3. Resources'!$H$85:$H$94)</f>
        <v>17</v>
      </c>
      <c r="E51" s="254">
        <f t="shared" si="22"/>
        <v>15.3</v>
      </c>
      <c r="F51" s="254">
        <f t="shared" ref="F51:R51" si="27">E51-F45</f>
        <v>13.600000000000001</v>
      </c>
      <c r="G51" s="254">
        <f t="shared" si="27"/>
        <v>11.900000000000002</v>
      </c>
      <c r="H51" s="254">
        <f t="shared" si="27"/>
        <v>10.200000000000003</v>
      </c>
      <c r="I51" s="254">
        <f t="shared" si="27"/>
        <v>8.5000000000000036</v>
      </c>
      <c r="J51" s="254">
        <f t="shared" si="27"/>
        <v>8.5000000000000036</v>
      </c>
      <c r="K51" s="254">
        <f t="shared" si="27"/>
        <v>8.5000000000000036</v>
      </c>
      <c r="L51" s="254">
        <f t="shared" si="27"/>
        <v>6.8000000000000034</v>
      </c>
      <c r="M51" s="254">
        <f t="shared" si="27"/>
        <v>5.1000000000000032</v>
      </c>
      <c r="N51" s="254">
        <f t="shared" si="27"/>
        <v>3.400000000000003</v>
      </c>
      <c r="O51" s="254">
        <f t="shared" si="27"/>
        <v>1.7000000000000031</v>
      </c>
      <c r="P51" s="254">
        <f t="shared" si="27"/>
        <v>3.1086244689504383E-15</v>
      </c>
      <c r="Q51" s="254">
        <f t="shared" si="27"/>
        <v>3.1086244689504383E-15</v>
      </c>
      <c r="R51" s="254">
        <f t="shared" si="27"/>
        <v>3.1086244689504383E-15</v>
      </c>
    </row>
    <row r="52" spans="2:18">
      <c r="B52" s="252" t="s">
        <v>113</v>
      </c>
      <c r="C52" s="267" t="str">
        <f>CONFIG!$A$6</f>
        <v>TST</v>
      </c>
      <c r="D52" s="253">
        <f>SUMIF('3. Resources'!$C$85:$C$94,C52,'3. Resources'!$H$85:$H$94)</f>
        <v>0</v>
      </c>
      <c r="E52" s="254">
        <f t="shared" si="22"/>
        <v>0</v>
      </c>
      <c r="F52" s="254">
        <f t="shared" ref="F52:R52" si="28">E52-F46</f>
        <v>0</v>
      </c>
      <c r="G52" s="254">
        <f t="shared" si="28"/>
        <v>0</v>
      </c>
      <c r="H52" s="254">
        <f t="shared" si="28"/>
        <v>0</v>
      </c>
      <c r="I52" s="254">
        <f t="shared" si="28"/>
        <v>0</v>
      </c>
      <c r="J52" s="254">
        <f t="shared" si="28"/>
        <v>0</v>
      </c>
      <c r="K52" s="254">
        <f t="shared" si="28"/>
        <v>0</v>
      </c>
      <c r="L52" s="254">
        <f t="shared" si="28"/>
        <v>0</v>
      </c>
      <c r="M52" s="254">
        <f t="shared" si="28"/>
        <v>0</v>
      </c>
      <c r="N52" s="254">
        <f t="shared" si="28"/>
        <v>0</v>
      </c>
      <c r="O52" s="254">
        <f t="shared" si="28"/>
        <v>0</v>
      </c>
      <c r="P52" s="254">
        <f t="shared" si="28"/>
        <v>0</v>
      </c>
      <c r="Q52" s="254">
        <f t="shared" si="28"/>
        <v>0</v>
      </c>
      <c r="R52" s="254">
        <f t="shared" si="28"/>
        <v>0</v>
      </c>
    </row>
    <row r="54" spans="2:18" ht="15.75" thickBot="1">
      <c r="B54" s="385" t="s">
        <v>43</v>
      </c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6"/>
      <c r="O54" s="386"/>
      <c r="P54" s="386"/>
      <c r="Q54" s="386"/>
      <c r="R54" s="387"/>
    </row>
    <row r="55" spans="2:18" ht="15.75" thickBot="1">
      <c r="B55" s="257" t="s">
        <v>114</v>
      </c>
      <c r="C55" s="258" t="s">
        <v>108</v>
      </c>
      <c r="D55" s="259">
        <f>SUM(D56:D60)</f>
        <v>16</v>
      </c>
      <c r="E55" s="259">
        <f>IF(AND(WEEKDAY('3. Resources'!D$53)&lt;&gt;1,WEEKDAY('3. Resources'!D$53)&lt;&gt;7,'3. Resources'!D$54&lt;&gt;"FER"),$D55,0)</f>
        <v>16</v>
      </c>
      <c r="F55" s="259">
        <f>IF(AND(WEEKDAY('3. Resources'!E$53)&lt;&gt;1,WEEKDAY('3. Resources'!E$53)&lt;&gt;7,'3. Resources'!E$54&lt;&gt;"FER"),$D55,0)</f>
        <v>16</v>
      </c>
      <c r="G55" s="259">
        <f>IF(AND(WEEKDAY('3. Resources'!F$53)&lt;&gt;1,WEEKDAY('3. Resources'!F$53)&lt;&gt;7,'3. Resources'!F$54&lt;&gt;"FER"),$D55,0)</f>
        <v>16</v>
      </c>
      <c r="H55" s="259">
        <f>IF(AND(WEEKDAY('3. Resources'!G$53)&lt;&gt;1,WEEKDAY('3. Resources'!G$53)&lt;&gt;7,'3. Resources'!G$54&lt;&gt;"FER"),$D55,0)</f>
        <v>16</v>
      </c>
      <c r="I55" s="259">
        <f>IF(AND(WEEKDAY('3. Resources'!H$53)&lt;&gt;1,WEEKDAY('3. Resources'!H$53)&lt;&gt;7,'3. Resources'!H$54&lt;&gt;"FER"),$D55,0)</f>
        <v>16</v>
      </c>
      <c r="J55" s="259">
        <f>IF(AND(WEEKDAY('3. Resources'!I$53)&lt;&gt;1,WEEKDAY('3. Resources'!I$53)&lt;&gt;7,'3. Resources'!I$54&lt;&gt;"FER"),$D55,0)</f>
        <v>0</v>
      </c>
      <c r="K55" s="259">
        <f>IF(AND(WEEKDAY('3. Resources'!J$53)&lt;&gt;1,WEEKDAY('3. Resources'!J$53)&lt;&gt;7,'3. Resources'!J$54&lt;&gt;"FER"),$D55,0)</f>
        <v>0</v>
      </c>
      <c r="L55" s="259">
        <f>IF(AND(WEEKDAY('3. Resources'!K$53)&lt;&gt;1,WEEKDAY('3. Resources'!K$53)&lt;&gt;7,'3. Resources'!K$54&lt;&gt;"FER"),$D55,0)</f>
        <v>16</v>
      </c>
      <c r="M55" s="259">
        <f>IF(AND(WEEKDAY('3. Resources'!L$53)&lt;&gt;1,WEEKDAY('3. Resources'!L$53)&lt;&gt;7,'3. Resources'!L$54&lt;&gt;"FER"),$D55,0)</f>
        <v>16</v>
      </c>
      <c r="N55" s="259">
        <f>IF(AND(WEEKDAY('3. Resources'!M$53)&lt;&gt;1,WEEKDAY('3. Resources'!M$53)&lt;&gt;7,'3. Resources'!M$54&lt;&gt;"FER"),$D55,0)</f>
        <v>16</v>
      </c>
      <c r="O55" s="259">
        <f>IF(AND(WEEKDAY('3. Resources'!N$53)&lt;&gt;1,WEEKDAY('3. Resources'!N$53)&lt;&gt;7,'3. Resources'!N$54&lt;&gt;"FER"),$D55,0)</f>
        <v>16</v>
      </c>
      <c r="P55" s="259">
        <f>IF(AND(WEEKDAY('3. Resources'!O$53)&lt;&gt;1,WEEKDAY('3. Resources'!O$53)&lt;&gt;7,'3. Resources'!O$54&lt;&gt;"FER"),$D55,0)</f>
        <v>16</v>
      </c>
      <c r="Q55" s="259">
        <f>IF(AND(WEEKDAY('3. Resources'!P$53)&lt;&gt;1,WEEKDAY('3. Resources'!P$53)&lt;&gt;7,'3. Resources'!P$54&lt;&gt;"FER"),$D55,0)</f>
        <v>0</v>
      </c>
      <c r="R55" s="260">
        <f>IF(AND(WEEKDAY('3. Resources'!Q$53)&lt;&gt;1,WEEKDAY('3. Resources'!Q$53)&lt;&gt;7,'3. Resources'!Q$54&lt;&gt;"FER"),$D55,0)</f>
        <v>0</v>
      </c>
    </row>
    <row r="56" spans="2:18">
      <c r="B56" s="264" t="s">
        <v>114</v>
      </c>
      <c r="C56" s="265" t="str">
        <f>CONFIG!$A$2</f>
        <v>GD</v>
      </c>
      <c r="D56" s="255">
        <f>D62/'3. Resources'!$B$53</f>
        <v>2</v>
      </c>
      <c r="E56" s="256">
        <f>IF(AND(WEEKDAY('3. Resources'!D$53)&lt;&gt;1,WEEKDAY('3. Resources'!D$53)&lt;&gt;7,'3. Resources'!D$54&lt;&gt;"FER"),$D56,0)</f>
        <v>2</v>
      </c>
      <c r="F56" s="256">
        <f>IF(AND(WEEKDAY('3. Resources'!E$53)&lt;&gt;1,WEEKDAY('3. Resources'!E$53)&lt;&gt;7,'3. Resources'!E$54&lt;&gt;"FER"),$D56,0)</f>
        <v>2</v>
      </c>
      <c r="G56" s="256">
        <f>IF(AND(WEEKDAY('3. Resources'!F$53)&lt;&gt;1,WEEKDAY('3. Resources'!F$53)&lt;&gt;7,'3. Resources'!F$54&lt;&gt;"FER"),$D56,0)</f>
        <v>2</v>
      </c>
      <c r="H56" s="256">
        <f>IF(AND(WEEKDAY('3. Resources'!G$53)&lt;&gt;1,WEEKDAY('3. Resources'!G$53)&lt;&gt;7,'3. Resources'!G$54&lt;&gt;"FER"),$D56,0)</f>
        <v>2</v>
      </c>
      <c r="I56" s="256">
        <f>IF(AND(WEEKDAY('3. Resources'!H$53)&lt;&gt;1,WEEKDAY('3. Resources'!H$53)&lt;&gt;7,'3. Resources'!H$54&lt;&gt;"FER"),$D56,0)</f>
        <v>2</v>
      </c>
      <c r="J56" s="256">
        <f>IF(AND(WEEKDAY('3. Resources'!I$53)&lt;&gt;1,WEEKDAY('3. Resources'!I$53)&lt;&gt;7,'3. Resources'!I$54&lt;&gt;"FER"),$D56,0)</f>
        <v>0</v>
      </c>
      <c r="K56" s="256">
        <f>IF(AND(WEEKDAY('3. Resources'!J$53)&lt;&gt;1,WEEKDAY('3. Resources'!J$53)&lt;&gt;7,'3. Resources'!J$54&lt;&gt;"FER"),$D56,0)</f>
        <v>0</v>
      </c>
      <c r="L56" s="256">
        <f>IF(AND(WEEKDAY('3. Resources'!K$53)&lt;&gt;1,WEEKDAY('3. Resources'!K$53)&lt;&gt;7,'3. Resources'!K$54&lt;&gt;"FER"),$D56,0)</f>
        <v>2</v>
      </c>
      <c r="M56" s="256">
        <f>IF(AND(WEEKDAY('3. Resources'!L$53)&lt;&gt;1,WEEKDAY('3. Resources'!L$53)&lt;&gt;7,'3. Resources'!L$54&lt;&gt;"FER"),$D56,0)</f>
        <v>2</v>
      </c>
      <c r="N56" s="256">
        <f>IF(AND(WEEKDAY('3. Resources'!M$53)&lt;&gt;1,WEEKDAY('3. Resources'!M$53)&lt;&gt;7,'3. Resources'!M$54&lt;&gt;"FER"),$D56,0)</f>
        <v>2</v>
      </c>
      <c r="O56" s="256">
        <f>IF(AND(WEEKDAY('3. Resources'!N$53)&lt;&gt;1,WEEKDAY('3. Resources'!N$53)&lt;&gt;7,'3. Resources'!N$54&lt;&gt;"FER"),$D56,0)</f>
        <v>2</v>
      </c>
      <c r="P56" s="256">
        <f>IF(AND(WEEKDAY('3. Resources'!O$53)&lt;&gt;1,WEEKDAY('3. Resources'!O$53)&lt;&gt;7,'3. Resources'!O$54&lt;&gt;"FER"),$D56,0)</f>
        <v>2</v>
      </c>
      <c r="Q56" s="256">
        <f>IF(AND(WEEKDAY('3. Resources'!P$53)&lt;&gt;1,WEEKDAY('3. Resources'!P$53)&lt;&gt;7,'3. Resources'!P$54&lt;&gt;"FER"),$D56,0)</f>
        <v>0</v>
      </c>
      <c r="R56" s="256">
        <f>IF(AND(WEEKDAY('3. Resources'!Q$53)&lt;&gt;1,WEEKDAY('3. Resources'!Q$53)&lt;&gt;7,'3. Resources'!Q$54&lt;&gt;"FER"),$D56,0)</f>
        <v>0</v>
      </c>
    </row>
    <row r="57" spans="2:18">
      <c r="B57" s="266" t="s">
        <v>114</v>
      </c>
      <c r="C57" s="267" t="str">
        <f>CONFIG!$A$3</f>
        <v>ART</v>
      </c>
      <c r="D57" s="253">
        <f>D63/'3. Resources'!$B$53</f>
        <v>4</v>
      </c>
      <c r="E57" s="254">
        <f>IF(AND(WEEKDAY('3. Resources'!D$53)&lt;&gt;1,WEEKDAY('3. Resources'!D$53)&lt;&gt;7,'3. Resources'!D$54&lt;&gt;"FER"),$D57,0)</f>
        <v>4</v>
      </c>
      <c r="F57" s="254">
        <f>IF(AND(WEEKDAY('3. Resources'!E$53)&lt;&gt;1,WEEKDAY('3. Resources'!E$53)&lt;&gt;7,'3. Resources'!E$54&lt;&gt;"FER"),$D57,0)</f>
        <v>4</v>
      </c>
      <c r="G57" s="254">
        <f>IF(AND(WEEKDAY('3. Resources'!F$53)&lt;&gt;1,WEEKDAY('3. Resources'!F$53)&lt;&gt;7,'3. Resources'!F$54&lt;&gt;"FER"),$D57,0)</f>
        <v>4</v>
      </c>
      <c r="H57" s="254">
        <f>IF(AND(WEEKDAY('3. Resources'!G$53)&lt;&gt;1,WEEKDAY('3. Resources'!G$53)&lt;&gt;7,'3. Resources'!G$54&lt;&gt;"FER"),$D57,0)</f>
        <v>4</v>
      </c>
      <c r="I57" s="254">
        <f>IF(AND(WEEKDAY('3. Resources'!H$53)&lt;&gt;1,WEEKDAY('3. Resources'!H$53)&lt;&gt;7,'3. Resources'!H$54&lt;&gt;"FER"),$D57,0)</f>
        <v>4</v>
      </c>
      <c r="J57" s="254">
        <f>IF(AND(WEEKDAY('3. Resources'!I$53)&lt;&gt;1,WEEKDAY('3. Resources'!I$53)&lt;&gt;7,'3. Resources'!I$54&lt;&gt;"FER"),$D57,0)</f>
        <v>0</v>
      </c>
      <c r="K57" s="254">
        <f>IF(AND(WEEKDAY('3. Resources'!J$53)&lt;&gt;1,WEEKDAY('3. Resources'!J$53)&lt;&gt;7,'3. Resources'!J$54&lt;&gt;"FER"),$D57,0)</f>
        <v>0</v>
      </c>
      <c r="L57" s="254">
        <f>IF(AND(WEEKDAY('3. Resources'!K$53)&lt;&gt;1,WEEKDAY('3. Resources'!K$53)&lt;&gt;7,'3. Resources'!K$54&lt;&gt;"FER"),$D57,0)</f>
        <v>4</v>
      </c>
      <c r="M57" s="254">
        <f>IF(AND(WEEKDAY('3. Resources'!L$53)&lt;&gt;1,WEEKDAY('3. Resources'!L$53)&lt;&gt;7,'3. Resources'!L$54&lt;&gt;"FER"),$D57,0)</f>
        <v>4</v>
      </c>
      <c r="N57" s="254">
        <f>IF(AND(WEEKDAY('3. Resources'!M$53)&lt;&gt;1,WEEKDAY('3. Resources'!M$53)&lt;&gt;7,'3. Resources'!M$54&lt;&gt;"FER"),$D57,0)</f>
        <v>4</v>
      </c>
      <c r="O57" s="254">
        <f>IF(AND(WEEKDAY('3. Resources'!N$53)&lt;&gt;1,WEEKDAY('3. Resources'!N$53)&lt;&gt;7,'3. Resources'!N$54&lt;&gt;"FER"),$D57,0)</f>
        <v>4</v>
      </c>
      <c r="P57" s="254">
        <f>IF(AND(WEEKDAY('3. Resources'!O$53)&lt;&gt;1,WEEKDAY('3. Resources'!O$53)&lt;&gt;7,'3. Resources'!O$54&lt;&gt;"FER"),$D57,0)</f>
        <v>4</v>
      </c>
      <c r="Q57" s="254">
        <f>IF(AND(WEEKDAY('3. Resources'!P$53)&lt;&gt;1,WEEKDAY('3. Resources'!P$53)&lt;&gt;7,'3. Resources'!P$54&lt;&gt;"FER"),$D57,0)</f>
        <v>0</v>
      </c>
      <c r="R57" s="254">
        <f>IF(AND(WEEKDAY('3. Resources'!Q$53)&lt;&gt;1,WEEKDAY('3. Resources'!Q$53)&lt;&gt;7,'3. Resources'!Q$54&lt;&gt;"FER"),$D57,0)</f>
        <v>0</v>
      </c>
    </row>
    <row r="58" spans="2:18">
      <c r="B58" s="266" t="s">
        <v>114</v>
      </c>
      <c r="C58" s="267" t="str">
        <f>CONFIG!$A$4</f>
        <v>PRG</v>
      </c>
      <c r="D58" s="253">
        <f>D64/'3. Resources'!$B$53</f>
        <v>8</v>
      </c>
      <c r="E58" s="254">
        <f>IF(AND(WEEKDAY('3. Resources'!D$53)&lt;&gt;1,WEEKDAY('3. Resources'!D$53)&lt;&gt;7,'3. Resources'!D$54&lt;&gt;"FER"),$D58,0)</f>
        <v>8</v>
      </c>
      <c r="F58" s="254">
        <f>IF(AND(WEEKDAY('3. Resources'!E$53)&lt;&gt;1,WEEKDAY('3. Resources'!E$53)&lt;&gt;7,'3. Resources'!E$54&lt;&gt;"FER"),$D58,0)</f>
        <v>8</v>
      </c>
      <c r="G58" s="254">
        <f>IF(AND(WEEKDAY('3. Resources'!F$53)&lt;&gt;1,WEEKDAY('3. Resources'!F$53)&lt;&gt;7,'3. Resources'!F$54&lt;&gt;"FER"),$D58,0)</f>
        <v>8</v>
      </c>
      <c r="H58" s="254">
        <f>IF(AND(WEEKDAY('3. Resources'!G$53)&lt;&gt;1,WEEKDAY('3. Resources'!G$53)&lt;&gt;7,'3. Resources'!G$54&lt;&gt;"FER"),$D58,0)</f>
        <v>8</v>
      </c>
      <c r="I58" s="254">
        <f>IF(AND(WEEKDAY('3. Resources'!H$53)&lt;&gt;1,WEEKDAY('3. Resources'!H$53)&lt;&gt;7,'3. Resources'!H$54&lt;&gt;"FER"),$D58,0)</f>
        <v>8</v>
      </c>
      <c r="J58" s="254">
        <f>IF(AND(WEEKDAY('3. Resources'!I$53)&lt;&gt;1,WEEKDAY('3. Resources'!I$53)&lt;&gt;7,'3. Resources'!I$54&lt;&gt;"FER"),$D58,0)</f>
        <v>0</v>
      </c>
      <c r="K58" s="254">
        <f>IF(AND(WEEKDAY('3. Resources'!J$53)&lt;&gt;1,WEEKDAY('3. Resources'!J$53)&lt;&gt;7,'3. Resources'!J$54&lt;&gt;"FER"),$D58,0)</f>
        <v>0</v>
      </c>
      <c r="L58" s="254">
        <f>IF(AND(WEEKDAY('3. Resources'!K$53)&lt;&gt;1,WEEKDAY('3. Resources'!K$53)&lt;&gt;7,'3. Resources'!K$54&lt;&gt;"FER"),$D58,0)</f>
        <v>8</v>
      </c>
      <c r="M58" s="254">
        <f>IF(AND(WEEKDAY('3. Resources'!L$53)&lt;&gt;1,WEEKDAY('3. Resources'!L$53)&lt;&gt;7,'3. Resources'!L$54&lt;&gt;"FER"),$D58,0)</f>
        <v>8</v>
      </c>
      <c r="N58" s="254">
        <f>IF(AND(WEEKDAY('3. Resources'!M$53)&lt;&gt;1,WEEKDAY('3. Resources'!M$53)&lt;&gt;7,'3. Resources'!M$54&lt;&gt;"FER"),$D58,0)</f>
        <v>8</v>
      </c>
      <c r="O58" s="254">
        <f>IF(AND(WEEKDAY('3. Resources'!N$53)&lt;&gt;1,WEEKDAY('3. Resources'!N$53)&lt;&gt;7,'3. Resources'!N$54&lt;&gt;"FER"),$D58,0)</f>
        <v>8</v>
      </c>
      <c r="P58" s="254">
        <f>IF(AND(WEEKDAY('3. Resources'!O$53)&lt;&gt;1,WEEKDAY('3. Resources'!O$53)&lt;&gt;7,'3. Resources'!O$54&lt;&gt;"FER"),$D58,0)</f>
        <v>8</v>
      </c>
      <c r="Q58" s="254">
        <f>IF(AND(WEEKDAY('3. Resources'!P$53)&lt;&gt;1,WEEKDAY('3. Resources'!P$53)&lt;&gt;7,'3. Resources'!P$54&lt;&gt;"FER"),$D58,0)</f>
        <v>0</v>
      </c>
      <c r="R58" s="254">
        <f>IF(AND(WEEKDAY('3. Resources'!Q$53)&lt;&gt;1,WEEKDAY('3. Resources'!Q$53)&lt;&gt;7,'3. Resources'!Q$54&lt;&gt;"FER"),$D58,0)</f>
        <v>0</v>
      </c>
    </row>
    <row r="59" spans="2:18">
      <c r="B59" s="266" t="s">
        <v>114</v>
      </c>
      <c r="C59" s="267" t="str">
        <f>CONFIG!$A$5</f>
        <v>AUD</v>
      </c>
      <c r="D59" s="253">
        <f>D65/'3. Resources'!$B$53</f>
        <v>2</v>
      </c>
      <c r="E59" s="254">
        <f>IF(AND(WEEKDAY('3. Resources'!D$53)&lt;&gt;1,WEEKDAY('3. Resources'!D$53)&lt;&gt;7,'3. Resources'!D$54&lt;&gt;"FER"),$D59,0)</f>
        <v>2</v>
      </c>
      <c r="F59" s="254">
        <f>IF(AND(WEEKDAY('3. Resources'!E$53)&lt;&gt;1,WEEKDAY('3. Resources'!E$53)&lt;&gt;7,'3. Resources'!E$54&lt;&gt;"FER"),$D59,0)</f>
        <v>2</v>
      </c>
      <c r="G59" s="254">
        <f>IF(AND(WEEKDAY('3. Resources'!F$53)&lt;&gt;1,WEEKDAY('3. Resources'!F$53)&lt;&gt;7,'3. Resources'!F$54&lt;&gt;"FER"),$D59,0)</f>
        <v>2</v>
      </c>
      <c r="H59" s="254">
        <f>IF(AND(WEEKDAY('3. Resources'!G$53)&lt;&gt;1,WEEKDAY('3. Resources'!G$53)&lt;&gt;7,'3. Resources'!G$54&lt;&gt;"FER"),$D59,0)</f>
        <v>2</v>
      </c>
      <c r="I59" s="254">
        <f>IF(AND(WEEKDAY('3. Resources'!H$53)&lt;&gt;1,WEEKDAY('3. Resources'!H$53)&lt;&gt;7,'3. Resources'!H$54&lt;&gt;"FER"),$D59,0)</f>
        <v>2</v>
      </c>
      <c r="J59" s="254">
        <f>IF(AND(WEEKDAY('3. Resources'!I$53)&lt;&gt;1,WEEKDAY('3. Resources'!I$53)&lt;&gt;7,'3. Resources'!I$54&lt;&gt;"FER"),$D59,0)</f>
        <v>0</v>
      </c>
      <c r="K59" s="254">
        <f>IF(AND(WEEKDAY('3. Resources'!J$53)&lt;&gt;1,WEEKDAY('3. Resources'!J$53)&lt;&gt;7,'3. Resources'!J$54&lt;&gt;"FER"),$D59,0)</f>
        <v>0</v>
      </c>
      <c r="L59" s="254">
        <f>IF(AND(WEEKDAY('3. Resources'!K$53)&lt;&gt;1,WEEKDAY('3. Resources'!K$53)&lt;&gt;7,'3. Resources'!K$54&lt;&gt;"FER"),$D59,0)</f>
        <v>2</v>
      </c>
      <c r="M59" s="254">
        <f>IF(AND(WEEKDAY('3. Resources'!L$53)&lt;&gt;1,WEEKDAY('3. Resources'!L$53)&lt;&gt;7,'3. Resources'!L$54&lt;&gt;"FER"),$D59,0)</f>
        <v>2</v>
      </c>
      <c r="N59" s="254">
        <f>IF(AND(WEEKDAY('3. Resources'!M$53)&lt;&gt;1,WEEKDAY('3. Resources'!M$53)&lt;&gt;7,'3. Resources'!M$54&lt;&gt;"FER"),$D59,0)</f>
        <v>2</v>
      </c>
      <c r="O59" s="254">
        <f>IF(AND(WEEKDAY('3. Resources'!N$53)&lt;&gt;1,WEEKDAY('3. Resources'!N$53)&lt;&gt;7,'3. Resources'!N$54&lt;&gt;"FER"),$D59,0)</f>
        <v>2</v>
      </c>
      <c r="P59" s="254">
        <f>IF(AND(WEEKDAY('3. Resources'!O$53)&lt;&gt;1,WEEKDAY('3. Resources'!O$53)&lt;&gt;7,'3. Resources'!O$54&lt;&gt;"FER"),$D59,0)</f>
        <v>2</v>
      </c>
      <c r="Q59" s="254">
        <f>IF(AND(WEEKDAY('3. Resources'!P$53)&lt;&gt;1,WEEKDAY('3. Resources'!P$53)&lt;&gt;7,'3. Resources'!P$54&lt;&gt;"FER"),$D59,0)</f>
        <v>0</v>
      </c>
      <c r="R59" s="254">
        <f>IF(AND(WEEKDAY('3. Resources'!Q$53)&lt;&gt;1,WEEKDAY('3. Resources'!Q$53)&lt;&gt;7,'3. Resources'!Q$54&lt;&gt;"FER"),$D59,0)</f>
        <v>0</v>
      </c>
    </row>
    <row r="60" spans="2:18" ht="15.75" thickBot="1">
      <c r="B60" s="268" t="s">
        <v>114</v>
      </c>
      <c r="C60" s="269" t="str">
        <f>CONFIG!$A$6</f>
        <v>TST</v>
      </c>
      <c r="D60" s="261">
        <f>D66/'3. Resources'!$B$53</f>
        <v>0</v>
      </c>
      <c r="E60" s="262">
        <f>IF(AND(WEEKDAY('3. Resources'!D$53)&lt;&gt;1,WEEKDAY('3. Resources'!D$53)&lt;&gt;7,'3. Resources'!D$54&lt;&gt;"FER"),$D60,0)</f>
        <v>0</v>
      </c>
      <c r="F60" s="262">
        <f>IF(AND(WEEKDAY('3. Resources'!E$53)&lt;&gt;1,WEEKDAY('3. Resources'!E$53)&lt;&gt;7,'3. Resources'!E$54&lt;&gt;"FER"),$D60,0)</f>
        <v>0</v>
      </c>
      <c r="G60" s="262">
        <f>IF(AND(WEEKDAY('3. Resources'!F$53)&lt;&gt;1,WEEKDAY('3. Resources'!F$53)&lt;&gt;7,'3. Resources'!F$54&lt;&gt;"FER"),$D60,0)</f>
        <v>0</v>
      </c>
      <c r="H60" s="262">
        <f>IF(AND(WEEKDAY('3. Resources'!G$53)&lt;&gt;1,WEEKDAY('3. Resources'!G$53)&lt;&gt;7,'3. Resources'!G$54&lt;&gt;"FER"),$D60,0)</f>
        <v>0</v>
      </c>
      <c r="I60" s="262">
        <f>IF(AND(WEEKDAY('3. Resources'!H$53)&lt;&gt;1,WEEKDAY('3. Resources'!H$53)&lt;&gt;7,'3. Resources'!H$54&lt;&gt;"FER"),$D60,0)</f>
        <v>0</v>
      </c>
      <c r="J60" s="262">
        <f>IF(AND(WEEKDAY('3. Resources'!I$53)&lt;&gt;1,WEEKDAY('3. Resources'!I$53)&lt;&gt;7,'3. Resources'!I$54&lt;&gt;"FER"),$D60,0)</f>
        <v>0</v>
      </c>
      <c r="K60" s="262">
        <f>IF(AND(WEEKDAY('3. Resources'!J$53)&lt;&gt;1,WEEKDAY('3. Resources'!J$53)&lt;&gt;7,'3. Resources'!J$54&lt;&gt;"FER"),$D60,0)</f>
        <v>0</v>
      </c>
      <c r="L60" s="262">
        <f>IF(AND(WEEKDAY('3. Resources'!K$53)&lt;&gt;1,WEEKDAY('3. Resources'!K$53)&lt;&gt;7,'3. Resources'!K$54&lt;&gt;"FER"),$D60,0)</f>
        <v>0</v>
      </c>
      <c r="M60" s="262">
        <f>IF(AND(WEEKDAY('3. Resources'!L$53)&lt;&gt;1,WEEKDAY('3. Resources'!L$53)&lt;&gt;7,'3. Resources'!L$54&lt;&gt;"FER"),$D60,0)</f>
        <v>0</v>
      </c>
      <c r="N60" s="262">
        <f>IF(AND(WEEKDAY('3. Resources'!M$53)&lt;&gt;1,WEEKDAY('3. Resources'!M$53)&lt;&gt;7,'3. Resources'!M$54&lt;&gt;"FER"),$D60,0)</f>
        <v>0</v>
      </c>
      <c r="O60" s="262">
        <f>IF(AND(WEEKDAY('3. Resources'!N$53)&lt;&gt;1,WEEKDAY('3. Resources'!N$53)&lt;&gt;7,'3. Resources'!N$54&lt;&gt;"FER"),$D60,0)</f>
        <v>0</v>
      </c>
      <c r="P60" s="262">
        <f>IF(AND(WEEKDAY('3. Resources'!O$53)&lt;&gt;1,WEEKDAY('3. Resources'!O$53)&lt;&gt;7,'3. Resources'!O$54&lt;&gt;"FER"),$D60,0)</f>
        <v>0</v>
      </c>
      <c r="Q60" s="262">
        <f>IF(AND(WEEKDAY('3. Resources'!P$53)&lt;&gt;1,WEEKDAY('3. Resources'!P$53)&lt;&gt;7,'3. Resources'!P$54&lt;&gt;"FER"),$D60,0)</f>
        <v>0</v>
      </c>
      <c r="R60" s="262">
        <f>IF(AND(WEEKDAY('3. Resources'!Q$53)&lt;&gt;1,WEEKDAY('3. Resources'!Q$53)&lt;&gt;7,'3. Resources'!Q$54&lt;&gt;"FER"),$D60,0)</f>
        <v>0</v>
      </c>
    </row>
    <row r="61" spans="2:18" ht="15.75" thickBot="1">
      <c r="B61" s="263" t="s">
        <v>112</v>
      </c>
      <c r="C61" s="258" t="s">
        <v>108</v>
      </c>
      <c r="D61" s="259">
        <f>SUM(D62:D66)</f>
        <v>160</v>
      </c>
      <c r="E61" s="259">
        <f t="shared" ref="E61:E66" si="29">D61-E55</f>
        <v>144</v>
      </c>
      <c r="F61" s="259">
        <f t="shared" ref="F61:R61" si="30">E61-F55</f>
        <v>128</v>
      </c>
      <c r="G61" s="259">
        <f t="shared" si="30"/>
        <v>112</v>
      </c>
      <c r="H61" s="259">
        <f t="shared" si="30"/>
        <v>96</v>
      </c>
      <c r="I61" s="259">
        <f t="shared" si="30"/>
        <v>80</v>
      </c>
      <c r="J61" s="259">
        <f t="shared" si="30"/>
        <v>80</v>
      </c>
      <c r="K61" s="259">
        <f t="shared" si="30"/>
        <v>80</v>
      </c>
      <c r="L61" s="259">
        <f t="shared" si="30"/>
        <v>64</v>
      </c>
      <c r="M61" s="259">
        <f t="shared" si="30"/>
        <v>48</v>
      </c>
      <c r="N61" s="259">
        <f t="shared" si="30"/>
        <v>32</v>
      </c>
      <c r="O61" s="259">
        <f t="shared" si="30"/>
        <v>16</v>
      </c>
      <c r="P61" s="259">
        <f t="shared" si="30"/>
        <v>0</v>
      </c>
      <c r="Q61" s="259">
        <f t="shared" si="30"/>
        <v>0</v>
      </c>
      <c r="R61" s="260">
        <f t="shared" si="30"/>
        <v>0</v>
      </c>
    </row>
    <row r="62" spans="2:18">
      <c r="B62" s="270" t="s">
        <v>112</v>
      </c>
      <c r="C62" s="265" t="str">
        <f>CONFIG!$A$2</f>
        <v>GD</v>
      </c>
      <c r="D62" s="255">
        <f>SUMIF('3. Resources'!$C$85:$C$94,C62,'3. Resources'!$I$85:$I$94)</f>
        <v>20</v>
      </c>
      <c r="E62" s="256">
        <f t="shared" si="29"/>
        <v>18</v>
      </c>
      <c r="F62" s="256">
        <f t="shared" ref="F62:R62" si="31">E62-F56</f>
        <v>16</v>
      </c>
      <c r="G62" s="256">
        <f t="shared" si="31"/>
        <v>14</v>
      </c>
      <c r="H62" s="256">
        <f t="shared" si="31"/>
        <v>12</v>
      </c>
      <c r="I62" s="256">
        <f t="shared" si="31"/>
        <v>10</v>
      </c>
      <c r="J62" s="256">
        <f t="shared" si="31"/>
        <v>10</v>
      </c>
      <c r="K62" s="256">
        <f t="shared" si="31"/>
        <v>10</v>
      </c>
      <c r="L62" s="256">
        <f t="shared" si="31"/>
        <v>8</v>
      </c>
      <c r="M62" s="256">
        <f t="shared" si="31"/>
        <v>6</v>
      </c>
      <c r="N62" s="256">
        <f t="shared" si="31"/>
        <v>4</v>
      </c>
      <c r="O62" s="256">
        <f t="shared" si="31"/>
        <v>2</v>
      </c>
      <c r="P62" s="256">
        <f t="shared" si="31"/>
        <v>0</v>
      </c>
      <c r="Q62" s="256">
        <f t="shared" si="31"/>
        <v>0</v>
      </c>
      <c r="R62" s="256">
        <f t="shared" si="31"/>
        <v>0</v>
      </c>
    </row>
    <row r="63" spans="2:18">
      <c r="B63" s="252" t="s">
        <v>112</v>
      </c>
      <c r="C63" s="267" t="str">
        <f>CONFIG!$A$3</f>
        <v>ART</v>
      </c>
      <c r="D63" s="253">
        <f>SUMIF('3. Resources'!$C$85:$C$94,C63,'3. Resources'!$I$85:$I$94)</f>
        <v>40</v>
      </c>
      <c r="E63" s="254">
        <f t="shared" si="29"/>
        <v>36</v>
      </c>
      <c r="F63" s="254">
        <f t="shared" ref="F63:R63" si="32">E63-F57</f>
        <v>32</v>
      </c>
      <c r="G63" s="254">
        <f t="shared" si="32"/>
        <v>28</v>
      </c>
      <c r="H63" s="254">
        <f t="shared" si="32"/>
        <v>24</v>
      </c>
      <c r="I63" s="254">
        <f t="shared" si="32"/>
        <v>20</v>
      </c>
      <c r="J63" s="254">
        <f t="shared" si="32"/>
        <v>20</v>
      </c>
      <c r="K63" s="254">
        <f t="shared" si="32"/>
        <v>20</v>
      </c>
      <c r="L63" s="254">
        <f t="shared" si="32"/>
        <v>16</v>
      </c>
      <c r="M63" s="254">
        <f t="shared" si="32"/>
        <v>12</v>
      </c>
      <c r="N63" s="254">
        <f t="shared" si="32"/>
        <v>8</v>
      </c>
      <c r="O63" s="254">
        <f t="shared" si="32"/>
        <v>4</v>
      </c>
      <c r="P63" s="254">
        <f t="shared" si="32"/>
        <v>0</v>
      </c>
      <c r="Q63" s="254">
        <f t="shared" si="32"/>
        <v>0</v>
      </c>
      <c r="R63" s="254">
        <f t="shared" si="32"/>
        <v>0</v>
      </c>
    </row>
    <row r="64" spans="2:18">
      <c r="B64" s="252" t="s">
        <v>112</v>
      </c>
      <c r="C64" s="267" t="str">
        <f>CONFIG!$A$4</f>
        <v>PRG</v>
      </c>
      <c r="D64" s="253">
        <f>SUMIF('3. Resources'!$C$85:$C$94,C64,'3. Resources'!$I$85:$I$94)</f>
        <v>80</v>
      </c>
      <c r="E64" s="254">
        <f t="shared" si="29"/>
        <v>72</v>
      </c>
      <c r="F64" s="254">
        <f t="shared" ref="F64:R64" si="33">E64-F58</f>
        <v>64</v>
      </c>
      <c r="G64" s="254">
        <f t="shared" si="33"/>
        <v>56</v>
      </c>
      <c r="H64" s="254">
        <f t="shared" si="33"/>
        <v>48</v>
      </c>
      <c r="I64" s="254">
        <f t="shared" si="33"/>
        <v>40</v>
      </c>
      <c r="J64" s="254">
        <f t="shared" si="33"/>
        <v>40</v>
      </c>
      <c r="K64" s="254">
        <f t="shared" si="33"/>
        <v>40</v>
      </c>
      <c r="L64" s="254">
        <f t="shared" si="33"/>
        <v>32</v>
      </c>
      <c r="M64" s="254">
        <f t="shared" si="33"/>
        <v>24</v>
      </c>
      <c r="N64" s="254">
        <f t="shared" si="33"/>
        <v>16</v>
      </c>
      <c r="O64" s="254">
        <f t="shared" si="33"/>
        <v>8</v>
      </c>
      <c r="P64" s="254">
        <f t="shared" si="33"/>
        <v>0</v>
      </c>
      <c r="Q64" s="254">
        <f t="shared" si="33"/>
        <v>0</v>
      </c>
      <c r="R64" s="254">
        <f t="shared" si="33"/>
        <v>0</v>
      </c>
    </row>
    <row r="65" spans="2:18">
      <c r="B65" s="252" t="s">
        <v>112</v>
      </c>
      <c r="C65" s="267" t="str">
        <f>CONFIG!$A$5</f>
        <v>AUD</v>
      </c>
      <c r="D65" s="253">
        <f>SUMIF('3. Resources'!$C$85:$C$94,C65,'3. Resources'!$I$85:$I$94)</f>
        <v>20</v>
      </c>
      <c r="E65" s="254">
        <f t="shared" si="29"/>
        <v>18</v>
      </c>
      <c r="F65" s="254">
        <f t="shared" ref="F65:R65" si="34">E65-F59</f>
        <v>16</v>
      </c>
      <c r="G65" s="254">
        <f t="shared" si="34"/>
        <v>14</v>
      </c>
      <c r="H65" s="254">
        <f t="shared" si="34"/>
        <v>12</v>
      </c>
      <c r="I65" s="254">
        <f t="shared" si="34"/>
        <v>10</v>
      </c>
      <c r="J65" s="254">
        <f t="shared" si="34"/>
        <v>10</v>
      </c>
      <c r="K65" s="254">
        <f t="shared" si="34"/>
        <v>10</v>
      </c>
      <c r="L65" s="254">
        <f t="shared" si="34"/>
        <v>8</v>
      </c>
      <c r="M65" s="254">
        <f t="shared" si="34"/>
        <v>6</v>
      </c>
      <c r="N65" s="254">
        <f t="shared" si="34"/>
        <v>4</v>
      </c>
      <c r="O65" s="254">
        <f t="shared" si="34"/>
        <v>2</v>
      </c>
      <c r="P65" s="254">
        <f t="shared" si="34"/>
        <v>0</v>
      </c>
      <c r="Q65" s="254">
        <f t="shared" si="34"/>
        <v>0</v>
      </c>
      <c r="R65" s="254">
        <f t="shared" si="34"/>
        <v>0</v>
      </c>
    </row>
    <row r="66" spans="2:18">
      <c r="B66" s="252" t="s">
        <v>112</v>
      </c>
      <c r="C66" s="267" t="str">
        <f>CONFIG!$A$6</f>
        <v>TST</v>
      </c>
      <c r="D66" s="253">
        <f>SUMIF('3. Resources'!$C$85:$C$94,C66,'3. Resources'!$I$85:$I$94)</f>
        <v>0</v>
      </c>
      <c r="E66" s="254">
        <f t="shared" si="29"/>
        <v>0</v>
      </c>
      <c r="F66" s="254">
        <f t="shared" ref="F66:R66" si="35">E66-F60</f>
        <v>0</v>
      </c>
      <c r="G66" s="254">
        <f t="shared" si="35"/>
        <v>0</v>
      </c>
      <c r="H66" s="254">
        <f t="shared" si="35"/>
        <v>0</v>
      </c>
      <c r="I66" s="254">
        <f t="shared" si="35"/>
        <v>0</v>
      </c>
      <c r="J66" s="254">
        <f t="shared" si="35"/>
        <v>0</v>
      </c>
      <c r="K66" s="254">
        <f t="shared" si="35"/>
        <v>0</v>
      </c>
      <c r="L66" s="254">
        <f t="shared" si="35"/>
        <v>0</v>
      </c>
      <c r="M66" s="254">
        <f t="shared" si="35"/>
        <v>0</v>
      </c>
      <c r="N66" s="254">
        <f t="shared" si="35"/>
        <v>0</v>
      </c>
      <c r="O66" s="254">
        <f t="shared" si="35"/>
        <v>0</v>
      </c>
      <c r="P66" s="254">
        <f t="shared" si="35"/>
        <v>0</v>
      </c>
      <c r="Q66" s="254">
        <f t="shared" si="35"/>
        <v>0</v>
      </c>
      <c r="R66" s="254">
        <f t="shared" si="35"/>
        <v>0</v>
      </c>
    </row>
  </sheetData>
  <mergeCells count="6">
    <mergeCell ref="G1:L1"/>
    <mergeCell ref="B40:R40"/>
    <mergeCell ref="B54:R54"/>
    <mergeCell ref="B8:C8"/>
    <mergeCell ref="B5:R5"/>
    <mergeCell ref="B6:C7"/>
  </mergeCells>
  <conditionalFormatting sqref="E6:R6">
    <cfRule type="expression" dxfId="28" priority="44" stopIfTrue="1">
      <formula>OR(WEEKDAY(E6)=1,WEEKDAY(E6)=7,E7="FER")</formula>
    </cfRule>
  </conditionalFormatting>
  <conditionalFormatting sqref="E7:R7">
    <cfRule type="expression" dxfId="27" priority="42" stopIfTrue="1">
      <formula>OR(WEEKDAY(E6)=1,WEEKDAY(E6)=7,E7="FER")</formula>
    </cfRule>
  </conditionalFormatting>
  <conditionalFormatting sqref="D55:R55 E41:R52 E55:R66">
    <cfRule type="expression" dxfId="26" priority="40">
      <formula>"SE(E(DIA.DA.SEMANA(D59)&lt;&gt;1;DIA.DA.SEMANA(D59)&lt;&gt;7)"</formula>
    </cfRule>
  </conditionalFormatting>
  <conditionalFormatting sqref="E8:R8">
    <cfRule type="expression" dxfId="25" priority="7" stopIfTrue="1">
      <formula>OR(WEEKDAY(E6)=1,WEEKDAY(E6)=7,E7="FER")</formula>
    </cfRule>
  </conditionalFormatting>
  <conditionalFormatting sqref="D6:Q6">
    <cfRule type="expression" dxfId="24" priority="6" stopIfTrue="1">
      <formula>OR(WEEKDAY(D6)=1,WEEKDAY(D6)=7,D7="FER")</formula>
    </cfRule>
  </conditionalFormatting>
  <conditionalFormatting sqref="D8:Q8">
    <cfRule type="expression" dxfId="23" priority="5" stopIfTrue="1">
      <formula>OR(WEEKDAY(D6)=1,WEEKDAY(D6)=7,D7="FER")</formula>
    </cfRule>
  </conditionalFormatting>
  <conditionalFormatting sqref="D7:Q7">
    <cfRule type="expression" dxfId="22" priority="4" stopIfTrue="1">
      <formula>OR(WEEKDAY(D6)=1,WEEKDAY(D6)=7,D7="FER")</formula>
    </cfRule>
  </conditionalFormatting>
  <conditionalFormatting sqref="R6">
    <cfRule type="expression" dxfId="21" priority="3" stopIfTrue="1">
      <formula>OR(WEEKDAY(R6)=1,WEEKDAY(R6)=7,R7="FER")</formula>
    </cfRule>
  </conditionalFormatting>
  <conditionalFormatting sqref="R8">
    <cfRule type="expression" dxfId="20" priority="2" stopIfTrue="1">
      <formula>OR(WEEKDAY(R6)=1,WEEKDAY(R6)=7,R7="FER")</formula>
    </cfRule>
  </conditionalFormatting>
  <conditionalFormatting sqref="R7">
    <cfRule type="expression" dxfId="19" priority="1" stopIfTrue="1">
      <formula>OR(WEEKDAY(R6)=1,WEEKDAY(R6)=7,R7="FER")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AN4"/>
  <sheetViews>
    <sheetView topLeftCell="A7" workbookViewId="0">
      <selection activeCell="S34" sqref="S34"/>
    </sheetView>
  </sheetViews>
  <sheetFormatPr defaultRowHeight="15"/>
  <cols>
    <col min="1" max="1" width="3.5703125" style="189" customWidth="1"/>
    <col min="2" max="16384" width="9.140625" style="189"/>
  </cols>
  <sheetData>
    <row r="1" spans="1:40" s="20" customFormat="1" ht="28.5" customHeight="1">
      <c r="A1" s="17"/>
      <c r="B1" s="7"/>
      <c r="D1" s="18"/>
      <c r="E1" s="18"/>
      <c r="F1" s="19"/>
      <c r="G1" s="318" t="str">
        <f>'1. Backlog'!$C$1</f>
        <v>Silent Runner</v>
      </c>
      <c r="H1" s="318"/>
      <c r="I1" s="318"/>
      <c r="J1" s="318"/>
      <c r="K1" s="318"/>
      <c r="L1" s="3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7"/>
      <c r="AC1" s="17"/>
      <c r="AD1" s="17"/>
      <c r="AE1" s="17"/>
      <c r="AF1" s="18"/>
      <c r="AG1" s="18"/>
      <c r="AH1" s="18"/>
      <c r="AI1" s="18"/>
      <c r="AJ1" s="18"/>
      <c r="AK1" s="18"/>
      <c r="AL1" s="18"/>
      <c r="AM1" s="18"/>
      <c r="AN1" s="18"/>
    </row>
    <row r="2" spans="1:40" s="20" customFormat="1" ht="3.75" customHeight="1">
      <c r="A2" s="17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7"/>
      <c r="AC2" s="17"/>
      <c r="AD2" s="17"/>
      <c r="AE2" s="17"/>
      <c r="AF2" s="18"/>
      <c r="AG2" s="18"/>
      <c r="AH2" s="18"/>
      <c r="AI2" s="18"/>
      <c r="AJ2" s="18"/>
      <c r="AK2" s="18"/>
      <c r="AL2" s="18"/>
      <c r="AM2" s="18"/>
      <c r="AN2" s="18"/>
    </row>
    <row r="3" spans="1:40" s="20" customFormat="1" ht="8.25" customHeight="1">
      <c r="A3" s="17"/>
      <c r="C3" s="22"/>
      <c r="D3" s="18"/>
      <c r="E3" s="18"/>
      <c r="F3" s="18"/>
      <c r="G3" s="7"/>
      <c r="H3" s="7"/>
      <c r="I3" s="7"/>
      <c r="J3" s="23"/>
      <c r="K3" s="18"/>
      <c r="L3" s="24" t="s">
        <v>15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7"/>
      <c r="AC3" s="17"/>
      <c r="AD3" s="17"/>
      <c r="AE3" s="17"/>
      <c r="AF3" s="18"/>
      <c r="AG3" s="18"/>
      <c r="AH3" s="18"/>
      <c r="AI3" s="18"/>
      <c r="AJ3" s="18"/>
      <c r="AK3" s="18"/>
      <c r="AL3" s="18"/>
      <c r="AM3" s="18"/>
      <c r="AN3" s="18"/>
    </row>
    <row r="4" spans="1:40" s="20" customFormat="1" ht="21">
      <c r="A4" s="17"/>
      <c r="B4" s="25" t="s">
        <v>124</v>
      </c>
      <c r="C4" s="25"/>
      <c r="D4" s="18"/>
      <c r="E4" s="26"/>
      <c r="F4" s="27"/>
      <c r="G4" s="7"/>
      <c r="H4" s="23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7"/>
      <c r="AC4" s="17"/>
      <c r="AD4" s="17"/>
      <c r="AE4" s="17"/>
      <c r="AF4" s="18"/>
      <c r="AG4" s="18"/>
      <c r="AH4" s="28"/>
      <c r="AI4" s="28"/>
      <c r="AJ4" s="28"/>
      <c r="AK4" s="18"/>
      <c r="AL4" s="18"/>
      <c r="AM4" s="18"/>
      <c r="AN4" s="18"/>
    </row>
  </sheetData>
  <mergeCells count="1">
    <mergeCell ref="G1:L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N111"/>
  <sheetViews>
    <sheetView topLeftCell="A10" workbookViewId="0">
      <selection activeCell="F14" sqref="F14"/>
    </sheetView>
  </sheetViews>
  <sheetFormatPr defaultRowHeight="15"/>
  <cols>
    <col min="1" max="1" width="2.85546875" style="189" customWidth="1"/>
    <col min="2" max="2" width="12.42578125" style="189" bestFit="1" customWidth="1"/>
    <col min="3" max="3" width="7.5703125" style="189" bestFit="1" customWidth="1"/>
    <col min="4" max="17" width="8.7109375" style="189" customWidth="1"/>
    <col min="18" max="18" width="9.85546875" style="189" bestFit="1" customWidth="1"/>
    <col min="19" max="16384" width="9.140625" style="189"/>
  </cols>
  <sheetData>
    <row r="1" spans="1:40" s="20" customFormat="1" ht="28.5" customHeight="1">
      <c r="A1" s="17"/>
      <c r="B1" s="7"/>
      <c r="D1" s="18"/>
      <c r="E1" s="18"/>
      <c r="F1" s="19"/>
      <c r="G1" s="318" t="str">
        <f>'1. Backlog'!$C$1</f>
        <v>Silent Runner</v>
      </c>
      <c r="H1" s="318"/>
      <c r="I1" s="318"/>
      <c r="J1" s="318"/>
      <c r="K1" s="318"/>
      <c r="L1" s="3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7"/>
      <c r="AC1" s="17"/>
      <c r="AD1" s="17"/>
      <c r="AE1" s="17"/>
      <c r="AF1" s="18"/>
      <c r="AG1" s="18"/>
      <c r="AH1" s="18"/>
      <c r="AI1" s="18"/>
      <c r="AJ1" s="18"/>
      <c r="AK1" s="18"/>
      <c r="AL1" s="18"/>
      <c r="AM1" s="18"/>
      <c r="AN1" s="18"/>
    </row>
    <row r="2" spans="1:40" s="20" customFormat="1" ht="3.75" customHeight="1">
      <c r="A2" s="17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7"/>
      <c r="AC2" s="17"/>
      <c r="AD2" s="17"/>
      <c r="AE2" s="17"/>
      <c r="AF2" s="18"/>
      <c r="AG2" s="18"/>
      <c r="AH2" s="18"/>
      <c r="AI2" s="18"/>
      <c r="AJ2" s="18"/>
      <c r="AK2" s="18"/>
      <c r="AL2" s="18"/>
      <c r="AM2" s="18"/>
      <c r="AN2" s="18"/>
    </row>
    <row r="3" spans="1:40" s="20" customFormat="1" ht="8.25" customHeight="1">
      <c r="A3" s="17"/>
      <c r="C3" s="22"/>
      <c r="D3" s="18"/>
      <c r="E3" s="18"/>
      <c r="F3" s="18"/>
      <c r="G3" s="7"/>
      <c r="H3" s="7"/>
      <c r="I3" s="7"/>
      <c r="J3" s="23"/>
      <c r="K3" s="18"/>
      <c r="L3" s="24" t="s">
        <v>15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7"/>
      <c r="AC3" s="17"/>
      <c r="AD3" s="17"/>
      <c r="AE3" s="17"/>
      <c r="AF3" s="18"/>
      <c r="AG3" s="18"/>
      <c r="AH3" s="18"/>
      <c r="AI3" s="18"/>
      <c r="AJ3" s="18"/>
      <c r="AK3" s="18"/>
      <c r="AL3" s="18"/>
      <c r="AM3" s="18"/>
      <c r="AN3" s="18"/>
    </row>
    <row r="4" spans="1:40" s="17" customFormat="1" ht="21">
      <c r="B4" s="192" t="s">
        <v>123</v>
      </c>
      <c r="C4" s="192"/>
      <c r="E4" s="193"/>
      <c r="F4" s="194"/>
      <c r="G4" s="190"/>
      <c r="H4" s="191"/>
      <c r="AH4" s="195"/>
      <c r="AI4" s="195"/>
      <c r="AJ4" s="195"/>
    </row>
    <row r="5" spans="1:40">
      <c r="B5" s="390" t="s">
        <v>107</v>
      </c>
      <c r="C5" s="391"/>
      <c r="D5" s="391"/>
      <c r="E5" s="391"/>
      <c r="F5" s="391"/>
      <c r="G5" s="391"/>
      <c r="H5" s="391"/>
      <c r="I5" s="391"/>
      <c r="J5" s="391"/>
      <c r="K5" s="391"/>
      <c r="L5" s="391"/>
      <c r="M5" s="391"/>
      <c r="N5" s="391"/>
      <c r="O5" s="391"/>
      <c r="P5" s="391"/>
      <c r="Q5" s="391"/>
      <c r="R5" s="392"/>
    </row>
    <row r="6" spans="1:40" ht="23.25" customHeight="1">
      <c r="B6" s="393">
        <v>10</v>
      </c>
      <c r="C6" s="394"/>
      <c r="D6" s="179" t="s">
        <v>56</v>
      </c>
      <c r="E6" s="179">
        <f>'3. Resources'!D53</f>
        <v>40280</v>
      </c>
      <c r="F6" s="179">
        <f>'3. Resources'!E53</f>
        <v>40281</v>
      </c>
      <c r="G6" s="179">
        <f>'3. Resources'!F53</f>
        <v>40282</v>
      </c>
      <c r="H6" s="179">
        <f>'3. Resources'!G53</f>
        <v>40283</v>
      </c>
      <c r="I6" s="179">
        <f>'3. Resources'!H53</f>
        <v>40284</v>
      </c>
      <c r="J6" s="179">
        <f>'3. Resources'!I53</f>
        <v>40285</v>
      </c>
      <c r="K6" s="179">
        <f>'3. Resources'!J53</f>
        <v>40286</v>
      </c>
      <c r="L6" s="179">
        <f>'3. Resources'!K53</f>
        <v>40287</v>
      </c>
      <c r="M6" s="179">
        <f>'3. Resources'!L53</f>
        <v>40288</v>
      </c>
      <c r="N6" s="179">
        <f>'3. Resources'!M53</f>
        <v>40289</v>
      </c>
      <c r="O6" s="179">
        <f>'3. Resources'!N53</f>
        <v>40290</v>
      </c>
      <c r="P6" s="179">
        <f>'3. Resources'!O53</f>
        <v>40291</v>
      </c>
      <c r="Q6" s="179">
        <f>'3. Resources'!P53</f>
        <v>40292</v>
      </c>
      <c r="R6" s="179">
        <f>'3. Resources'!Q53</f>
        <v>40293</v>
      </c>
    </row>
    <row r="7" spans="1:40" ht="15" customHeight="1">
      <c r="B7" s="395"/>
      <c r="C7" s="396"/>
      <c r="D7" s="178"/>
      <c r="E7" s="178">
        <f>'3. Resources'!D54</f>
        <v>2</v>
      </c>
      <c r="F7" s="178">
        <f>'3. Resources'!E54</f>
        <v>3</v>
      </c>
      <c r="G7" s="178">
        <f>'3. Resources'!F54</f>
        <v>4</v>
      </c>
      <c r="H7" s="178">
        <f>'3. Resources'!G54</f>
        <v>5</v>
      </c>
      <c r="I7" s="178">
        <f>'3. Resources'!H54</f>
        <v>6</v>
      </c>
      <c r="J7" s="178">
        <f>'3. Resources'!I54</f>
        <v>7</v>
      </c>
      <c r="K7" s="178">
        <f>'3. Resources'!J54</f>
        <v>1</v>
      </c>
      <c r="L7" s="178">
        <f>'3. Resources'!K54</f>
        <v>2</v>
      </c>
      <c r="M7" s="178">
        <f>'3. Resources'!L54</f>
        <v>3</v>
      </c>
      <c r="N7" s="178">
        <f>'3. Resources'!M54</f>
        <v>4</v>
      </c>
      <c r="O7" s="178">
        <f>'3. Resources'!N54</f>
        <v>5</v>
      </c>
      <c r="P7" s="178">
        <f>'3. Resources'!O54</f>
        <v>6</v>
      </c>
      <c r="Q7" s="178">
        <f>'3. Resources'!P54</f>
        <v>7</v>
      </c>
      <c r="R7" s="178">
        <f>'3. Resources'!Q54</f>
        <v>1</v>
      </c>
    </row>
    <row r="8" spans="1:40" ht="15.75" thickBot="1">
      <c r="B8" s="388" t="s">
        <v>34</v>
      </c>
      <c r="C8" s="389"/>
      <c r="D8" s="205">
        <f>'3. Resources'!C55</f>
        <v>10</v>
      </c>
      <c r="E8" s="205">
        <f>'3. Resources'!D55</f>
        <v>10</v>
      </c>
      <c r="F8" s="205">
        <f>'3. Resources'!E55</f>
        <v>9</v>
      </c>
      <c r="G8" s="205">
        <f>'3. Resources'!F55</f>
        <v>8</v>
      </c>
      <c r="H8" s="205">
        <f>'3. Resources'!G55</f>
        <v>7</v>
      </c>
      <c r="I8" s="205">
        <f>'3. Resources'!H55</f>
        <v>6</v>
      </c>
      <c r="J8" s="205">
        <f>'3. Resources'!I55</f>
        <v>5</v>
      </c>
      <c r="K8" s="205">
        <f>'3. Resources'!J55</f>
        <v>5</v>
      </c>
      <c r="L8" s="205">
        <f>'3. Resources'!K55</f>
        <v>5</v>
      </c>
      <c r="M8" s="205">
        <f>'3. Resources'!L55</f>
        <v>4</v>
      </c>
      <c r="N8" s="205">
        <f>'3. Resources'!M55</f>
        <v>3</v>
      </c>
      <c r="O8" s="205">
        <f>'3. Resources'!N55</f>
        <v>2</v>
      </c>
      <c r="P8" s="205">
        <f>'3. Resources'!O55</f>
        <v>1</v>
      </c>
      <c r="Q8" s="205">
        <f>'3. Resources'!P55</f>
        <v>0</v>
      </c>
      <c r="R8" s="205">
        <f>'3. Resources'!Q55</f>
        <v>0</v>
      </c>
    </row>
    <row r="9" spans="1:40" ht="15.75" thickBot="1">
      <c r="B9" s="286" t="s">
        <v>84</v>
      </c>
      <c r="C9" s="287" t="s">
        <v>108</v>
      </c>
      <c r="D9" s="288">
        <f>SUM(D10:D19)</f>
        <v>0</v>
      </c>
      <c r="E9" s="289">
        <f t="shared" ref="E9:R9" si="0">SUM(E10:E19)</f>
        <v>0</v>
      </c>
      <c r="F9" s="290">
        <f t="shared" si="0"/>
        <v>0</v>
      </c>
      <c r="G9" s="290">
        <f t="shared" si="0"/>
        <v>0</v>
      </c>
      <c r="H9" s="290">
        <f t="shared" si="0"/>
        <v>0</v>
      </c>
      <c r="I9" s="290">
        <f t="shared" si="0"/>
        <v>0</v>
      </c>
      <c r="J9" s="290">
        <f t="shared" si="0"/>
        <v>0</v>
      </c>
      <c r="K9" s="290">
        <f t="shared" si="0"/>
        <v>0</v>
      </c>
      <c r="L9" s="290">
        <f t="shared" si="0"/>
        <v>0</v>
      </c>
      <c r="M9" s="290">
        <f t="shared" si="0"/>
        <v>0</v>
      </c>
      <c r="N9" s="290">
        <f t="shared" si="0"/>
        <v>0</v>
      </c>
      <c r="O9" s="290">
        <f t="shared" si="0"/>
        <v>0</v>
      </c>
      <c r="P9" s="290">
        <f t="shared" si="0"/>
        <v>0</v>
      </c>
      <c r="Q9" s="290">
        <f t="shared" si="0"/>
        <v>0</v>
      </c>
      <c r="R9" s="291">
        <f t="shared" si="0"/>
        <v>0</v>
      </c>
    </row>
    <row r="10" spans="1:40">
      <c r="B10" s="271" t="s">
        <v>84</v>
      </c>
      <c r="C10" s="272" t="str">
        <f>IF('3. Resources'!$B$85&lt;&gt;"",'3. Resources'!$B$85,"N/A")</f>
        <v>Max</v>
      </c>
      <c r="D10" s="293">
        <f>SUMIF('4. Timesheet'!$H$10:$H$87,$C10,'4. Timesheet'!$C$10:$C$87)</f>
        <v>0</v>
      </c>
      <c r="E10" s="274">
        <f>SUMIF('4. Timesheet'!$H$10:$H$87,$C10,'4. Timesheet'!$D$10:$D$87)</f>
        <v>0</v>
      </c>
      <c r="F10" s="275">
        <f>SUMIF('4. Timesheet'!$H$10:$H$87,$C10,'4. Timesheet'!$D$10:$D$87)</f>
        <v>0</v>
      </c>
      <c r="G10" s="275">
        <f>SUMIF('4. Timesheet'!$H$10:$H$87,$C10,'4. Timesheet'!$D$10:$D$87)</f>
        <v>0</v>
      </c>
      <c r="H10" s="275">
        <f>SUMIF('4. Timesheet'!$H$10:$H$87,$C10,'4. Timesheet'!$D$10:$D$87)</f>
        <v>0</v>
      </c>
      <c r="I10" s="275">
        <f>SUMIF('4. Timesheet'!$H$10:$H$87,$C10,'4. Timesheet'!$D$10:$D$87)</f>
        <v>0</v>
      </c>
      <c r="J10" s="275">
        <f>SUMIF('4. Timesheet'!$H$10:$H$87,$C10,'4. Timesheet'!$D$10:$D$87)</f>
        <v>0</v>
      </c>
      <c r="K10" s="275">
        <f>SUMIF('4. Timesheet'!$H$10:$H$87,$C10,'4. Timesheet'!$D$10:$D$87)</f>
        <v>0</v>
      </c>
      <c r="L10" s="275">
        <f>SUMIF('4. Timesheet'!$H$10:$H$87,$C10,'4. Timesheet'!$D$10:$D$87)</f>
        <v>0</v>
      </c>
      <c r="M10" s="275">
        <f>SUMIF('4. Timesheet'!$H$10:$H$87,$C10,'4. Timesheet'!$D$10:$D$87)</f>
        <v>0</v>
      </c>
      <c r="N10" s="275">
        <f>SUMIF('4. Timesheet'!$H$10:$H$87,$C10,'4. Timesheet'!$D$10:$D$87)</f>
        <v>0</v>
      </c>
      <c r="O10" s="275">
        <f>SUMIF('4. Timesheet'!$H$10:$H$87,$C10,'4. Timesheet'!$D$10:$D$87)</f>
        <v>0</v>
      </c>
      <c r="P10" s="275">
        <f>SUMIF('4. Timesheet'!$H$10:$H$87,$C10,'4. Timesheet'!$D$10:$D$87)</f>
        <v>0</v>
      </c>
      <c r="Q10" s="275">
        <f>SUMIF('4. Timesheet'!$H$10:$H$87,$C10,'4. Timesheet'!$D$10:$D$87)</f>
        <v>0</v>
      </c>
      <c r="R10" s="275">
        <f>SUMIF('4. Timesheet'!$H$10:$H$87,$C10,'4. Timesheet'!$D$10:$D$87)</f>
        <v>0</v>
      </c>
    </row>
    <row r="11" spans="1:40">
      <c r="B11" s="276" t="s">
        <v>84</v>
      </c>
      <c r="C11" s="272" t="str">
        <f>IF('3. Resources'!$B$86&lt;&gt;"",'3. Resources'!$B$86,"N/A")</f>
        <v>Caio</v>
      </c>
      <c r="D11" s="278">
        <f>SUMIF('4. Timesheet'!$H$10:$H$87,$C11,'4. Timesheet'!$C$10:$C$87)</f>
        <v>0</v>
      </c>
      <c r="E11" s="279">
        <f>SUMIF('4. Timesheet'!$H$10:$H$87,$C11,'4. Timesheet'!$D$10:$D$87)</f>
        <v>0</v>
      </c>
      <c r="F11" s="280">
        <f>SUMIF('4. Timesheet'!$H$10:$H$87,$C11,'4. Timesheet'!$D$10:$D$87)</f>
        <v>0</v>
      </c>
      <c r="G11" s="280">
        <f>SUMIF('4. Timesheet'!$H$10:$H$87,$C11,'4. Timesheet'!$D$10:$D$87)</f>
        <v>0</v>
      </c>
      <c r="H11" s="280">
        <f>SUMIF('4. Timesheet'!$H$10:$H$87,$C11,'4. Timesheet'!$D$10:$D$87)</f>
        <v>0</v>
      </c>
      <c r="I11" s="280">
        <f>SUMIF('4. Timesheet'!$H$10:$H$87,$C11,'4. Timesheet'!$D$10:$D$87)</f>
        <v>0</v>
      </c>
      <c r="J11" s="280">
        <f>SUMIF('4. Timesheet'!$H$10:$H$87,$C11,'4. Timesheet'!$D$10:$D$87)</f>
        <v>0</v>
      </c>
      <c r="K11" s="280">
        <f>SUMIF('4. Timesheet'!$H$10:$H$87,$C11,'4. Timesheet'!$D$10:$D$87)</f>
        <v>0</v>
      </c>
      <c r="L11" s="280">
        <f>SUMIF('4. Timesheet'!$H$10:$H$87,$C11,'4. Timesheet'!$D$10:$D$87)</f>
        <v>0</v>
      </c>
      <c r="M11" s="280">
        <f>SUMIF('4. Timesheet'!$H$10:$H$87,$C11,'4. Timesheet'!$D$10:$D$87)</f>
        <v>0</v>
      </c>
      <c r="N11" s="280">
        <f>SUMIF('4. Timesheet'!$H$10:$H$87,$C11,'4. Timesheet'!$D$10:$D$87)</f>
        <v>0</v>
      </c>
      <c r="O11" s="280">
        <f>SUMIF('4. Timesheet'!$H$10:$H$87,$C11,'4. Timesheet'!$D$10:$D$87)</f>
        <v>0</v>
      </c>
      <c r="P11" s="280">
        <f>SUMIF('4. Timesheet'!$H$10:$H$87,$C11,'4. Timesheet'!$D$10:$D$87)</f>
        <v>0</v>
      </c>
      <c r="Q11" s="280">
        <f>SUMIF('4. Timesheet'!$H$10:$H$87,$C11,'4. Timesheet'!$D$10:$D$87)</f>
        <v>0</v>
      </c>
      <c r="R11" s="280">
        <f>SUMIF('4. Timesheet'!$H$10:$H$87,$C11,'4. Timesheet'!$D$10:$D$87)</f>
        <v>0</v>
      </c>
    </row>
    <row r="12" spans="1:40">
      <c r="B12" s="276" t="s">
        <v>84</v>
      </c>
      <c r="C12" s="272" t="str">
        <f>IF('3. Resources'!$B$87&lt;&gt;"",'3. Resources'!$B$87,"N/A")</f>
        <v>Kojiio</v>
      </c>
      <c r="D12" s="278">
        <f>SUMIF('4. Timesheet'!$H$10:$H$87,$C12,'4. Timesheet'!$C$10:$C$87)</f>
        <v>0</v>
      </c>
      <c r="E12" s="279">
        <f>SUMIF('4. Timesheet'!$H$10:$H$87,$C12,'4. Timesheet'!$D$10:$D$87)</f>
        <v>0</v>
      </c>
      <c r="F12" s="280">
        <f>SUMIF('4. Timesheet'!$H$10:$H$87,$C12,'4. Timesheet'!$D$10:$D$87)</f>
        <v>0</v>
      </c>
      <c r="G12" s="280">
        <f>SUMIF('4. Timesheet'!$H$10:$H$87,$C12,'4. Timesheet'!$D$10:$D$87)</f>
        <v>0</v>
      </c>
      <c r="H12" s="280">
        <f>SUMIF('4. Timesheet'!$H$10:$H$87,$C12,'4. Timesheet'!$D$10:$D$87)</f>
        <v>0</v>
      </c>
      <c r="I12" s="280">
        <f>SUMIF('4. Timesheet'!$H$10:$H$87,$C12,'4. Timesheet'!$D$10:$D$87)</f>
        <v>0</v>
      </c>
      <c r="J12" s="280">
        <f>SUMIF('4. Timesheet'!$H$10:$H$87,$C12,'4. Timesheet'!$D$10:$D$87)</f>
        <v>0</v>
      </c>
      <c r="K12" s="280">
        <f>SUMIF('4. Timesheet'!$H$10:$H$87,$C12,'4. Timesheet'!$D$10:$D$87)</f>
        <v>0</v>
      </c>
      <c r="L12" s="280">
        <f>SUMIF('4. Timesheet'!$H$10:$H$87,$C12,'4. Timesheet'!$D$10:$D$87)</f>
        <v>0</v>
      </c>
      <c r="M12" s="280">
        <f>SUMIF('4. Timesheet'!$H$10:$H$87,$C12,'4. Timesheet'!$D$10:$D$87)</f>
        <v>0</v>
      </c>
      <c r="N12" s="280">
        <f>SUMIF('4. Timesheet'!$H$10:$H$87,$C12,'4. Timesheet'!$D$10:$D$87)</f>
        <v>0</v>
      </c>
      <c r="O12" s="280">
        <f>SUMIF('4. Timesheet'!$H$10:$H$87,$C12,'4. Timesheet'!$D$10:$D$87)</f>
        <v>0</v>
      </c>
      <c r="P12" s="280">
        <f>SUMIF('4. Timesheet'!$H$10:$H$87,$C12,'4. Timesheet'!$D$10:$D$87)</f>
        <v>0</v>
      </c>
      <c r="Q12" s="280">
        <f>SUMIF('4. Timesheet'!$H$10:$H$87,$C12,'4. Timesheet'!$D$10:$D$87)</f>
        <v>0</v>
      </c>
      <c r="R12" s="280">
        <f>SUMIF('4. Timesheet'!$H$10:$H$87,$C12,'4. Timesheet'!$D$10:$D$87)</f>
        <v>0</v>
      </c>
    </row>
    <row r="13" spans="1:40">
      <c r="B13" s="276" t="s">
        <v>84</v>
      </c>
      <c r="C13" s="272" t="str">
        <f>IF('3. Resources'!$B$88&lt;&gt;"",'3. Resources'!$B$88,"N/A")</f>
        <v>Caio Audio</v>
      </c>
      <c r="D13" s="278">
        <f>SUMIF('4. Timesheet'!$H$10:$H$87,$C13,'4. Timesheet'!$C$10:$C$87)</f>
        <v>0</v>
      </c>
      <c r="E13" s="279">
        <f>SUMIF('4. Timesheet'!$H$10:$H$87,$C13,'4. Timesheet'!$D$10:$D$87)</f>
        <v>0</v>
      </c>
      <c r="F13" s="280">
        <f>SUMIF('4. Timesheet'!$H$10:$H$87,$C13,'4. Timesheet'!$D$10:$D$87)</f>
        <v>0</v>
      </c>
      <c r="G13" s="280">
        <f>SUMIF('4. Timesheet'!$H$10:$H$87,$C13,'4. Timesheet'!$D$10:$D$87)</f>
        <v>0</v>
      </c>
      <c r="H13" s="280">
        <f>SUMIF('4. Timesheet'!$H$10:$H$87,$C13,'4. Timesheet'!$D$10:$D$87)</f>
        <v>0</v>
      </c>
      <c r="I13" s="280">
        <f>SUMIF('4. Timesheet'!$H$10:$H$87,$C13,'4. Timesheet'!$D$10:$D$87)</f>
        <v>0</v>
      </c>
      <c r="J13" s="280">
        <f>SUMIF('4. Timesheet'!$H$10:$H$87,$C13,'4. Timesheet'!$D$10:$D$87)</f>
        <v>0</v>
      </c>
      <c r="K13" s="280">
        <f>SUMIF('4. Timesheet'!$H$10:$H$87,$C13,'4. Timesheet'!$D$10:$D$87)</f>
        <v>0</v>
      </c>
      <c r="L13" s="280">
        <f>SUMIF('4. Timesheet'!$H$10:$H$87,$C13,'4. Timesheet'!$D$10:$D$87)</f>
        <v>0</v>
      </c>
      <c r="M13" s="280">
        <f>SUMIF('4. Timesheet'!$H$10:$H$87,$C13,'4. Timesheet'!$D$10:$D$87)</f>
        <v>0</v>
      </c>
      <c r="N13" s="280">
        <f>SUMIF('4. Timesheet'!$H$10:$H$87,$C13,'4. Timesheet'!$D$10:$D$87)</f>
        <v>0</v>
      </c>
      <c r="O13" s="280">
        <f>SUMIF('4. Timesheet'!$H$10:$H$87,$C13,'4. Timesheet'!$D$10:$D$87)</f>
        <v>0</v>
      </c>
      <c r="P13" s="280">
        <f>SUMIF('4. Timesheet'!$H$10:$H$87,$C13,'4. Timesheet'!$D$10:$D$87)</f>
        <v>0</v>
      </c>
      <c r="Q13" s="280">
        <f>SUMIF('4. Timesheet'!$H$10:$H$87,$C13,'4. Timesheet'!$D$10:$D$87)</f>
        <v>0</v>
      </c>
      <c r="R13" s="280">
        <f>SUMIF('4. Timesheet'!$H$10:$H$87,$C13,'4. Timesheet'!$D$10:$D$87)</f>
        <v>0</v>
      </c>
    </row>
    <row r="14" spans="1:40">
      <c r="B14" s="276" t="s">
        <v>84</v>
      </c>
      <c r="C14" s="277" t="str">
        <f>IF('3. Resources'!$B$89&lt;&gt;"",'3. Resources'!$B$89,"N/A")</f>
        <v>Gustavo</v>
      </c>
      <c r="D14" s="278">
        <f>SUMIF('4. Timesheet'!$H$10:$H$87,$C14,'4. Timesheet'!$C$10:$C$87)</f>
        <v>0</v>
      </c>
      <c r="E14" s="279">
        <f>SUMIF('4. Timesheet'!$H$10:$H$87,$C14,'4. Timesheet'!$D$10:$D$87)</f>
        <v>0</v>
      </c>
      <c r="F14" s="280">
        <f>SUMIF('4. Timesheet'!$H$10:$H$87,$C14,'4. Timesheet'!$D$10:$D$87)</f>
        <v>0</v>
      </c>
      <c r="G14" s="280">
        <f>SUMIF('4. Timesheet'!$H$10:$H$87,$C14,'4. Timesheet'!$D$10:$D$87)</f>
        <v>0</v>
      </c>
      <c r="H14" s="280">
        <f>SUMIF('4. Timesheet'!$H$10:$H$87,$C14,'4. Timesheet'!$D$10:$D$87)</f>
        <v>0</v>
      </c>
      <c r="I14" s="280">
        <f>SUMIF('4. Timesheet'!$H$10:$H$87,$C14,'4. Timesheet'!$D$10:$D$87)</f>
        <v>0</v>
      </c>
      <c r="J14" s="280">
        <f>SUMIF('4. Timesheet'!$H$10:$H$87,$C14,'4. Timesheet'!$D$10:$D$87)</f>
        <v>0</v>
      </c>
      <c r="K14" s="280">
        <f>SUMIF('4. Timesheet'!$H$10:$H$87,$C14,'4. Timesheet'!$D$10:$D$87)</f>
        <v>0</v>
      </c>
      <c r="L14" s="280">
        <f>SUMIF('4. Timesheet'!$H$10:$H$87,$C14,'4. Timesheet'!$D$10:$D$87)</f>
        <v>0</v>
      </c>
      <c r="M14" s="280">
        <f>SUMIF('4. Timesheet'!$H$10:$H$87,$C14,'4. Timesheet'!$D$10:$D$87)</f>
        <v>0</v>
      </c>
      <c r="N14" s="280">
        <f>SUMIF('4. Timesheet'!$H$10:$H$87,$C14,'4. Timesheet'!$D$10:$D$87)</f>
        <v>0</v>
      </c>
      <c r="O14" s="280">
        <f>SUMIF('4. Timesheet'!$H$10:$H$87,$C14,'4. Timesheet'!$D$10:$D$87)</f>
        <v>0</v>
      </c>
      <c r="P14" s="280">
        <f>SUMIF('4. Timesheet'!$H$10:$H$87,$C14,'4. Timesheet'!$D$10:$D$87)</f>
        <v>0</v>
      </c>
      <c r="Q14" s="280">
        <f>SUMIF('4. Timesheet'!$H$10:$H$87,$C14,'4. Timesheet'!$D$10:$D$87)</f>
        <v>0</v>
      </c>
      <c r="R14" s="280">
        <f>SUMIF('4. Timesheet'!$H$10:$H$87,$C14,'4. Timesheet'!$D$10:$D$87)</f>
        <v>0</v>
      </c>
    </row>
    <row r="15" spans="1:40">
      <c r="A15" s="292" t="s">
        <v>83</v>
      </c>
      <c r="B15" s="276" t="s">
        <v>84</v>
      </c>
      <c r="C15" s="277" t="str">
        <f>IF('3. Resources'!$B$90&lt;&gt;"",'3. Resources'!$B$90,"N/A")</f>
        <v>N/A</v>
      </c>
      <c r="D15" s="278">
        <f>SUMIF('4. Timesheet'!$H$10:$H$87,$C15,'4. Timesheet'!$C$10:$C$87)</f>
        <v>0</v>
      </c>
      <c r="E15" s="279">
        <f>SUMIF('4. Timesheet'!$H$10:$H$87,$C15,'4. Timesheet'!$D$10:$D$87)</f>
        <v>0</v>
      </c>
      <c r="F15" s="280">
        <f>SUMIF('4. Timesheet'!$H$10:$H$87,$C15,'4. Timesheet'!$D$10:$D$87)</f>
        <v>0</v>
      </c>
      <c r="G15" s="280">
        <f>SUMIF('4. Timesheet'!$H$10:$H$87,$C15,'4. Timesheet'!$D$10:$D$87)</f>
        <v>0</v>
      </c>
      <c r="H15" s="280">
        <f>SUMIF('4. Timesheet'!$H$10:$H$87,$C15,'4. Timesheet'!$D$10:$D$87)</f>
        <v>0</v>
      </c>
      <c r="I15" s="280">
        <f>SUMIF('4. Timesheet'!$H$10:$H$87,$C15,'4. Timesheet'!$D$10:$D$87)</f>
        <v>0</v>
      </c>
      <c r="J15" s="280">
        <f>SUMIF('4. Timesheet'!$H$10:$H$87,$C15,'4. Timesheet'!$D$10:$D$87)</f>
        <v>0</v>
      </c>
      <c r="K15" s="280">
        <f>SUMIF('4. Timesheet'!$H$10:$H$87,$C15,'4. Timesheet'!$D$10:$D$87)</f>
        <v>0</v>
      </c>
      <c r="L15" s="280">
        <f>SUMIF('4. Timesheet'!$H$10:$H$87,$C15,'4. Timesheet'!$D$10:$D$87)</f>
        <v>0</v>
      </c>
      <c r="M15" s="280">
        <f>SUMIF('4. Timesheet'!$H$10:$H$87,$C15,'4. Timesheet'!$D$10:$D$87)</f>
        <v>0</v>
      </c>
      <c r="N15" s="280">
        <f>SUMIF('4. Timesheet'!$H$10:$H$87,$C15,'4. Timesheet'!$D$10:$D$87)</f>
        <v>0</v>
      </c>
      <c r="O15" s="280">
        <f>SUMIF('4. Timesheet'!$H$10:$H$87,$C15,'4. Timesheet'!$D$10:$D$87)</f>
        <v>0</v>
      </c>
      <c r="P15" s="280">
        <f>SUMIF('4. Timesheet'!$H$10:$H$87,$C15,'4. Timesheet'!$D$10:$D$87)</f>
        <v>0</v>
      </c>
      <c r="Q15" s="280">
        <f>SUMIF('4. Timesheet'!$H$10:$H$87,$C15,'4. Timesheet'!$D$10:$D$87)</f>
        <v>0</v>
      </c>
      <c r="R15" s="280">
        <f>SUMIF('4. Timesheet'!$H$10:$H$87,$C15,'4. Timesheet'!$D$10:$D$87)</f>
        <v>0</v>
      </c>
    </row>
    <row r="16" spans="1:40">
      <c r="B16" s="276" t="s">
        <v>84</v>
      </c>
      <c r="C16" s="272" t="str">
        <f>IF('3. Resources'!$B$91&lt;&gt;"",'3. Resources'!$B$91,"N/A")</f>
        <v>N/A</v>
      </c>
      <c r="D16" s="278">
        <f>SUMIF('4. Timesheet'!$H$10:$H$87,$C16,'4. Timesheet'!$C$10:$C$87)</f>
        <v>0</v>
      </c>
      <c r="E16" s="279">
        <f>SUMIF('4. Timesheet'!$H$10:$H$87,$C16,'4. Timesheet'!$D$10:$D$87)</f>
        <v>0</v>
      </c>
      <c r="F16" s="280">
        <f>SUMIF('4. Timesheet'!$H$10:$H$87,$C16,'4. Timesheet'!$D$10:$D$87)</f>
        <v>0</v>
      </c>
      <c r="G16" s="280">
        <f>SUMIF('4. Timesheet'!$H$10:$H$87,$C16,'4. Timesheet'!$D$10:$D$87)</f>
        <v>0</v>
      </c>
      <c r="H16" s="280">
        <f>SUMIF('4. Timesheet'!$H$10:$H$87,$C16,'4. Timesheet'!$D$10:$D$87)</f>
        <v>0</v>
      </c>
      <c r="I16" s="280">
        <f>SUMIF('4. Timesheet'!$H$10:$H$87,$C16,'4. Timesheet'!$D$10:$D$87)</f>
        <v>0</v>
      </c>
      <c r="J16" s="280">
        <f>SUMIF('4. Timesheet'!$H$10:$H$87,$C16,'4. Timesheet'!$D$10:$D$87)</f>
        <v>0</v>
      </c>
      <c r="K16" s="280">
        <f>SUMIF('4. Timesheet'!$H$10:$H$87,$C16,'4. Timesheet'!$D$10:$D$87)</f>
        <v>0</v>
      </c>
      <c r="L16" s="280">
        <f>SUMIF('4. Timesheet'!$H$10:$H$87,$C16,'4. Timesheet'!$D$10:$D$87)</f>
        <v>0</v>
      </c>
      <c r="M16" s="280">
        <f>SUMIF('4. Timesheet'!$H$10:$H$87,$C16,'4. Timesheet'!$D$10:$D$87)</f>
        <v>0</v>
      </c>
      <c r="N16" s="280">
        <f>SUMIF('4. Timesheet'!$H$10:$H$87,$C16,'4. Timesheet'!$D$10:$D$87)</f>
        <v>0</v>
      </c>
      <c r="O16" s="280">
        <f>SUMIF('4. Timesheet'!$H$10:$H$87,$C16,'4. Timesheet'!$D$10:$D$87)</f>
        <v>0</v>
      </c>
      <c r="P16" s="280">
        <f>SUMIF('4. Timesheet'!$H$10:$H$87,$C16,'4. Timesheet'!$D$10:$D$87)</f>
        <v>0</v>
      </c>
      <c r="Q16" s="280">
        <f>SUMIF('4. Timesheet'!$H$10:$H$87,$C16,'4. Timesheet'!$D$10:$D$87)</f>
        <v>0</v>
      </c>
      <c r="R16" s="280">
        <f>SUMIF('4. Timesheet'!$H$10:$H$87,$C16,'4. Timesheet'!$D$10:$D$87)</f>
        <v>0</v>
      </c>
    </row>
    <row r="17" spans="2:18">
      <c r="B17" s="276" t="s">
        <v>84</v>
      </c>
      <c r="C17" s="272" t="str">
        <f>IF('3. Resources'!$B$92&lt;&gt;"",'3. Resources'!$B$92,"N/A")</f>
        <v>N/A</v>
      </c>
      <c r="D17" s="278">
        <f>SUMIF('4. Timesheet'!$H$10:$H$87,$C17,'4. Timesheet'!$C$10:$C$87)</f>
        <v>0</v>
      </c>
      <c r="E17" s="279">
        <f>SUMIF('4. Timesheet'!$H$10:$H$87,$C17,'4. Timesheet'!$D$10:$D$87)</f>
        <v>0</v>
      </c>
      <c r="F17" s="280">
        <f>SUMIF('4. Timesheet'!$H$10:$H$87,$C17,'4. Timesheet'!$D$10:$D$87)</f>
        <v>0</v>
      </c>
      <c r="G17" s="280">
        <f>SUMIF('4. Timesheet'!$H$10:$H$87,$C17,'4. Timesheet'!$D$10:$D$87)</f>
        <v>0</v>
      </c>
      <c r="H17" s="280">
        <f>SUMIF('4. Timesheet'!$H$10:$H$87,$C17,'4. Timesheet'!$D$10:$D$87)</f>
        <v>0</v>
      </c>
      <c r="I17" s="280">
        <f>SUMIF('4. Timesheet'!$H$10:$H$87,$C17,'4. Timesheet'!$D$10:$D$87)</f>
        <v>0</v>
      </c>
      <c r="J17" s="280">
        <f>SUMIF('4. Timesheet'!$H$10:$H$87,$C17,'4. Timesheet'!$D$10:$D$87)</f>
        <v>0</v>
      </c>
      <c r="K17" s="280">
        <f>SUMIF('4. Timesheet'!$H$10:$H$87,$C17,'4. Timesheet'!$D$10:$D$87)</f>
        <v>0</v>
      </c>
      <c r="L17" s="280">
        <f>SUMIF('4. Timesheet'!$H$10:$H$87,$C17,'4. Timesheet'!$D$10:$D$87)</f>
        <v>0</v>
      </c>
      <c r="M17" s="280">
        <f>SUMIF('4. Timesheet'!$H$10:$H$87,$C17,'4. Timesheet'!$D$10:$D$87)</f>
        <v>0</v>
      </c>
      <c r="N17" s="280">
        <f>SUMIF('4. Timesheet'!$H$10:$H$87,$C17,'4. Timesheet'!$D$10:$D$87)</f>
        <v>0</v>
      </c>
      <c r="O17" s="280">
        <f>SUMIF('4. Timesheet'!$H$10:$H$87,$C17,'4. Timesheet'!$D$10:$D$87)</f>
        <v>0</v>
      </c>
      <c r="P17" s="280">
        <f>SUMIF('4. Timesheet'!$H$10:$H$87,$C17,'4. Timesheet'!$D$10:$D$87)</f>
        <v>0</v>
      </c>
      <c r="Q17" s="280">
        <f>SUMIF('4. Timesheet'!$H$10:$H$87,$C17,'4. Timesheet'!$D$10:$D$87)</f>
        <v>0</v>
      </c>
      <c r="R17" s="280">
        <f>SUMIF('4. Timesheet'!$H$10:$H$87,$C17,'4. Timesheet'!$D$10:$D$87)</f>
        <v>0</v>
      </c>
    </row>
    <row r="18" spans="2:18">
      <c r="B18" s="276" t="s">
        <v>84</v>
      </c>
      <c r="C18" s="272" t="str">
        <f>IF('3. Resources'!$B$93&lt;&gt;"",'3. Resources'!$B$93,"N/A")</f>
        <v>N/A</v>
      </c>
      <c r="D18" s="278">
        <f>SUMIF('4. Timesheet'!$H$10:$H$87,$C18,'4. Timesheet'!$C$10:$C$87)</f>
        <v>0</v>
      </c>
      <c r="E18" s="279">
        <f>SUMIF('4. Timesheet'!$H$10:$H$87,$C18,'4. Timesheet'!$D$10:$D$87)</f>
        <v>0</v>
      </c>
      <c r="F18" s="280">
        <f>SUMIF('4. Timesheet'!$H$10:$H$87,$C18,'4. Timesheet'!$D$10:$D$87)</f>
        <v>0</v>
      </c>
      <c r="G18" s="280">
        <f>SUMIF('4. Timesheet'!$H$10:$H$87,$C18,'4. Timesheet'!$D$10:$D$87)</f>
        <v>0</v>
      </c>
      <c r="H18" s="280">
        <f>SUMIF('4. Timesheet'!$H$10:$H$87,$C18,'4. Timesheet'!$D$10:$D$87)</f>
        <v>0</v>
      </c>
      <c r="I18" s="280">
        <f>SUMIF('4. Timesheet'!$H$10:$H$87,$C18,'4. Timesheet'!$D$10:$D$87)</f>
        <v>0</v>
      </c>
      <c r="J18" s="280">
        <f>SUMIF('4. Timesheet'!$H$10:$H$87,$C18,'4. Timesheet'!$D$10:$D$87)</f>
        <v>0</v>
      </c>
      <c r="K18" s="280">
        <f>SUMIF('4. Timesheet'!$H$10:$H$87,$C18,'4. Timesheet'!$D$10:$D$87)</f>
        <v>0</v>
      </c>
      <c r="L18" s="280">
        <f>SUMIF('4. Timesheet'!$H$10:$H$87,$C18,'4. Timesheet'!$D$10:$D$87)</f>
        <v>0</v>
      </c>
      <c r="M18" s="280">
        <f>SUMIF('4. Timesheet'!$H$10:$H$87,$C18,'4. Timesheet'!$D$10:$D$87)</f>
        <v>0</v>
      </c>
      <c r="N18" s="280">
        <f>SUMIF('4. Timesheet'!$H$10:$H$87,$C18,'4. Timesheet'!$D$10:$D$87)</f>
        <v>0</v>
      </c>
      <c r="O18" s="280">
        <f>SUMIF('4. Timesheet'!$H$10:$H$87,$C18,'4. Timesheet'!$D$10:$D$87)</f>
        <v>0</v>
      </c>
      <c r="P18" s="280">
        <f>SUMIF('4. Timesheet'!$H$10:$H$87,$C18,'4. Timesheet'!$D$10:$D$87)</f>
        <v>0</v>
      </c>
      <c r="Q18" s="280">
        <f>SUMIF('4. Timesheet'!$H$10:$H$87,$C18,'4. Timesheet'!$D$10:$D$87)</f>
        <v>0</v>
      </c>
      <c r="R18" s="280">
        <f>SUMIF('4. Timesheet'!$H$10:$H$87,$C18,'4. Timesheet'!$D$10:$D$87)</f>
        <v>0</v>
      </c>
    </row>
    <row r="19" spans="2:18" ht="15.75" thickBot="1">
      <c r="B19" s="281" t="s">
        <v>84</v>
      </c>
      <c r="C19" s="272" t="str">
        <f>IF('3. Resources'!$B$94&lt;&gt;"",'3. Resources'!$B$94,"N/A")</f>
        <v>N/A</v>
      </c>
      <c r="D19" s="294">
        <f>SUMIF('4. Timesheet'!$H$10:$H$87,$C19,'4. Timesheet'!$C$10:$C$87)</f>
        <v>0</v>
      </c>
      <c r="E19" s="284">
        <f>SUMIF('4. Timesheet'!$H$10:$H$87,$C19,'4. Timesheet'!$D$10:$D$87)</f>
        <v>0</v>
      </c>
      <c r="F19" s="285">
        <f>SUMIF('4. Timesheet'!$H$10:$H$87,$C19,'4. Timesheet'!$D$10:$D$87)</f>
        <v>0</v>
      </c>
      <c r="G19" s="285">
        <f>SUMIF('4. Timesheet'!$H$10:$H$87,$C19,'4. Timesheet'!$D$10:$D$87)</f>
        <v>0</v>
      </c>
      <c r="H19" s="285">
        <f>SUMIF('4. Timesheet'!$H$10:$H$87,$C19,'4. Timesheet'!$D$10:$D$87)</f>
        <v>0</v>
      </c>
      <c r="I19" s="285">
        <f>SUMIF('4. Timesheet'!$H$10:$H$87,$C19,'4. Timesheet'!$D$10:$D$87)</f>
        <v>0</v>
      </c>
      <c r="J19" s="285">
        <f>SUMIF('4. Timesheet'!$H$10:$H$87,$C19,'4. Timesheet'!$D$10:$D$87)</f>
        <v>0</v>
      </c>
      <c r="K19" s="285">
        <f>SUMIF('4. Timesheet'!$H$10:$H$87,$C19,'4. Timesheet'!$D$10:$D$87)</f>
        <v>0</v>
      </c>
      <c r="L19" s="285">
        <f>SUMIF('4. Timesheet'!$H$10:$H$87,$C19,'4. Timesheet'!$D$10:$D$87)</f>
        <v>0</v>
      </c>
      <c r="M19" s="285">
        <f>SUMIF('4. Timesheet'!$H$10:$H$87,$C19,'4. Timesheet'!$D$10:$D$87)</f>
        <v>0</v>
      </c>
      <c r="N19" s="285">
        <f>SUMIF('4. Timesheet'!$H$10:$H$87,$C19,'4. Timesheet'!$D$10:$D$87)</f>
        <v>0</v>
      </c>
      <c r="O19" s="285">
        <f>SUMIF('4. Timesheet'!$H$10:$H$87,$C19,'4. Timesheet'!$D$10:$D$87)</f>
        <v>0</v>
      </c>
      <c r="P19" s="285">
        <f>SUMIF('4. Timesheet'!$H$10:$H$87,$C19,'4. Timesheet'!$D$10:$D$87)</f>
        <v>0</v>
      </c>
      <c r="Q19" s="285">
        <f>SUMIF('4. Timesheet'!$H$10:$H$87,$C19,'4. Timesheet'!$D$10:$D$87)</f>
        <v>0</v>
      </c>
      <c r="R19" s="285">
        <f>SUMIF('4. Timesheet'!$H$10:$H$87,$C19,'4. Timesheet'!$D$10:$D$87)</f>
        <v>0</v>
      </c>
    </row>
    <row r="20" spans="2:18" ht="15.75" thickBot="1">
      <c r="B20" s="246" t="s">
        <v>109</v>
      </c>
      <c r="C20" s="247" t="s">
        <v>108</v>
      </c>
      <c r="D20" s="248">
        <f>SUM(D21:D30)</f>
        <v>0</v>
      </c>
      <c r="E20" s="249">
        <f t="shared" ref="E20" si="1">SUM(E21:E30)</f>
        <v>0</v>
      </c>
      <c r="F20" s="250">
        <f t="shared" ref="F20" si="2">SUM(F21:F30)</f>
        <v>0</v>
      </c>
      <c r="G20" s="250">
        <f t="shared" ref="G20" si="3">SUM(G21:G30)</f>
        <v>0</v>
      </c>
      <c r="H20" s="250">
        <f t="shared" ref="H20" si="4">SUM(H21:H30)</f>
        <v>0</v>
      </c>
      <c r="I20" s="250">
        <f t="shared" ref="I20" si="5">SUM(I21:I30)</f>
        <v>0</v>
      </c>
      <c r="J20" s="250">
        <f t="shared" ref="J20" si="6">SUM(J21:J30)</f>
        <v>0</v>
      </c>
      <c r="K20" s="250">
        <f t="shared" ref="K20" si="7">SUM(K21:K30)</f>
        <v>0</v>
      </c>
      <c r="L20" s="250">
        <f t="shared" ref="L20" si="8">SUM(L21:L30)</f>
        <v>0</v>
      </c>
      <c r="M20" s="250">
        <f t="shared" ref="M20" si="9">SUM(M21:M30)</f>
        <v>0</v>
      </c>
      <c r="N20" s="250">
        <f t="shared" ref="N20" si="10">SUM(N21:N30)</f>
        <v>0</v>
      </c>
      <c r="O20" s="250">
        <f t="shared" ref="O20" si="11">SUM(O21:O30)</f>
        <v>0</v>
      </c>
      <c r="P20" s="250">
        <f t="shared" ref="P20" si="12">SUM(P21:P30)</f>
        <v>0</v>
      </c>
      <c r="Q20" s="250">
        <f t="shared" ref="Q20" si="13">SUM(Q21:Q30)</f>
        <v>0</v>
      </c>
      <c r="R20" s="251">
        <f t="shared" ref="R20" si="14">SUM(R21:R30)</f>
        <v>0</v>
      </c>
    </row>
    <row r="21" spans="2:18">
      <c r="B21" s="203" t="s">
        <v>109</v>
      </c>
      <c r="C21" s="206" t="str">
        <f>IF('3. Resources'!$B$85&lt;&gt;"",'3. Resources'!$B$85,"N/A")</f>
        <v>Max</v>
      </c>
      <c r="D21" s="214">
        <v>0</v>
      </c>
      <c r="E21" s="210">
        <f>SUMIF('4. Timesheet'!$H$10:$H$87,$C21,'4. Timesheet'!J$10:J$87)</f>
        <v>0</v>
      </c>
      <c r="F21" s="204">
        <f>SUMIF('4. Timesheet'!$H$10:$H$87,$C21,'4. Timesheet'!K$10:K$87)</f>
        <v>0</v>
      </c>
      <c r="G21" s="204">
        <f>SUMIF('4. Timesheet'!$H$10:$H$87,$C21,'4. Timesheet'!L$10:L$87)</f>
        <v>0</v>
      </c>
      <c r="H21" s="204">
        <f>SUMIF('4. Timesheet'!$H$10:$H$87,$C21,'4. Timesheet'!M$10:M$87)</f>
        <v>0</v>
      </c>
      <c r="I21" s="204">
        <f>SUMIF('4. Timesheet'!$H$10:$H$87,$C21,'4. Timesheet'!N$10:N$87)</f>
        <v>0</v>
      </c>
      <c r="J21" s="204">
        <f>SUMIF('4. Timesheet'!$H$10:$H$87,$C21,'4. Timesheet'!O$10:O$87)</f>
        <v>0</v>
      </c>
      <c r="K21" s="204">
        <f>SUMIF('4. Timesheet'!$H$10:$H$87,$C21,'4. Timesheet'!P$10:P$87)</f>
        <v>0</v>
      </c>
      <c r="L21" s="204">
        <f>SUMIF('4. Timesheet'!$H$10:$H$87,$C21,'4. Timesheet'!Q$10:Q$87)</f>
        <v>0</v>
      </c>
      <c r="M21" s="204">
        <f>SUMIF('4. Timesheet'!$H$10:$H$87,$C21,'4. Timesheet'!R$10:R$87)</f>
        <v>0</v>
      </c>
      <c r="N21" s="204">
        <f>SUMIF('4. Timesheet'!$H$10:$H$87,$C21,'4. Timesheet'!S$10:S$87)</f>
        <v>0</v>
      </c>
      <c r="O21" s="204">
        <f>SUMIF('4. Timesheet'!$H$10:$H$87,$C21,'4. Timesheet'!T$10:T$87)</f>
        <v>0</v>
      </c>
      <c r="P21" s="204">
        <f>SUMIF('4. Timesheet'!$H$10:$H$87,$C21,'4. Timesheet'!U$10:U$87)</f>
        <v>0</v>
      </c>
      <c r="Q21" s="204">
        <f>SUMIF('4. Timesheet'!$H$10:$H$87,$C21,'4. Timesheet'!V$10:V$87)</f>
        <v>0</v>
      </c>
      <c r="R21" s="204">
        <f>SUMIF('4. Timesheet'!$H$10:$H$87,$C21,'4. Timesheet'!W$10:W$87)</f>
        <v>0</v>
      </c>
    </row>
    <row r="22" spans="2:18">
      <c r="B22" s="197" t="s">
        <v>109</v>
      </c>
      <c r="C22" s="207" t="str">
        <f>IF('3. Resources'!$B$86&lt;&gt;"",'3. Resources'!$B$86,"N/A")</f>
        <v>Caio</v>
      </c>
      <c r="D22" s="215">
        <v>0</v>
      </c>
      <c r="E22" s="211">
        <f>SUMIF('4. Timesheet'!$H$10:$H$87,$C22,'4. Timesheet'!J$10:J$87)</f>
        <v>0</v>
      </c>
      <c r="F22" s="196">
        <f>SUMIF('4. Timesheet'!$H$10:$H$87,$C22,'4. Timesheet'!K$10:K$87)</f>
        <v>0</v>
      </c>
      <c r="G22" s="196">
        <f>SUMIF('4. Timesheet'!$H$10:$H$87,$C22,'4. Timesheet'!L$10:L$87)</f>
        <v>0</v>
      </c>
      <c r="H22" s="196">
        <f>SUMIF('4. Timesheet'!$H$10:$H$87,$C22,'4. Timesheet'!M$10:M$87)</f>
        <v>0</v>
      </c>
      <c r="I22" s="196">
        <f>SUMIF('4. Timesheet'!$H$10:$H$87,$C22,'4. Timesheet'!N$10:N$87)</f>
        <v>0</v>
      </c>
      <c r="J22" s="196">
        <f>SUMIF('4. Timesheet'!$H$10:$H$87,$C22,'4. Timesheet'!O$10:O$87)</f>
        <v>0</v>
      </c>
      <c r="K22" s="196">
        <f>SUMIF('4. Timesheet'!$H$10:$H$87,$C22,'4. Timesheet'!P$10:P$87)</f>
        <v>0</v>
      </c>
      <c r="L22" s="196">
        <f>SUMIF('4. Timesheet'!$H$10:$H$87,$C22,'4. Timesheet'!Q$10:Q$87)</f>
        <v>0</v>
      </c>
      <c r="M22" s="196">
        <f>SUMIF('4. Timesheet'!$H$10:$H$87,$C22,'4. Timesheet'!R$10:R$87)</f>
        <v>0</v>
      </c>
      <c r="N22" s="196">
        <f>SUMIF('4. Timesheet'!$H$10:$H$87,$C22,'4. Timesheet'!S$10:S$87)</f>
        <v>0</v>
      </c>
      <c r="O22" s="196">
        <f>SUMIF('4. Timesheet'!$H$10:$H$87,$C22,'4. Timesheet'!T$10:T$87)</f>
        <v>0</v>
      </c>
      <c r="P22" s="196">
        <f>SUMIF('4. Timesheet'!$H$10:$H$87,$C22,'4. Timesheet'!U$10:U$87)</f>
        <v>0</v>
      </c>
      <c r="Q22" s="196">
        <f>SUMIF('4. Timesheet'!$H$10:$H$87,$C22,'4. Timesheet'!V$10:V$87)</f>
        <v>0</v>
      </c>
      <c r="R22" s="196">
        <f>SUMIF('4. Timesheet'!$H$10:$H$87,$C22,'4. Timesheet'!W$10:W$87)</f>
        <v>0</v>
      </c>
    </row>
    <row r="23" spans="2:18">
      <c r="B23" s="197" t="s">
        <v>109</v>
      </c>
      <c r="C23" s="207" t="str">
        <f>IF('3. Resources'!$B$87&lt;&gt;"",'3. Resources'!$B$87,"N/A")</f>
        <v>Kojiio</v>
      </c>
      <c r="D23" s="215">
        <v>0</v>
      </c>
      <c r="E23" s="211">
        <f>SUMIF('4. Timesheet'!$H$10:$H$87,$C23,'4. Timesheet'!J$10:J$87)</f>
        <v>0</v>
      </c>
      <c r="F23" s="196">
        <f>SUMIF('4. Timesheet'!$H$10:$H$87,$C23,'4. Timesheet'!K$10:K$87)</f>
        <v>0</v>
      </c>
      <c r="G23" s="196">
        <f>SUMIF('4. Timesheet'!$H$10:$H$87,$C23,'4. Timesheet'!L$10:L$87)</f>
        <v>0</v>
      </c>
      <c r="H23" s="196">
        <f>SUMIF('4. Timesheet'!$H$10:$H$87,$C23,'4. Timesheet'!M$10:M$87)</f>
        <v>0</v>
      </c>
      <c r="I23" s="196">
        <f>SUMIF('4. Timesheet'!$H$10:$H$87,$C23,'4. Timesheet'!N$10:N$87)</f>
        <v>0</v>
      </c>
      <c r="J23" s="196">
        <f>SUMIF('4. Timesheet'!$H$10:$H$87,$C23,'4. Timesheet'!O$10:O$87)</f>
        <v>0</v>
      </c>
      <c r="K23" s="196">
        <f>SUMIF('4. Timesheet'!$H$10:$H$87,$C23,'4. Timesheet'!P$10:P$87)</f>
        <v>0</v>
      </c>
      <c r="L23" s="196">
        <f>SUMIF('4. Timesheet'!$H$10:$H$87,$C23,'4. Timesheet'!Q$10:Q$87)</f>
        <v>0</v>
      </c>
      <c r="M23" s="196">
        <f>SUMIF('4. Timesheet'!$H$10:$H$87,$C23,'4. Timesheet'!R$10:R$87)</f>
        <v>0</v>
      </c>
      <c r="N23" s="196">
        <f>SUMIF('4. Timesheet'!$H$10:$H$87,$C23,'4. Timesheet'!S$10:S$87)</f>
        <v>0</v>
      </c>
      <c r="O23" s="196">
        <f>SUMIF('4. Timesheet'!$H$10:$H$87,$C23,'4. Timesheet'!T$10:T$87)</f>
        <v>0</v>
      </c>
      <c r="P23" s="196">
        <f>SUMIF('4. Timesheet'!$H$10:$H$87,$C23,'4. Timesheet'!U$10:U$87)</f>
        <v>0</v>
      </c>
      <c r="Q23" s="196">
        <f>SUMIF('4. Timesheet'!$H$10:$H$87,$C23,'4. Timesheet'!V$10:V$87)</f>
        <v>0</v>
      </c>
      <c r="R23" s="196">
        <f>SUMIF('4. Timesheet'!$H$10:$H$87,$C23,'4. Timesheet'!W$10:W$87)</f>
        <v>0</v>
      </c>
    </row>
    <row r="24" spans="2:18">
      <c r="B24" s="197" t="s">
        <v>109</v>
      </c>
      <c r="C24" s="207" t="str">
        <f>IF('3. Resources'!$B$88&lt;&gt;"",'3. Resources'!$B$88,"N/A")</f>
        <v>Caio Audio</v>
      </c>
      <c r="D24" s="215">
        <v>0</v>
      </c>
      <c r="E24" s="211">
        <f>SUMIF('4. Timesheet'!$H$10:$H$87,$C24,'4. Timesheet'!J$10:J$87)</f>
        <v>0</v>
      </c>
      <c r="F24" s="196">
        <f>SUMIF('4. Timesheet'!$H$10:$H$87,$C24,'4. Timesheet'!K$10:K$87)</f>
        <v>0</v>
      </c>
      <c r="G24" s="196">
        <f>SUMIF('4. Timesheet'!$H$10:$H$87,$C24,'4. Timesheet'!L$10:L$87)</f>
        <v>0</v>
      </c>
      <c r="H24" s="196">
        <f>SUMIF('4. Timesheet'!$H$10:$H$87,$C24,'4. Timesheet'!M$10:M$87)</f>
        <v>0</v>
      </c>
      <c r="I24" s="196">
        <f>SUMIF('4. Timesheet'!$H$10:$H$87,$C24,'4. Timesheet'!N$10:N$87)</f>
        <v>0</v>
      </c>
      <c r="J24" s="196">
        <f>SUMIF('4. Timesheet'!$H$10:$H$87,$C24,'4. Timesheet'!O$10:O$87)</f>
        <v>0</v>
      </c>
      <c r="K24" s="196">
        <f>SUMIF('4. Timesheet'!$H$10:$H$87,$C24,'4. Timesheet'!P$10:P$87)</f>
        <v>0</v>
      </c>
      <c r="L24" s="196">
        <f>SUMIF('4. Timesheet'!$H$10:$H$87,$C24,'4. Timesheet'!Q$10:Q$87)</f>
        <v>0</v>
      </c>
      <c r="M24" s="196">
        <f>SUMIF('4. Timesheet'!$H$10:$H$87,$C24,'4. Timesheet'!R$10:R$87)</f>
        <v>0</v>
      </c>
      <c r="N24" s="196">
        <f>SUMIF('4. Timesheet'!$H$10:$H$87,$C24,'4. Timesheet'!S$10:S$87)</f>
        <v>0</v>
      </c>
      <c r="O24" s="196">
        <f>SUMIF('4. Timesheet'!$H$10:$H$87,$C24,'4. Timesheet'!T$10:T$87)</f>
        <v>0</v>
      </c>
      <c r="P24" s="196">
        <f>SUMIF('4. Timesheet'!$H$10:$H$87,$C24,'4. Timesheet'!U$10:U$87)</f>
        <v>0</v>
      </c>
      <c r="Q24" s="196">
        <f>SUMIF('4. Timesheet'!$H$10:$H$87,$C24,'4. Timesheet'!V$10:V$87)</f>
        <v>0</v>
      </c>
      <c r="R24" s="196">
        <f>SUMIF('4. Timesheet'!$H$10:$H$87,$C24,'4. Timesheet'!W$10:W$87)</f>
        <v>0</v>
      </c>
    </row>
    <row r="25" spans="2:18">
      <c r="B25" s="197" t="s">
        <v>109</v>
      </c>
      <c r="C25" s="207" t="str">
        <f>IF('3. Resources'!$B$89&lt;&gt;"",'3. Resources'!$B$89,"N/A")</f>
        <v>Gustavo</v>
      </c>
      <c r="D25" s="215">
        <v>0</v>
      </c>
      <c r="E25" s="211">
        <f>SUMIF('4. Timesheet'!$H$10:$H$87,$C25,'4. Timesheet'!J$10:J$87)</f>
        <v>0</v>
      </c>
      <c r="F25" s="196">
        <f>SUMIF('4. Timesheet'!$H$10:$H$87,$C25,'4. Timesheet'!K$10:K$87)</f>
        <v>0</v>
      </c>
      <c r="G25" s="196">
        <f>SUMIF('4. Timesheet'!$H$10:$H$87,$C25,'4. Timesheet'!L$10:L$87)</f>
        <v>0</v>
      </c>
      <c r="H25" s="196">
        <f>SUMIF('4. Timesheet'!$H$10:$H$87,$C25,'4. Timesheet'!M$10:M$87)</f>
        <v>0</v>
      </c>
      <c r="I25" s="196">
        <f>SUMIF('4. Timesheet'!$H$10:$H$87,$C25,'4. Timesheet'!N$10:N$87)</f>
        <v>0</v>
      </c>
      <c r="J25" s="196">
        <f>SUMIF('4. Timesheet'!$H$10:$H$87,$C25,'4. Timesheet'!O$10:O$87)</f>
        <v>0</v>
      </c>
      <c r="K25" s="196">
        <f>SUMIF('4. Timesheet'!$H$10:$H$87,$C25,'4. Timesheet'!P$10:P$87)</f>
        <v>0</v>
      </c>
      <c r="L25" s="196">
        <f>SUMIF('4. Timesheet'!$H$10:$H$87,$C25,'4. Timesheet'!Q$10:Q$87)</f>
        <v>0</v>
      </c>
      <c r="M25" s="196">
        <f>SUMIF('4. Timesheet'!$H$10:$H$87,$C25,'4. Timesheet'!R$10:R$87)</f>
        <v>0</v>
      </c>
      <c r="N25" s="196">
        <f>SUMIF('4. Timesheet'!$H$10:$H$87,$C25,'4. Timesheet'!S$10:S$87)</f>
        <v>0</v>
      </c>
      <c r="O25" s="196">
        <f>SUMIF('4. Timesheet'!$H$10:$H$87,$C25,'4. Timesheet'!T$10:T$87)</f>
        <v>0</v>
      </c>
      <c r="P25" s="196">
        <f>SUMIF('4. Timesheet'!$H$10:$H$87,$C25,'4. Timesheet'!U$10:U$87)</f>
        <v>0</v>
      </c>
      <c r="Q25" s="196">
        <f>SUMIF('4. Timesheet'!$H$10:$H$87,$C25,'4. Timesheet'!V$10:V$87)</f>
        <v>0</v>
      </c>
      <c r="R25" s="196">
        <f>SUMIF('4. Timesheet'!$H$10:$H$87,$C25,'4. Timesheet'!W$10:W$87)</f>
        <v>0</v>
      </c>
    </row>
    <row r="26" spans="2:18">
      <c r="B26" s="197" t="s">
        <v>109</v>
      </c>
      <c r="C26" s="207" t="str">
        <f>IF('3. Resources'!$B$90&lt;&gt;"",'3. Resources'!$B$90,"N/A")</f>
        <v>N/A</v>
      </c>
      <c r="D26" s="215">
        <v>0</v>
      </c>
      <c r="E26" s="211">
        <f>SUMIF('4. Timesheet'!$H$10:$H$87,$C26,'4. Timesheet'!J$10:J$87)</f>
        <v>0</v>
      </c>
      <c r="F26" s="196">
        <f>SUMIF('4. Timesheet'!$H$10:$H$87,$C26,'4. Timesheet'!K$10:K$87)</f>
        <v>0</v>
      </c>
      <c r="G26" s="196">
        <f>SUMIF('4. Timesheet'!$H$10:$H$87,$C26,'4. Timesheet'!L$10:L$87)</f>
        <v>0</v>
      </c>
      <c r="H26" s="196">
        <f>SUMIF('4. Timesheet'!$H$10:$H$87,$C26,'4. Timesheet'!M$10:M$87)</f>
        <v>0</v>
      </c>
      <c r="I26" s="196">
        <f>SUMIF('4. Timesheet'!$H$10:$H$87,$C26,'4. Timesheet'!N$10:N$87)</f>
        <v>0</v>
      </c>
      <c r="J26" s="196">
        <f>SUMIF('4. Timesheet'!$H$10:$H$87,$C26,'4. Timesheet'!O$10:O$87)</f>
        <v>0</v>
      </c>
      <c r="K26" s="196">
        <f>SUMIF('4. Timesheet'!$H$10:$H$87,$C26,'4. Timesheet'!P$10:P$87)</f>
        <v>0</v>
      </c>
      <c r="L26" s="196">
        <f>SUMIF('4. Timesheet'!$H$10:$H$87,$C26,'4. Timesheet'!Q$10:Q$87)</f>
        <v>0</v>
      </c>
      <c r="M26" s="196">
        <f>SUMIF('4. Timesheet'!$H$10:$H$87,$C26,'4. Timesheet'!R$10:R$87)</f>
        <v>0</v>
      </c>
      <c r="N26" s="196">
        <f>SUMIF('4. Timesheet'!$H$10:$H$87,$C26,'4. Timesheet'!S$10:S$87)</f>
        <v>0</v>
      </c>
      <c r="O26" s="196">
        <f>SUMIF('4. Timesheet'!$H$10:$H$87,$C26,'4. Timesheet'!T$10:T$87)</f>
        <v>0</v>
      </c>
      <c r="P26" s="196">
        <f>SUMIF('4. Timesheet'!$H$10:$H$87,$C26,'4. Timesheet'!U$10:U$87)</f>
        <v>0</v>
      </c>
      <c r="Q26" s="196">
        <f>SUMIF('4. Timesheet'!$H$10:$H$87,$C26,'4. Timesheet'!V$10:V$87)</f>
        <v>0</v>
      </c>
      <c r="R26" s="196">
        <f>SUMIF('4. Timesheet'!$H$10:$H$87,$C26,'4. Timesheet'!W$10:W$87)</f>
        <v>0</v>
      </c>
    </row>
    <row r="27" spans="2:18">
      <c r="B27" s="197" t="s">
        <v>109</v>
      </c>
      <c r="C27" s="207" t="str">
        <f>IF('3. Resources'!$B$91&lt;&gt;"",'3. Resources'!$B$91,"N/A")</f>
        <v>N/A</v>
      </c>
      <c r="D27" s="215">
        <v>0</v>
      </c>
      <c r="E27" s="211">
        <f>SUMIF('4. Timesheet'!$H$10:$H$87,$C27,'4. Timesheet'!J$10:J$87)</f>
        <v>0</v>
      </c>
      <c r="F27" s="196">
        <f>SUMIF('4. Timesheet'!$H$10:$H$87,$C27,'4. Timesheet'!K$10:K$87)</f>
        <v>0</v>
      </c>
      <c r="G27" s="196">
        <f>SUMIF('4. Timesheet'!$H$10:$H$87,$C27,'4. Timesheet'!L$10:L$87)</f>
        <v>0</v>
      </c>
      <c r="H27" s="196">
        <f>SUMIF('4. Timesheet'!$H$10:$H$87,$C27,'4. Timesheet'!M$10:M$87)</f>
        <v>0</v>
      </c>
      <c r="I27" s="196">
        <f>SUMIF('4. Timesheet'!$H$10:$H$87,$C27,'4. Timesheet'!N$10:N$87)</f>
        <v>0</v>
      </c>
      <c r="J27" s="196">
        <f>SUMIF('4. Timesheet'!$H$10:$H$87,$C27,'4. Timesheet'!O$10:O$87)</f>
        <v>0</v>
      </c>
      <c r="K27" s="196">
        <f>SUMIF('4. Timesheet'!$H$10:$H$87,$C27,'4. Timesheet'!P$10:P$87)</f>
        <v>0</v>
      </c>
      <c r="L27" s="196">
        <f>SUMIF('4. Timesheet'!$H$10:$H$87,$C27,'4. Timesheet'!Q$10:Q$87)</f>
        <v>0</v>
      </c>
      <c r="M27" s="196">
        <f>SUMIF('4. Timesheet'!$H$10:$H$87,$C27,'4. Timesheet'!R$10:R$87)</f>
        <v>0</v>
      </c>
      <c r="N27" s="196">
        <f>SUMIF('4. Timesheet'!$H$10:$H$87,$C27,'4. Timesheet'!S$10:S$87)</f>
        <v>0</v>
      </c>
      <c r="O27" s="196">
        <f>SUMIF('4. Timesheet'!$H$10:$H$87,$C27,'4. Timesheet'!T$10:T$87)</f>
        <v>0</v>
      </c>
      <c r="P27" s="196">
        <f>SUMIF('4. Timesheet'!$H$10:$H$87,$C27,'4. Timesheet'!U$10:U$87)</f>
        <v>0</v>
      </c>
      <c r="Q27" s="196">
        <f>SUMIF('4. Timesheet'!$H$10:$H$87,$C27,'4. Timesheet'!V$10:V$87)</f>
        <v>0</v>
      </c>
      <c r="R27" s="196">
        <f>SUMIF('4. Timesheet'!$H$10:$H$87,$C27,'4. Timesheet'!W$10:W$87)</f>
        <v>0</v>
      </c>
    </row>
    <row r="28" spans="2:18">
      <c r="B28" s="197" t="s">
        <v>109</v>
      </c>
      <c r="C28" s="207" t="str">
        <f>IF('3. Resources'!$B$92&lt;&gt;"",'3. Resources'!$B$92,"N/A")</f>
        <v>N/A</v>
      </c>
      <c r="D28" s="215">
        <v>0</v>
      </c>
      <c r="E28" s="211">
        <f>SUMIF('4. Timesheet'!$H$10:$H$87,$C28,'4. Timesheet'!J$10:J$87)</f>
        <v>0</v>
      </c>
      <c r="F28" s="196">
        <f>SUMIF('4. Timesheet'!$H$10:$H$87,$C28,'4. Timesheet'!K$10:K$87)</f>
        <v>0</v>
      </c>
      <c r="G28" s="196">
        <f>SUMIF('4. Timesheet'!$H$10:$H$87,$C28,'4. Timesheet'!L$10:L$87)</f>
        <v>0</v>
      </c>
      <c r="H28" s="196">
        <f>SUMIF('4. Timesheet'!$H$10:$H$87,$C28,'4. Timesheet'!M$10:M$87)</f>
        <v>0</v>
      </c>
      <c r="I28" s="196">
        <f>SUMIF('4. Timesheet'!$H$10:$H$87,$C28,'4. Timesheet'!N$10:N$87)</f>
        <v>0</v>
      </c>
      <c r="J28" s="196">
        <f>SUMIF('4. Timesheet'!$H$10:$H$87,$C28,'4. Timesheet'!O$10:O$87)</f>
        <v>0</v>
      </c>
      <c r="K28" s="196">
        <f>SUMIF('4. Timesheet'!$H$10:$H$87,$C28,'4. Timesheet'!P$10:P$87)</f>
        <v>0</v>
      </c>
      <c r="L28" s="196">
        <f>SUMIF('4. Timesheet'!$H$10:$H$87,$C28,'4. Timesheet'!Q$10:Q$87)</f>
        <v>0</v>
      </c>
      <c r="M28" s="196">
        <f>SUMIF('4. Timesheet'!$H$10:$H$87,$C28,'4. Timesheet'!R$10:R$87)</f>
        <v>0</v>
      </c>
      <c r="N28" s="196">
        <f>SUMIF('4. Timesheet'!$H$10:$H$87,$C28,'4. Timesheet'!S$10:S$87)</f>
        <v>0</v>
      </c>
      <c r="O28" s="196">
        <f>SUMIF('4. Timesheet'!$H$10:$H$87,$C28,'4. Timesheet'!T$10:T$87)</f>
        <v>0</v>
      </c>
      <c r="P28" s="196">
        <f>SUMIF('4. Timesheet'!$H$10:$H$87,$C28,'4. Timesheet'!U$10:U$87)</f>
        <v>0</v>
      </c>
      <c r="Q28" s="196">
        <f>SUMIF('4. Timesheet'!$H$10:$H$87,$C28,'4. Timesheet'!V$10:V$87)</f>
        <v>0</v>
      </c>
      <c r="R28" s="196">
        <f>SUMIF('4. Timesheet'!$H$10:$H$87,$C28,'4. Timesheet'!W$10:W$87)</f>
        <v>0</v>
      </c>
    </row>
    <row r="29" spans="2:18">
      <c r="B29" s="197" t="s">
        <v>109</v>
      </c>
      <c r="C29" s="207" t="str">
        <f>IF('3. Resources'!$B$93&lt;&gt;"",'3. Resources'!$B$93,"N/A")</f>
        <v>N/A</v>
      </c>
      <c r="D29" s="215">
        <v>0</v>
      </c>
      <c r="E29" s="211">
        <f>SUMIF('4. Timesheet'!$H$10:$H$87,$C29,'4. Timesheet'!J$10:J$87)</f>
        <v>0</v>
      </c>
      <c r="F29" s="196">
        <f>SUMIF('4. Timesheet'!$H$10:$H$87,$C29,'4. Timesheet'!K$10:K$87)</f>
        <v>0</v>
      </c>
      <c r="G29" s="196">
        <f>SUMIF('4. Timesheet'!$H$10:$H$87,$C29,'4. Timesheet'!L$10:L$87)</f>
        <v>0</v>
      </c>
      <c r="H29" s="196">
        <f>SUMIF('4. Timesheet'!$H$10:$H$87,$C29,'4. Timesheet'!M$10:M$87)</f>
        <v>0</v>
      </c>
      <c r="I29" s="196">
        <f>SUMIF('4. Timesheet'!$H$10:$H$87,$C29,'4. Timesheet'!N$10:N$87)</f>
        <v>0</v>
      </c>
      <c r="J29" s="196">
        <f>SUMIF('4. Timesheet'!$H$10:$H$87,$C29,'4. Timesheet'!O$10:O$87)</f>
        <v>0</v>
      </c>
      <c r="K29" s="196">
        <f>SUMIF('4. Timesheet'!$H$10:$H$87,$C29,'4. Timesheet'!P$10:P$87)</f>
        <v>0</v>
      </c>
      <c r="L29" s="196">
        <f>SUMIF('4. Timesheet'!$H$10:$H$87,$C29,'4. Timesheet'!Q$10:Q$87)</f>
        <v>0</v>
      </c>
      <c r="M29" s="196">
        <f>SUMIF('4. Timesheet'!$H$10:$H$87,$C29,'4. Timesheet'!R$10:R$87)</f>
        <v>0</v>
      </c>
      <c r="N29" s="196">
        <f>SUMIF('4. Timesheet'!$H$10:$H$87,$C29,'4. Timesheet'!S$10:S$87)</f>
        <v>0</v>
      </c>
      <c r="O29" s="196">
        <f>SUMIF('4. Timesheet'!$H$10:$H$87,$C29,'4. Timesheet'!T$10:T$87)</f>
        <v>0</v>
      </c>
      <c r="P29" s="196">
        <f>SUMIF('4. Timesheet'!$H$10:$H$87,$C29,'4. Timesheet'!U$10:U$87)</f>
        <v>0</v>
      </c>
      <c r="Q29" s="196">
        <f>SUMIF('4. Timesheet'!$H$10:$H$87,$C29,'4. Timesheet'!V$10:V$87)</f>
        <v>0</v>
      </c>
      <c r="R29" s="196">
        <f>SUMIF('4. Timesheet'!$H$10:$H$87,$C29,'4. Timesheet'!W$10:W$87)</f>
        <v>0</v>
      </c>
    </row>
    <row r="30" spans="2:18" ht="15.75" thickBot="1">
      <c r="B30" s="198" t="s">
        <v>109</v>
      </c>
      <c r="C30" s="208" t="str">
        <f>IF('3. Resources'!$B$94&lt;&gt;"",'3. Resources'!$B$94,"N/A")</f>
        <v>N/A</v>
      </c>
      <c r="D30" s="216">
        <v>0</v>
      </c>
      <c r="E30" s="212">
        <f>SUMIF('4. Timesheet'!$H$10:$H$87,$C30,'4. Timesheet'!J$10:J$87)</f>
        <v>0</v>
      </c>
      <c r="F30" s="199">
        <f>SUMIF('4. Timesheet'!$H$10:$H$87,$C30,'4. Timesheet'!K$10:K$87)</f>
        <v>0</v>
      </c>
      <c r="G30" s="199">
        <f>SUMIF('4. Timesheet'!$H$10:$H$87,$C30,'4. Timesheet'!L$10:L$87)</f>
        <v>0</v>
      </c>
      <c r="H30" s="199">
        <f>SUMIF('4. Timesheet'!$H$10:$H$87,$C30,'4. Timesheet'!M$10:M$87)</f>
        <v>0</v>
      </c>
      <c r="I30" s="199">
        <f>SUMIF('4. Timesheet'!$H$10:$H$87,$C30,'4. Timesheet'!N$10:N$87)</f>
        <v>0</v>
      </c>
      <c r="J30" s="199">
        <f>SUMIF('4. Timesheet'!$H$10:$H$87,$C30,'4. Timesheet'!O$10:O$87)</f>
        <v>0</v>
      </c>
      <c r="K30" s="199">
        <f>SUMIF('4. Timesheet'!$H$10:$H$87,$C30,'4. Timesheet'!P$10:P$87)</f>
        <v>0</v>
      </c>
      <c r="L30" s="199">
        <f>SUMIF('4. Timesheet'!$H$10:$H$87,$C30,'4. Timesheet'!Q$10:Q$87)</f>
        <v>0</v>
      </c>
      <c r="M30" s="199">
        <f>SUMIF('4. Timesheet'!$H$10:$H$87,$C30,'4. Timesheet'!R$10:R$87)</f>
        <v>0</v>
      </c>
      <c r="N30" s="199">
        <f>SUMIF('4. Timesheet'!$H$10:$H$87,$C30,'4. Timesheet'!S$10:S$87)</f>
        <v>0</v>
      </c>
      <c r="O30" s="199">
        <f>SUMIF('4. Timesheet'!$H$10:$H$87,$C30,'4. Timesheet'!T$10:T$87)</f>
        <v>0</v>
      </c>
      <c r="P30" s="199">
        <f>SUMIF('4. Timesheet'!$H$10:$H$87,$C30,'4. Timesheet'!U$10:U$87)</f>
        <v>0</v>
      </c>
      <c r="Q30" s="199">
        <f>SUMIF('4. Timesheet'!$H$10:$H$87,$C30,'4. Timesheet'!V$10:V$87)</f>
        <v>0</v>
      </c>
      <c r="R30" s="199">
        <f>SUMIF('4. Timesheet'!$H$10:$H$87,$C30,'4. Timesheet'!W$10:W$87)</f>
        <v>0</v>
      </c>
    </row>
    <row r="31" spans="2:18" ht="15.75" thickBot="1">
      <c r="B31" s="200" t="s">
        <v>110</v>
      </c>
      <c r="C31" s="209" t="s">
        <v>108</v>
      </c>
      <c r="D31" s="217">
        <f>SUM(D32:D41)</f>
        <v>0</v>
      </c>
      <c r="E31" s="213">
        <f t="shared" ref="E31" si="15">SUM(E32:E41)</f>
        <v>0</v>
      </c>
      <c r="F31" s="201">
        <f t="shared" ref="F31" si="16">SUM(F32:F41)</f>
        <v>0</v>
      </c>
      <c r="G31" s="201">
        <f t="shared" ref="G31" si="17">SUM(G32:G41)</f>
        <v>0</v>
      </c>
      <c r="H31" s="201">
        <f t="shared" ref="H31" si="18">SUM(H32:H41)</f>
        <v>0</v>
      </c>
      <c r="I31" s="201">
        <f t="shared" ref="I31" si="19">SUM(I32:I41)</f>
        <v>0</v>
      </c>
      <c r="J31" s="201">
        <f t="shared" ref="J31" si="20">SUM(J32:J41)</f>
        <v>0</v>
      </c>
      <c r="K31" s="201">
        <f t="shared" ref="K31" si="21">SUM(K32:K41)</f>
        <v>0</v>
      </c>
      <c r="L31" s="201">
        <f t="shared" ref="L31" si="22">SUM(L32:L41)</f>
        <v>0</v>
      </c>
      <c r="M31" s="201">
        <f t="shared" ref="M31" si="23">SUM(M32:M41)</f>
        <v>0</v>
      </c>
      <c r="N31" s="201">
        <f t="shared" ref="N31" si="24">SUM(N32:N41)</f>
        <v>0</v>
      </c>
      <c r="O31" s="201">
        <f t="shared" ref="O31" si="25">SUM(O32:O41)</f>
        <v>0</v>
      </c>
      <c r="P31" s="201">
        <f t="shared" ref="P31" si="26">SUM(P32:P41)</f>
        <v>0</v>
      </c>
      <c r="Q31" s="201">
        <f t="shared" ref="Q31" si="27">SUM(Q32:Q41)</f>
        <v>0</v>
      </c>
      <c r="R31" s="202">
        <f t="shared" ref="R31" si="28">SUM(R32:R41)</f>
        <v>0</v>
      </c>
    </row>
    <row r="32" spans="2:18">
      <c r="B32" s="218" t="s">
        <v>110</v>
      </c>
      <c r="C32" s="219" t="str">
        <f>IF('3. Resources'!$B$85&lt;&gt;"",'3. Resources'!$B$85,"N/A")</f>
        <v>Max</v>
      </c>
      <c r="D32" s="220">
        <v>0</v>
      </c>
      <c r="E32" s="221">
        <f t="shared" ref="E32:R32" si="29">D32+E21</f>
        <v>0</v>
      </c>
      <c r="F32" s="222">
        <f t="shared" si="29"/>
        <v>0</v>
      </c>
      <c r="G32" s="222">
        <f t="shared" si="29"/>
        <v>0</v>
      </c>
      <c r="H32" s="222">
        <f t="shared" si="29"/>
        <v>0</v>
      </c>
      <c r="I32" s="222">
        <f t="shared" si="29"/>
        <v>0</v>
      </c>
      <c r="J32" s="222">
        <f t="shared" si="29"/>
        <v>0</v>
      </c>
      <c r="K32" s="222">
        <f t="shared" si="29"/>
        <v>0</v>
      </c>
      <c r="L32" s="222">
        <f t="shared" si="29"/>
        <v>0</v>
      </c>
      <c r="M32" s="222">
        <f t="shared" si="29"/>
        <v>0</v>
      </c>
      <c r="N32" s="222">
        <f t="shared" si="29"/>
        <v>0</v>
      </c>
      <c r="O32" s="222">
        <f t="shared" si="29"/>
        <v>0</v>
      </c>
      <c r="P32" s="222">
        <f t="shared" si="29"/>
        <v>0</v>
      </c>
      <c r="Q32" s="222">
        <f t="shared" si="29"/>
        <v>0</v>
      </c>
      <c r="R32" s="222">
        <f t="shared" si="29"/>
        <v>0</v>
      </c>
    </row>
    <row r="33" spans="2:18">
      <c r="B33" s="185" t="s">
        <v>110</v>
      </c>
      <c r="C33" s="223" t="str">
        <f>IF('3. Resources'!$B$86&lt;&gt;"",'3. Resources'!$B$86,"N/A")</f>
        <v>Caio</v>
      </c>
      <c r="D33" s="224">
        <v>0</v>
      </c>
      <c r="E33" s="225">
        <f t="shared" ref="E33:R33" si="30">D33+E22</f>
        <v>0</v>
      </c>
      <c r="F33" s="187">
        <f t="shared" si="30"/>
        <v>0</v>
      </c>
      <c r="G33" s="187">
        <f t="shared" si="30"/>
        <v>0</v>
      </c>
      <c r="H33" s="187">
        <f t="shared" si="30"/>
        <v>0</v>
      </c>
      <c r="I33" s="187">
        <f t="shared" si="30"/>
        <v>0</v>
      </c>
      <c r="J33" s="187">
        <f t="shared" si="30"/>
        <v>0</v>
      </c>
      <c r="K33" s="187">
        <f t="shared" si="30"/>
        <v>0</v>
      </c>
      <c r="L33" s="187">
        <f t="shared" si="30"/>
        <v>0</v>
      </c>
      <c r="M33" s="187">
        <f t="shared" si="30"/>
        <v>0</v>
      </c>
      <c r="N33" s="187">
        <f t="shared" si="30"/>
        <v>0</v>
      </c>
      <c r="O33" s="187">
        <f t="shared" si="30"/>
        <v>0</v>
      </c>
      <c r="P33" s="187">
        <f t="shared" si="30"/>
        <v>0</v>
      </c>
      <c r="Q33" s="187">
        <f t="shared" si="30"/>
        <v>0</v>
      </c>
      <c r="R33" s="187">
        <f t="shared" si="30"/>
        <v>0</v>
      </c>
    </row>
    <row r="34" spans="2:18">
      <c r="B34" s="185" t="s">
        <v>110</v>
      </c>
      <c r="C34" s="223" t="str">
        <f>IF('3. Resources'!$B$87&lt;&gt;"",'3. Resources'!$B$87,"N/A")</f>
        <v>Kojiio</v>
      </c>
      <c r="D34" s="224">
        <v>0</v>
      </c>
      <c r="E34" s="225">
        <f t="shared" ref="E34:R34" si="31">D34+E23</f>
        <v>0</v>
      </c>
      <c r="F34" s="187">
        <f t="shared" si="31"/>
        <v>0</v>
      </c>
      <c r="G34" s="187">
        <f t="shared" si="31"/>
        <v>0</v>
      </c>
      <c r="H34" s="187">
        <f t="shared" si="31"/>
        <v>0</v>
      </c>
      <c r="I34" s="187">
        <f t="shared" si="31"/>
        <v>0</v>
      </c>
      <c r="J34" s="187">
        <f t="shared" si="31"/>
        <v>0</v>
      </c>
      <c r="K34" s="187">
        <f t="shared" si="31"/>
        <v>0</v>
      </c>
      <c r="L34" s="187">
        <f t="shared" si="31"/>
        <v>0</v>
      </c>
      <c r="M34" s="187">
        <f t="shared" si="31"/>
        <v>0</v>
      </c>
      <c r="N34" s="187">
        <f t="shared" si="31"/>
        <v>0</v>
      </c>
      <c r="O34" s="187">
        <f t="shared" si="31"/>
        <v>0</v>
      </c>
      <c r="P34" s="187">
        <f t="shared" si="31"/>
        <v>0</v>
      </c>
      <c r="Q34" s="187">
        <f t="shared" si="31"/>
        <v>0</v>
      </c>
      <c r="R34" s="187">
        <f t="shared" si="31"/>
        <v>0</v>
      </c>
    </row>
    <row r="35" spans="2:18">
      <c r="B35" s="185" t="s">
        <v>110</v>
      </c>
      <c r="C35" s="223" t="str">
        <f>IF('3. Resources'!$B$88&lt;&gt;"",'3. Resources'!$B$88,"N/A")</f>
        <v>Caio Audio</v>
      </c>
      <c r="D35" s="224">
        <v>0</v>
      </c>
      <c r="E35" s="225">
        <f t="shared" ref="E35:R35" si="32">D35+E24</f>
        <v>0</v>
      </c>
      <c r="F35" s="187">
        <f t="shared" si="32"/>
        <v>0</v>
      </c>
      <c r="G35" s="187">
        <f t="shared" si="32"/>
        <v>0</v>
      </c>
      <c r="H35" s="187">
        <f t="shared" si="32"/>
        <v>0</v>
      </c>
      <c r="I35" s="187">
        <f t="shared" si="32"/>
        <v>0</v>
      </c>
      <c r="J35" s="187">
        <f t="shared" si="32"/>
        <v>0</v>
      </c>
      <c r="K35" s="187">
        <f t="shared" si="32"/>
        <v>0</v>
      </c>
      <c r="L35" s="187">
        <f t="shared" si="32"/>
        <v>0</v>
      </c>
      <c r="M35" s="187">
        <f t="shared" si="32"/>
        <v>0</v>
      </c>
      <c r="N35" s="187">
        <f t="shared" si="32"/>
        <v>0</v>
      </c>
      <c r="O35" s="187">
        <f t="shared" si="32"/>
        <v>0</v>
      </c>
      <c r="P35" s="187">
        <f t="shared" si="32"/>
        <v>0</v>
      </c>
      <c r="Q35" s="187">
        <f t="shared" si="32"/>
        <v>0</v>
      </c>
      <c r="R35" s="187">
        <f t="shared" si="32"/>
        <v>0</v>
      </c>
    </row>
    <row r="36" spans="2:18">
      <c r="B36" s="185" t="s">
        <v>110</v>
      </c>
      <c r="C36" s="223" t="str">
        <f>IF('3. Resources'!$B$89&lt;&gt;"",'3. Resources'!$B$89,"N/A")</f>
        <v>Gustavo</v>
      </c>
      <c r="D36" s="224">
        <v>0</v>
      </c>
      <c r="E36" s="225">
        <f t="shared" ref="E36:R36" si="33">D36+E25</f>
        <v>0</v>
      </c>
      <c r="F36" s="187">
        <f t="shared" si="33"/>
        <v>0</v>
      </c>
      <c r="G36" s="187">
        <f t="shared" si="33"/>
        <v>0</v>
      </c>
      <c r="H36" s="187">
        <f t="shared" si="33"/>
        <v>0</v>
      </c>
      <c r="I36" s="187">
        <f t="shared" si="33"/>
        <v>0</v>
      </c>
      <c r="J36" s="187">
        <f t="shared" si="33"/>
        <v>0</v>
      </c>
      <c r="K36" s="187">
        <f t="shared" si="33"/>
        <v>0</v>
      </c>
      <c r="L36" s="187">
        <f t="shared" si="33"/>
        <v>0</v>
      </c>
      <c r="M36" s="187">
        <f t="shared" si="33"/>
        <v>0</v>
      </c>
      <c r="N36" s="187">
        <f t="shared" si="33"/>
        <v>0</v>
      </c>
      <c r="O36" s="187">
        <f t="shared" si="33"/>
        <v>0</v>
      </c>
      <c r="P36" s="187">
        <f t="shared" si="33"/>
        <v>0</v>
      </c>
      <c r="Q36" s="187">
        <f t="shared" si="33"/>
        <v>0</v>
      </c>
      <c r="R36" s="187">
        <f t="shared" si="33"/>
        <v>0</v>
      </c>
    </row>
    <row r="37" spans="2:18">
      <c r="B37" s="185" t="s">
        <v>110</v>
      </c>
      <c r="C37" s="223" t="str">
        <f>IF('3. Resources'!$B$90&lt;&gt;"",'3. Resources'!$B$90,"N/A")</f>
        <v>N/A</v>
      </c>
      <c r="D37" s="224">
        <v>0</v>
      </c>
      <c r="E37" s="225">
        <f t="shared" ref="E37:R37" si="34">D37+E26</f>
        <v>0</v>
      </c>
      <c r="F37" s="187">
        <f t="shared" si="34"/>
        <v>0</v>
      </c>
      <c r="G37" s="187">
        <f t="shared" si="34"/>
        <v>0</v>
      </c>
      <c r="H37" s="187">
        <f t="shared" si="34"/>
        <v>0</v>
      </c>
      <c r="I37" s="187">
        <f t="shared" si="34"/>
        <v>0</v>
      </c>
      <c r="J37" s="187">
        <f t="shared" si="34"/>
        <v>0</v>
      </c>
      <c r="K37" s="187">
        <f t="shared" si="34"/>
        <v>0</v>
      </c>
      <c r="L37" s="187">
        <f t="shared" si="34"/>
        <v>0</v>
      </c>
      <c r="M37" s="187">
        <f t="shared" si="34"/>
        <v>0</v>
      </c>
      <c r="N37" s="187">
        <f t="shared" si="34"/>
        <v>0</v>
      </c>
      <c r="O37" s="187">
        <f t="shared" si="34"/>
        <v>0</v>
      </c>
      <c r="P37" s="187">
        <f t="shared" si="34"/>
        <v>0</v>
      </c>
      <c r="Q37" s="187">
        <f t="shared" si="34"/>
        <v>0</v>
      </c>
      <c r="R37" s="187">
        <f t="shared" si="34"/>
        <v>0</v>
      </c>
    </row>
    <row r="38" spans="2:18">
      <c r="B38" s="185" t="s">
        <v>110</v>
      </c>
      <c r="C38" s="223" t="str">
        <f>IF('3. Resources'!$B$91&lt;&gt;"",'3. Resources'!$B$91,"N/A")</f>
        <v>N/A</v>
      </c>
      <c r="D38" s="224">
        <v>0</v>
      </c>
      <c r="E38" s="225">
        <f t="shared" ref="E38:R38" si="35">D38+E27</f>
        <v>0</v>
      </c>
      <c r="F38" s="187">
        <f t="shared" si="35"/>
        <v>0</v>
      </c>
      <c r="G38" s="187">
        <f t="shared" si="35"/>
        <v>0</v>
      </c>
      <c r="H38" s="187">
        <f t="shared" si="35"/>
        <v>0</v>
      </c>
      <c r="I38" s="187">
        <f t="shared" si="35"/>
        <v>0</v>
      </c>
      <c r="J38" s="187">
        <f t="shared" si="35"/>
        <v>0</v>
      </c>
      <c r="K38" s="187">
        <f t="shared" si="35"/>
        <v>0</v>
      </c>
      <c r="L38" s="187">
        <f t="shared" si="35"/>
        <v>0</v>
      </c>
      <c r="M38" s="187">
        <f t="shared" si="35"/>
        <v>0</v>
      </c>
      <c r="N38" s="187">
        <f t="shared" si="35"/>
        <v>0</v>
      </c>
      <c r="O38" s="187">
        <f t="shared" si="35"/>
        <v>0</v>
      </c>
      <c r="P38" s="187">
        <f t="shared" si="35"/>
        <v>0</v>
      </c>
      <c r="Q38" s="187">
        <f t="shared" si="35"/>
        <v>0</v>
      </c>
      <c r="R38" s="187">
        <f t="shared" si="35"/>
        <v>0</v>
      </c>
    </row>
    <row r="39" spans="2:18">
      <c r="B39" s="185" t="s">
        <v>110</v>
      </c>
      <c r="C39" s="223" t="str">
        <f>IF('3. Resources'!$B$92&lt;&gt;"",'3. Resources'!$B$92,"N/A")</f>
        <v>N/A</v>
      </c>
      <c r="D39" s="224">
        <v>0</v>
      </c>
      <c r="E39" s="225">
        <f t="shared" ref="E39:R39" si="36">D39+E28</f>
        <v>0</v>
      </c>
      <c r="F39" s="187">
        <f t="shared" si="36"/>
        <v>0</v>
      </c>
      <c r="G39" s="187">
        <f t="shared" si="36"/>
        <v>0</v>
      </c>
      <c r="H39" s="187">
        <f t="shared" si="36"/>
        <v>0</v>
      </c>
      <c r="I39" s="187">
        <f t="shared" si="36"/>
        <v>0</v>
      </c>
      <c r="J39" s="187">
        <f t="shared" si="36"/>
        <v>0</v>
      </c>
      <c r="K39" s="187">
        <f t="shared" si="36"/>
        <v>0</v>
      </c>
      <c r="L39" s="187">
        <f t="shared" si="36"/>
        <v>0</v>
      </c>
      <c r="M39" s="187">
        <f t="shared" si="36"/>
        <v>0</v>
      </c>
      <c r="N39" s="187">
        <f t="shared" si="36"/>
        <v>0</v>
      </c>
      <c r="O39" s="187">
        <f t="shared" si="36"/>
        <v>0</v>
      </c>
      <c r="P39" s="187">
        <f t="shared" si="36"/>
        <v>0</v>
      </c>
      <c r="Q39" s="187">
        <f t="shared" si="36"/>
        <v>0</v>
      </c>
      <c r="R39" s="187">
        <f t="shared" si="36"/>
        <v>0</v>
      </c>
    </row>
    <row r="40" spans="2:18">
      <c r="B40" s="185" t="s">
        <v>110</v>
      </c>
      <c r="C40" s="223" t="str">
        <f>IF('3. Resources'!$B$93&lt;&gt;"",'3. Resources'!$B$93,"N/A")</f>
        <v>N/A</v>
      </c>
      <c r="D40" s="224">
        <v>0</v>
      </c>
      <c r="E40" s="225">
        <f t="shared" ref="E40:R40" si="37">D40+E29</f>
        <v>0</v>
      </c>
      <c r="F40" s="187">
        <f t="shared" si="37"/>
        <v>0</v>
      </c>
      <c r="G40" s="187">
        <f t="shared" si="37"/>
        <v>0</v>
      </c>
      <c r="H40" s="187">
        <f t="shared" si="37"/>
        <v>0</v>
      </c>
      <c r="I40" s="187">
        <f t="shared" si="37"/>
        <v>0</v>
      </c>
      <c r="J40" s="187">
        <f t="shared" si="37"/>
        <v>0</v>
      </c>
      <c r="K40" s="187">
        <f t="shared" si="37"/>
        <v>0</v>
      </c>
      <c r="L40" s="187">
        <f t="shared" si="37"/>
        <v>0</v>
      </c>
      <c r="M40" s="187">
        <f t="shared" si="37"/>
        <v>0</v>
      </c>
      <c r="N40" s="187">
        <f t="shared" si="37"/>
        <v>0</v>
      </c>
      <c r="O40" s="187">
        <f t="shared" si="37"/>
        <v>0</v>
      </c>
      <c r="P40" s="187">
        <f t="shared" si="37"/>
        <v>0</v>
      </c>
      <c r="Q40" s="187">
        <f t="shared" si="37"/>
        <v>0</v>
      </c>
      <c r="R40" s="187">
        <f t="shared" si="37"/>
        <v>0</v>
      </c>
    </row>
    <row r="41" spans="2:18" ht="15.75" thickBot="1">
      <c r="B41" s="226" t="s">
        <v>110</v>
      </c>
      <c r="C41" s="227" t="str">
        <f>IF('3. Resources'!$B$94&lt;&gt;"",'3. Resources'!$B$94,"N/A")</f>
        <v>N/A</v>
      </c>
      <c r="D41" s="228">
        <v>0</v>
      </c>
      <c r="E41" s="229">
        <f t="shared" ref="E41:R41" si="38">D41+E30</f>
        <v>0</v>
      </c>
      <c r="F41" s="230">
        <f t="shared" si="38"/>
        <v>0</v>
      </c>
      <c r="G41" s="230">
        <f t="shared" si="38"/>
        <v>0</v>
      </c>
      <c r="H41" s="230">
        <f t="shared" si="38"/>
        <v>0</v>
      </c>
      <c r="I41" s="230">
        <f t="shared" si="38"/>
        <v>0</v>
      </c>
      <c r="J41" s="230">
        <f t="shared" si="38"/>
        <v>0</v>
      </c>
      <c r="K41" s="230">
        <f t="shared" si="38"/>
        <v>0</v>
      </c>
      <c r="L41" s="230">
        <f t="shared" si="38"/>
        <v>0</v>
      </c>
      <c r="M41" s="230">
        <f t="shared" si="38"/>
        <v>0</v>
      </c>
      <c r="N41" s="230">
        <f t="shared" si="38"/>
        <v>0</v>
      </c>
      <c r="O41" s="230">
        <f t="shared" si="38"/>
        <v>0</v>
      </c>
      <c r="P41" s="230">
        <f t="shared" si="38"/>
        <v>0</v>
      </c>
      <c r="Q41" s="230">
        <f t="shared" si="38"/>
        <v>0</v>
      </c>
      <c r="R41" s="230">
        <f t="shared" si="38"/>
        <v>0</v>
      </c>
    </row>
    <row r="42" spans="2:18" ht="15.75" thickBot="1">
      <c r="B42" s="200" t="s">
        <v>111</v>
      </c>
      <c r="C42" s="209" t="s">
        <v>108</v>
      </c>
      <c r="D42" s="217">
        <f>SUM(D43:D52)</f>
        <v>0</v>
      </c>
      <c r="E42" s="213">
        <f t="shared" ref="E42" si="39">SUM(E43:E52)</f>
        <v>0</v>
      </c>
      <c r="F42" s="201">
        <f t="shared" ref="F42" si="40">SUM(F43:F52)</f>
        <v>0</v>
      </c>
      <c r="G42" s="201">
        <f t="shared" ref="G42" si="41">SUM(G43:G52)</f>
        <v>0</v>
      </c>
      <c r="H42" s="201">
        <f t="shared" ref="H42" si="42">SUM(H43:H52)</f>
        <v>0</v>
      </c>
      <c r="I42" s="201">
        <f t="shared" ref="I42" si="43">SUM(I43:I52)</f>
        <v>0</v>
      </c>
      <c r="J42" s="201">
        <f t="shared" ref="J42" si="44">SUM(J43:J52)</f>
        <v>0</v>
      </c>
      <c r="K42" s="201">
        <f t="shared" ref="K42" si="45">SUM(K43:K52)</f>
        <v>0</v>
      </c>
      <c r="L42" s="201">
        <f t="shared" ref="L42" si="46">SUM(L43:L52)</f>
        <v>0</v>
      </c>
      <c r="M42" s="201">
        <f t="shared" ref="M42" si="47">SUM(M43:M52)</f>
        <v>0</v>
      </c>
      <c r="N42" s="201">
        <f t="shared" ref="N42" si="48">SUM(N43:N52)</f>
        <v>0</v>
      </c>
      <c r="O42" s="201">
        <f t="shared" ref="O42" si="49">SUM(O43:O52)</f>
        <v>0</v>
      </c>
      <c r="P42" s="201">
        <f t="shared" ref="P42" si="50">SUM(P43:P52)</f>
        <v>0</v>
      </c>
      <c r="Q42" s="201">
        <f t="shared" ref="Q42" si="51">SUM(Q43:Q52)</f>
        <v>0</v>
      </c>
      <c r="R42" s="202">
        <f t="shared" ref="R42" si="52">SUM(R43:R52)</f>
        <v>0</v>
      </c>
    </row>
    <row r="43" spans="2:18">
      <c r="B43" s="218" t="s">
        <v>111</v>
      </c>
      <c r="C43" s="219" t="str">
        <f>IF('3. Resources'!$B$85&lt;&gt;"",'3. Resources'!$B$85,"N/A")</f>
        <v>Max</v>
      </c>
      <c r="D43" s="220">
        <v>0</v>
      </c>
      <c r="E43" s="221">
        <f t="shared" ref="E43:R47" si="53">E10-D10</f>
        <v>0</v>
      </c>
      <c r="F43" s="222">
        <f t="shared" si="53"/>
        <v>0</v>
      </c>
      <c r="G43" s="222">
        <f t="shared" si="53"/>
        <v>0</v>
      </c>
      <c r="H43" s="222">
        <f t="shared" si="53"/>
        <v>0</v>
      </c>
      <c r="I43" s="222">
        <f t="shared" si="53"/>
        <v>0</v>
      </c>
      <c r="J43" s="222">
        <f t="shared" si="53"/>
        <v>0</v>
      </c>
      <c r="K43" s="222">
        <f t="shared" si="53"/>
        <v>0</v>
      </c>
      <c r="L43" s="222">
        <f t="shared" si="53"/>
        <v>0</v>
      </c>
      <c r="M43" s="222">
        <f t="shared" si="53"/>
        <v>0</v>
      </c>
      <c r="N43" s="222">
        <f t="shared" si="53"/>
        <v>0</v>
      </c>
      <c r="O43" s="222">
        <f t="shared" si="53"/>
        <v>0</v>
      </c>
      <c r="P43" s="222">
        <f t="shared" si="53"/>
        <v>0</v>
      </c>
      <c r="Q43" s="222">
        <f t="shared" si="53"/>
        <v>0</v>
      </c>
      <c r="R43" s="222">
        <f t="shared" si="53"/>
        <v>0</v>
      </c>
    </row>
    <row r="44" spans="2:18">
      <c r="B44" s="185" t="s">
        <v>111</v>
      </c>
      <c r="C44" s="223" t="str">
        <f>IF('3. Resources'!$B$86&lt;&gt;"",'3. Resources'!$B$86,"N/A")</f>
        <v>Caio</v>
      </c>
      <c r="D44" s="224">
        <v>0</v>
      </c>
      <c r="E44" s="225">
        <f t="shared" si="53"/>
        <v>0</v>
      </c>
      <c r="F44" s="187">
        <f t="shared" si="53"/>
        <v>0</v>
      </c>
      <c r="G44" s="187">
        <f t="shared" si="53"/>
        <v>0</v>
      </c>
      <c r="H44" s="187">
        <f t="shared" si="53"/>
        <v>0</v>
      </c>
      <c r="I44" s="187">
        <f t="shared" si="53"/>
        <v>0</v>
      </c>
      <c r="J44" s="187">
        <f t="shared" si="53"/>
        <v>0</v>
      </c>
      <c r="K44" s="187">
        <f t="shared" si="53"/>
        <v>0</v>
      </c>
      <c r="L44" s="187">
        <f t="shared" si="53"/>
        <v>0</v>
      </c>
      <c r="M44" s="187">
        <f t="shared" si="53"/>
        <v>0</v>
      </c>
      <c r="N44" s="187">
        <f t="shared" si="53"/>
        <v>0</v>
      </c>
      <c r="O44" s="187">
        <f t="shared" si="53"/>
        <v>0</v>
      </c>
      <c r="P44" s="187">
        <f t="shared" si="53"/>
        <v>0</v>
      </c>
      <c r="Q44" s="187">
        <f t="shared" si="53"/>
        <v>0</v>
      </c>
      <c r="R44" s="187">
        <f t="shared" si="53"/>
        <v>0</v>
      </c>
    </row>
    <row r="45" spans="2:18">
      <c r="B45" s="185" t="s">
        <v>111</v>
      </c>
      <c r="C45" s="223" t="str">
        <f>IF('3. Resources'!$B$87&lt;&gt;"",'3. Resources'!$B$87,"N/A")</f>
        <v>Kojiio</v>
      </c>
      <c r="D45" s="224">
        <v>0</v>
      </c>
      <c r="E45" s="225">
        <f t="shared" si="53"/>
        <v>0</v>
      </c>
      <c r="F45" s="187">
        <f t="shared" si="53"/>
        <v>0</v>
      </c>
      <c r="G45" s="187">
        <f t="shared" si="53"/>
        <v>0</v>
      </c>
      <c r="H45" s="187">
        <f t="shared" si="53"/>
        <v>0</v>
      </c>
      <c r="I45" s="187">
        <f t="shared" si="53"/>
        <v>0</v>
      </c>
      <c r="J45" s="187">
        <f t="shared" si="53"/>
        <v>0</v>
      </c>
      <c r="K45" s="187">
        <f t="shared" si="53"/>
        <v>0</v>
      </c>
      <c r="L45" s="187">
        <f t="shared" si="53"/>
        <v>0</v>
      </c>
      <c r="M45" s="187">
        <f t="shared" si="53"/>
        <v>0</v>
      </c>
      <c r="N45" s="187">
        <f t="shared" si="53"/>
        <v>0</v>
      </c>
      <c r="O45" s="187">
        <f t="shared" si="53"/>
        <v>0</v>
      </c>
      <c r="P45" s="187">
        <f t="shared" si="53"/>
        <v>0</v>
      </c>
      <c r="Q45" s="187">
        <f t="shared" si="53"/>
        <v>0</v>
      </c>
      <c r="R45" s="187">
        <f t="shared" si="53"/>
        <v>0</v>
      </c>
    </row>
    <row r="46" spans="2:18">
      <c r="B46" s="185" t="s">
        <v>111</v>
      </c>
      <c r="C46" s="223" t="str">
        <f>IF('3. Resources'!$B$88&lt;&gt;"",'3. Resources'!$B$88,"N/A")</f>
        <v>Caio Audio</v>
      </c>
      <c r="D46" s="224">
        <v>0</v>
      </c>
      <c r="E46" s="225">
        <f t="shared" si="53"/>
        <v>0</v>
      </c>
      <c r="F46" s="187">
        <f t="shared" si="53"/>
        <v>0</v>
      </c>
      <c r="G46" s="187">
        <f t="shared" si="53"/>
        <v>0</v>
      </c>
      <c r="H46" s="187">
        <f t="shared" si="53"/>
        <v>0</v>
      </c>
      <c r="I46" s="187">
        <f t="shared" si="53"/>
        <v>0</v>
      </c>
      <c r="J46" s="187">
        <f t="shared" si="53"/>
        <v>0</v>
      </c>
      <c r="K46" s="187">
        <f t="shared" si="53"/>
        <v>0</v>
      </c>
      <c r="L46" s="187">
        <f t="shared" si="53"/>
        <v>0</v>
      </c>
      <c r="M46" s="187">
        <f t="shared" si="53"/>
        <v>0</v>
      </c>
      <c r="N46" s="187">
        <f t="shared" si="53"/>
        <v>0</v>
      </c>
      <c r="O46" s="187">
        <f t="shared" si="53"/>
        <v>0</v>
      </c>
      <c r="P46" s="187">
        <f t="shared" si="53"/>
        <v>0</v>
      </c>
      <c r="Q46" s="187">
        <f t="shared" si="53"/>
        <v>0</v>
      </c>
      <c r="R46" s="187">
        <f t="shared" si="53"/>
        <v>0</v>
      </c>
    </row>
    <row r="47" spans="2:18">
      <c r="B47" s="185" t="s">
        <v>111</v>
      </c>
      <c r="C47" s="223" t="str">
        <f>IF('3. Resources'!$B$89&lt;&gt;"",'3. Resources'!$B$89,"N/A")</f>
        <v>Gustavo</v>
      </c>
      <c r="D47" s="224">
        <v>0</v>
      </c>
      <c r="E47" s="225">
        <f t="shared" si="53"/>
        <v>0</v>
      </c>
      <c r="F47" s="187">
        <f t="shared" si="53"/>
        <v>0</v>
      </c>
      <c r="G47" s="187">
        <f t="shared" si="53"/>
        <v>0</v>
      </c>
      <c r="H47" s="187">
        <f t="shared" si="53"/>
        <v>0</v>
      </c>
      <c r="I47" s="187">
        <f t="shared" si="53"/>
        <v>0</v>
      </c>
      <c r="J47" s="187">
        <f t="shared" si="53"/>
        <v>0</v>
      </c>
      <c r="K47" s="187">
        <f t="shared" si="53"/>
        <v>0</v>
      </c>
      <c r="L47" s="187">
        <f t="shared" si="53"/>
        <v>0</v>
      </c>
      <c r="M47" s="187">
        <f t="shared" si="53"/>
        <v>0</v>
      </c>
      <c r="N47" s="187">
        <f t="shared" si="53"/>
        <v>0</v>
      </c>
      <c r="O47" s="187">
        <f t="shared" si="53"/>
        <v>0</v>
      </c>
      <c r="P47" s="187">
        <f t="shared" si="53"/>
        <v>0</v>
      </c>
      <c r="Q47" s="187">
        <f t="shared" si="53"/>
        <v>0</v>
      </c>
      <c r="R47" s="187">
        <f t="shared" si="53"/>
        <v>0</v>
      </c>
    </row>
    <row r="48" spans="2:18">
      <c r="B48" s="185" t="s">
        <v>111</v>
      </c>
      <c r="C48" s="223" t="str">
        <f>IF('3. Resources'!$B$90&lt;&gt;"",'3. Resources'!$B$90,"N/A")</f>
        <v>N/A</v>
      </c>
      <c r="D48" s="224">
        <v>0</v>
      </c>
      <c r="E48" s="225">
        <f t="shared" ref="E48:E52" si="54">E15-D15</f>
        <v>0</v>
      </c>
      <c r="F48" s="187">
        <f t="shared" ref="F48:F52" si="55">F15-E15</f>
        <v>0</v>
      </c>
      <c r="G48" s="187">
        <f t="shared" ref="G48:G52" si="56">G15-F15</f>
        <v>0</v>
      </c>
      <c r="H48" s="187">
        <f t="shared" ref="H48:H52" si="57">H15-G15</f>
        <v>0</v>
      </c>
      <c r="I48" s="187">
        <f t="shared" ref="I48:I52" si="58">I15-H15</f>
        <v>0</v>
      </c>
      <c r="J48" s="187">
        <f t="shared" ref="J48:J52" si="59">J15-I15</f>
        <v>0</v>
      </c>
      <c r="K48" s="187">
        <f t="shared" ref="K48:K52" si="60">K15-J15</f>
        <v>0</v>
      </c>
      <c r="L48" s="187">
        <f t="shared" ref="L48:L52" si="61">L15-K15</f>
        <v>0</v>
      </c>
      <c r="M48" s="187">
        <f t="shared" ref="M48:M52" si="62">M15-L15</f>
        <v>0</v>
      </c>
      <c r="N48" s="187">
        <f t="shared" ref="N48:N52" si="63">N15-M15</f>
        <v>0</v>
      </c>
      <c r="O48" s="187">
        <f t="shared" ref="O48:O52" si="64">O15-N15</f>
        <v>0</v>
      </c>
      <c r="P48" s="187">
        <f t="shared" ref="P48:P52" si="65">P15-O15</f>
        <v>0</v>
      </c>
      <c r="Q48" s="187">
        <f t="shared" ref="Q48:Q52" si="66">Q15-P15</f>
        <v>0</v>
      </c>
      <c r="R48" s="187">
        <f t="shared" ref="R48:R52" si="67">R15-Q15</f>
        <v>0</v>
      </c>
    </row>
    <row r="49" spans="2:18">
      <c r="B49" s="185" t="s">
        <v>111</v>
      </c>
      <c r="C49" s="223" t="str">
        <f>IF('3. Resources'!$B$91&lt;&gt;"",'3. Resources'!$B$91,"N/A")</f>
        <v>N/A</v>
      </c>
      <c r="D49" s="224">
        <v>0</v>
      </c>
      <c r="E49" s="225">
        <f t="shared" si="54"/>
        <v>0</v>
      </c>
      <c r="F49" s="187">
        <f t="shared" si="55"/>
        <v>0</v>
      </c>
      <c r="G49" s="187">
        <f t="shared" si="56"/>
        <v>0</v>
      </c>
      <c r="H49" s="187">
        <f t="shared" si="57"/>
        <v>0</v>
      </c>
      <c r="I49" s="187">
        <f t="shared" si="58"/>
        <v>0</v>
      </c>
      <c r="J49" s="187">
        <f t="shared" si="59"/>
        <v>0</v>
      </c>
      <c r="K49" s="187">
        <f t="shared" si="60"/>
        <v>0</v>
      </c>
      <c r="L49" s="187">
        <f t="shared" si="61"/>
        <v>0</v>
      </c>
      <c r="M49" s="187">
        <f t="shared" si="62"/>
        <v>0</v>
      </c>
      <c r="N49" s="187">
        <f t="shared" si="63"/>
        <v>0</v>
      </c>
      <c r="O49" s="187">
        <f t="shared" si="64"/>
        <v>0</v>
      </c>
      <c r="P49" s="187">
        <f t="shared" si="65"/>
        <v>0</v>
      </c>
      <c r="Q49" s="187">
        <f t="shared" si="66"/>
        <v>0</v>
      </c>
      <c r="R49" s="187">
        <f t="shared" si="67"/>
        <v>0</v>
      </c>
    </row>
    <row r="50" spans="2:18">
      <c r="B50" s="185" t="s">
        <v>111</v>
      </c>
      <c r="C50" s="223" t="str">
        <f>IF('3. Resources'!$B$92&lt;&gt;"",'3. Resources'!$B$92,"N/A")</f>
        <v>N/A</v>
      </c>
      <c r="D50" s="224">
        <v>0</v>
      </c>
      <c r="E50" s="225">
        <f t="shared" si="54"/>
        <v>0</v>
      </c>
      <c r="F50" s="187">
        <f t="shared" si="55"/>
        <v>0</v>
      </c>
      <c r="G50" s="187">
        <f t="shared" si="56"/>
        <v>0</v>
      </c>
      <c r="H50" s="187">
        <f t="shared" si="57"/>
        <v>0</v>
      </c>
      <c r="I50" s="187">
        <f t="shared" si="58"/>
        <v>0</v>
      </c>
      <c r="J50" s="187">
        <f t="shared" si="59"/>
        <v>0</v>
      </c>
      <c r="K50" s="187">
        <f t="shared" si="60"/>
        <v>0</v>
      </c>
      <c r="L50" s="187">
        <f t="shared" si="61"/>
        <v>0</v>
      </c>
      <c r="M50" s="187">
        <f t="shared" si="62"/>
        <v>0</v>
      </c>
      <c r="N50" s="187">
        <f t="shared" si="63"/>
        <v>0</v>
      </c>
      <c r="O50" s="187">
        <f t="shared" si="64"/>
        <v>0</v>
      </c>
      <c r="P50" s="187">
        <f t="shared" si="65"/>
        <v>0</v>
      </c>
      <c r="Q50" s="187">
        <f t="shared" si="66"/>
        <v>0</v>
      </c>
      <c r="R50" s="187">
        <f t="shared" si="67"/>
        <v>0</v>
      </c>
    </row>
    <row r="51" spans="2:18">
      <c r="B51" s="185" t="s">
        <v>111</v>
      </c>
      <c r="C51" s="223" t="str">
        <f>IF('3. Resources'!$B$93&lt;&gt;"",'3. Resources'!$B$93,"N/A")</f>
        <v>N/A</v>
      </c>
      <c r="D51" s="224">
        <v>0</v>
      </c>
      <c r="E51" s="225">
        <f t="shared" si="54"/>
        <v>0</v>
      </c>
      <c r="F51" s="187">
        <f t="shared" si="55"/>
        <v>0</v>
      </c>
      <c r="G51" s="187">
        <f t="shared" si="56"/>
        <v>0</v>
      </c>
      <c r="H51" s="187">
        <f t="shared" si="57"/>
        <v>0</v>
      </c>
      <c r="I51" s="187">
        <f t="shared" si="58"/>
        <v>0</v>
      </c>
      <c r="J51" s="187">
        <f t="shared" si="59"/>
        <v>0</v>
      </c>
      <c r="K51" s="187">
        <f t="shared" si="60"/>
        <v>0</v>
      </c>
      <c r="L51" s="187">
        <f t="shared" si="61"/>
        <v>0</v>
      </c>
      <c r="M51" s="187">
        <f t="shared" si="62"/>
        <v>0</v>
      </c>
      <c r="N51" s="187">
        <f t="shared" si="63"/>
        <v>0</v>
      </c>
      <c r="O51" s="187">
        <f t="shared" si="64"/>
        <v>0</v>
      </c>
      <c r="P51" s="187">
        <f t="shared" si="65"/>
        <v>0</v>
      </c>
      <c r="Q51" s="187">
        <f t="shared" si="66"/>
        <v>0</v>
      </c>
      <c r="R51" s="187">
        <f t="shared" si="67"/>
        <v>0</v>
      </c>
    </row>
    <row r="52" spans="2:18" ht="15.75" thickBot="1">
      <c r="B52" s="226" t="s">
        <v>111</v>
      </c>
      <c r="C52" s="227" t="str">
        <f>IF('3. Resources'!$B$94&lt;&gt;"",'3. Resources'!$B$94,"N/A")</f>
        <v>N/A</v>
      </c>
      <c r="D52" s="228">
        <v>0</v>
      </c>
      <c r="E52" s="229">
        <f t="shared" si="54"/>
        <v>0</v>
      </c>
      <c r="F52" s="230">
        <f t="shared" si="55"/>
        <v>0</v>
      </c>
      <c r="G52" s="230">
        <f t="shared" si="56"/>
        <v>0</v>
      </c>
      <c r="H52" s="230">
        <f t="shared" si="57"/>
        <v>0</v>
      </c>
      <c r="I52" s="230">
        <f t="shared" si="58"/>
        <v>0</v>
      </c>
      <c r="J52" s="230">
        <f t="shared" si="59"/>
        <v>0</v>
      </c>
      <c r="K52" s="230">
        <f t="shared" si="60"/>
        <v>0</v>
      </c>
      <c r="L52" s="230">
        <f t="shared" si="61"/>
        <v>0</v>
      </c>
      <c r="M52" s="230">
        <f t="shared" si="62"/>
        <v>0</v>
      </c>
      <c r="N52" s="230">
        <f t="shared" si="63"/>
        <v>0</v>
      </c>
      <c r="O52" s="230">
        <f t="shared" si="64"/>
        <v>0</v>
      </c>
      <c r="P52" s="230">
        <f t="shared" si="65"/>
        <v>0</v>
      </c>
      <c r="Q52" s="230">
        <f t="shared" si="66"/>
        <v>0</v>
      </c>
      <c r="R52" s="230">
        <f t="shared" si="67"/>
        <v>0</v>
      </c>
    </row>
    <row r="53" spans="2:18" ht="15.75" thickBot="1">
      <c r="B53" s="240" t="s">
        <v>88</v>
      </c>
      <c r="C53" s="241" t="s">
        <v>108</v>
      </c>
      <c r="D53" s="242">
        <f>SUM(D54:D63)</f>
        <v>0</v>
      </c>
      <c r="E53" s="243">
        <f t="shared" ref="E53" si="68">SUM(E54:E63)</f>
        <v>0</v>
      </c>
      <c r="F53" s="244">
        <f t="shared" ref="F53" si="69">SUM(F54:F63)</f>
        <v>0</v>
      </c>
      <c r="G53" s="244">
        <f t="shared" ref="G53" si="70">SUM(G54:G63)</f>
        <v>0</v>
      </c>
      <c r="H53" s="244">
        <f t="shared" ref="H53" si="71">SUM(H54:H63)</f>
        <v>0</v>
      </c>
      <c r="I53" s="244">
        <f t="shared" ref="I53" si="72">SUM(I54:I63)</f>
        <v>0</v>
      </c>
      <c r="J53" s="244">
        <f t="shared" ref="J53" si="73">SUM(J54:J63)</f>
        <v>0</v>
      </c>
      <c r="K53" s="244">
        <f t="shared" ref="K53" si="74">SUM(K54:K63)</f>
        <v>0</v>
      </c>
      <c r="L53" s="244">
        <f t="shared" ref="L53" si="75">SUM(L54:L63)</f>
        <v>0</v>
      </c>
      <c r="M53" s="244">
        <f t="shared" ref="M53" si="76">SUM(M54:M63)</f>
        <v>0</v>
      </c>
      <c r="N53" s="244">
        <f t="shared" ref="N53" si="77">SUM(N54:N63)</f>
        <v>0</v>
      </c>
      <c r="O53" s="244">
        <f t="shared" ref="O53" si="78">SUM(O54:O63)</f>
        <v>0</v>
      </c>
      <c r="P53" s="244">
        <f t="shared" ref="P53" si="79">SUM(P54:P63)</f>
        <v>0</v>
      </c>
      <c r="Q53" s="244">
        <f t="shared" ref="Q53" si="80">SUM(Q54:Q63)</f>
        <v>0</v>
      </c>
      <c r="R53" s="245">
        <f t="shared" ref="R53" si="81">SUM(R54:R63)</f>
        <v>0</v>
      </c>
    </row>
    <row r="54" spans="2:18">
      <c r="B54" s="231" t="s">
        <v>88</v>
      </c>
      <c r="C54" s="232" t="str">
        <f>IF('3. Resources'!$B$85&lt;&gt;"",'3. Resources'!$B$85,"N/A")</f>
        <v>Max</v>
      </c>
      <c r="D54" s="233">
        <f t="shared" ref="D54:R54" si="82">D10-D32</f>
        <v>0</v>
      </c>
      <c r="E54" s="234">
        <f t="shared" si="82"/>
        <v>0</v>
      </c>
      <c r="F54" s="235">
        <f t="shared" si="82"/>
        <v>0</v>
      </c>
      <c r="G54" s="235">
        <f t="shared" si="82"/>
        <v>0</v>
      </c>
      <c r="H54" s="235">
        <f t="shared" si="82"/>
        <v>0</v>
      </c>
      <c r="I54" s="235">
        <f t="shared" si="82"/>
        <v>0</v>
      </c>
      <c r="J54" s="235">
        <f t="shared" si="82"/>
        <v>0</v>
      </c>
      <c r="K54" s="235">
        <f t="shared" si="82"/>
        <v>0</v>
      </c>
      <c r="L54" s="235">
        <f t="shared" si="82"/>
        <v>0</v>
      </c>
      <c r="M54" s="235">
        <f t="shared" si="82"/>
        <v>0</v>
      </c>
      <c r="N54" s="235">
        <f t="shared" si="82"/>
        <v>0</v>
      </c>
      <c r="O54" s="235">
        <f t="shared" si="82"/>
        <v>0</v>
      </c>
      <c r="P54" s="235">
        <f t="shared" si="82"/>
        <v>0</v>
      </c>
      <c r="Q54" s="235">
        <f t="shared" si="82"/>
        <v>0</v>
      </c>
      <c r="R54" s="235">
        <f t="shared" si="82"/>
        <v>0</v>
      </c>
    </row>
    <row r="55" spans="2:18">
      <c r="B55" s="186" t="s">
        <v>88</v>
      </c>
      <c r="C55" s="236" t="str">
        <f>IF('3. Resources'!$B$86&lt;&gt;"",'3. Resources'!$B$86,"N/A")</f>
        <v>Caio</v>
      </c>
      <c r="D55" s="237">
        <f t="shared" ref="D55:R55" si="83">D11-D33</f>
        <v>0</v>
      </c>
      <c r="E55" s="238">
        <f t="shared" si="83"/>
        <v>0</v>
      </c>
      <c r="F55" s="188">
        <f t="shared" si="83"/>
        <v>0</v>
      </c>
      <c r="G55" s="188">
        <f t="shared" si="83"/>
        <v>0</v>
      </c>
      <c r="H55" s="188">
        <f t="shared" si="83"/>
        <v>0</v>
      </c>
      <c r="I55" s="188">
        <f t="shared" si="83"/>
        <v>0</v>
      </c>
      <c r="J55" s="188">
        <f t="shared" si="83"/>
        <v>0</v>
      </c>
      <c r="K55" s="188">
        <f t="shared" si="83"/>
        <v>0</v>
      </c>
      <c r="L55" s="188">
        <f t="shared" si="83"/>
        <v>0</v>
      </c>
      <c r="M55" s="188">
        <f t="shared" si="83"/>
        <v>0</v>
      </c>
      <c r="N55" s="188">
        <f t="shared" si="83"/>
        <v>0</v>
      </c>
      <c r="O55" s="188">
        <f t="shared" si="83"/>
        <v>0</v>
      </c>
      <c r="P55" s="188">
        <f t="shared" si="83"/>
        <v>0</v>
      </c>
      <c r="Q55" s="188">
        <f t="shared" si="83"/>
        <v>0</v>
      </c>
      <c r="R55" s="188">
        <f t="shared" si="83"/>
        <v>0</v>
      </c>
    </row>
    <row r="56" spans="2:18">
      <c r="B56" s="186" t="s">
        <v>88</v>
      </c>
      <c r="C56" s="236" t="str">
        <f>IF('3. Resources'!$B$87&lt;&gt;"",'3. Resources'!$B$87,"N/A")</f>
        <v>Kojiio</v>
      </c>
      <c r="D56" s="237">
        <f t="shared" ref="D56:R56" si="84">D12-D34</f>
        <v>0</v>
      </c>
      <c r="E56" s="238">
        <f t="shared" si="84"/>
        <v>0</v>
      </c>
      <c r="F56" s="188">
        <f t="shared" si="84"/>
        <v>0</v>
      </c>
      <c r="G56" s="188">
        <f t="shared" si="84"/>
        <v>0</v>
      </c>
      <c r="H56" s="188">
        <f t="shared" si="84"/>
        <v>0</v>
      </c>
      <c r="I56" s="188">
        <f t="shared" si="84"/>
        <v>0</v>
      </c>
      <c r="J56" s="188">
        <f t="shared" si="84"/>
        <v>0</v>
      </c>
      <c r="K56" s="188">
        <f t="shared" si="84"/>
        <v>0</v>
      </c>
      <c r="L56" s="188">
        <f t="shared" si="84"/>
        <v>0</v>
      </c>
      <c r="M56" s="188">
        <f t="shared" si="84"/>
        <v>0</v>
      </c>
      <c r="N56" s="188">
        <f t="shared" si="84"/>
        <v>0</v>
      </c>
      <c r="O56" s="188">
        <f t="shared" si="84"/>
        <v>0</v>
      </c>
      <c r="P56" s="188">
        <f t="shared" si="84"/>
        <v>0</v>
      </c>
      <c r="Q56" s="188">
        <f t="shared" si="84"/>
        <v>0</v>
      </c>
      <c r="R56" s="188">
        <f t="shared" si="84"/>
        <v>0</v>
      </c>
    </row>
    <row r="57" spans="2:18">
      <c r="B57" s="186" t="s">
        <v>88</v>
      </c>
      <c r="C57" s="236" t="str">
        <f>IF('3. Resources'!$B$88&lt;&gt;"",'3. Resources'!$B$88,"N/A")</f>
        <v>Caio Audio</v>
      </c>
      <c r="D57" s="237">
        <f t="shared" ref="D57:R57" si="85">D13-D35</f>
        <v>0</v>
      </c>
      <c r="E57" s="238">
        <f t="shared" si="85"/>
        <v>0</v>
      </c>
      <c r="F57" s="188">
        <f t="shared" si="85"/>
        <v>0</v>
      </c>
      <c r="G57" s="188">
        <f t="shared" si="85"/>
        <v>0</v>
      </c>
      <c r="H57" s="188">
        <f t="shared" si="85"/>
        <v>0</v>
      </c>
      <c r="I57" s="188">
        <f t="shared" si="85"/>
        <v>0</v>
      </c>
      <c r="J57" s="188">
        <f t="shared" si="85"/>
        <v>0</v>
      </c>
      <c r="K57" s="188">
        <f t="shared" si="85"/>
        <v>0</v>
      </c>
      <c r="L57" s="188">
        <f t="shared" si="85"/>
        <v>0</v>
      </c>
      <c r="M57" s="188">
        <f t="shared" si="85"/>
        <v>0</v>
      </c>
      <c r="N57" s="188">
        <f t="shared" si="85"/>
        <v>0</v>
      </c>
      <c r="O57" s="188">
        <f t="shared" si="85"/>
        <v>0</v>
      </c>
      <c r="P57" s="188">
        <f t="shared" si="85"/>
        <v>0</v>
      </c>
      <c r="Q57" s="188">
        <f t="shared" si="85"/>
        <v>0</v>
      </c>
      <c r="R57" s="188">
        <f t="shared" si="85"/>
        <v>0</v>
      </c>
    </row>
    <row r="58" spans="2:18">
      <c r="B58" s="186" t="s">
        <v>88</v>
      </c>
      <c r="C58" s="236" t="str">
        <f>IF('3. Resources'!$B$89&lt;&gt;"",'3. Resources'!$B$89,"N/A")</f>
        <v>Gustavo</v>
      </c>
      <c r="D58" s="237">
        <f t="shared" ref="D58:R58" si="86">D14-D36</f>
        <v>0</v>
      </c>
      <c r="E58" s="238">
        <f t="shared" si="86"/>
        <v>0</v>
      </c>
      <c r="F58" s="188">
        <f t="shared" si="86"/>
        <v>0</v>
      </c>
      <c r="G58" s="188">
        <f t="shared" si="86"/>
        <v>0</v>
      </c>
      <c r="H58" s="188">
        <f t="shared" si="86"/>
        <v>0</v>
      </c>
      <c r="I58" s="188">
        <f t="shared" si="86"/>
        <v>0</v>
      </c>
      <c r="J58" s="188">
        <f t="shared" si="86"/>
        <v>0</v>
      </c>
      <c r="K58" s="188">
        <f t="shared" si="86"/>
        <v>0</v>
      </c>
      <c r="L58" s="188">
        <f t="shared" si="86"/>
        <v>0</v>
      </c>
      <c r="M58" s="188">
        <f t="shared" si="86"/>
        <v>0</v>
      </c>
      <c r="N58" s="188">
        <f t="shared" si="86"/>
        <v>0</v>
      </c>
      <c r="O58" s="188">
        <f t="shared" si="86"/>
        <v>0</v>
      </c>
      <c r="P58" s="188">
        <f t="shared" si="86"/>
        <v>0</v>
      </c>
      <c r="Q58" s="188">
        <f t="shared" si="86"/>
        <v>0</v>
      </c>
      <c r="R58" s="188">
        <f t="shared" si="86"/>
        <v>0</v>
      </c>
    </row>
    <row r="59" spans="2:18">
      <c r="B59" s="186" t="s">
        <v>88</v>
      </c>
      <c r="C59" s="236" t="str">
        <f>IF('3. Resources'!$B$90&lt;&gt;"",'3. Resources'!$B$90,"N/A")</f>
        <v>N/A</v>
      </c>
      <c r="D59" s="237">
        <f t="shared" ref="D59:R59" si="87">D15-D37</f>
        <v>0</v>
      </c>
      <c r="E59" s="238">
        <f t="shared" si="87"/>
        <v>0</v>
      </c>
      <c r="F59" s="188">
        <f t="shared" si="87"/>
        <v>0</v>
      </c>
      <c r="G59" s="188">
        <f t="shared" si="87"/>
        <v>0</v>
      </c>
      <c r="H59" s="188">
        <f t="shared" si="87"/>
        <v>0</v>
      </c>
      <c r="I59" s="188">
        <f t="shared" si="87"/>
        <v>0</v>
      </c>
      <c r="J59" s="188">
        <f t="shared" si="87"/>
        <v>0</v>
      </c>
      <c r="K59" s="188">
        <f t="shared" si="87"/>
        <v>0</v>
      </c>
      <c r="L59" s="188">
        <f t="shared" si="87"/>
        <v>0</v>
      </c>
      <c r="M59" s="188">
        <f t="shared" si="87"/>
        <v>0</v>
      </c>
      <c r="N59" s="188">
        <f t="shared" si="87"/>
        <v>0</v>
      </c>
      <c r="O59" s="188">
        <f t="shared" si="87"/>
        <v>0</v>
      </c>
      <c r="P59" s="188">
        <f t="shared" si="87"/>
        <v>0</v>
      </c>
      <c r="Q59" s="188">
        <f t="shared" si="87"/>
        <v>0</v>
      </c>
      <c r="R59" s="188">
        <f t="shared" si="87"/>
        <v>0</v>
      </c>
    </row>
    <row r="60" spans="2:18">
      <c r="B60" s="186" t="s">
        <v>88</v>
      </c>
      <c r="C60" s="236" t="str">
        <f>IF('3. Resources'!$B$91&lt;&gt;"",'3. Resources'!$B$91,"N/A")</f>
        <v>N/A</v>
      </c>
      <c r="D60" s="237">
        <f t="shared" ref="D60:R60" si="88">D16-D38</f>
        <v>0</v>
      </c>
      <c r="E60" s="238">
        <f t="shared" si="88"/>
        <v>0</v>
      </c>
      <c r="F60" s="188">
        <f t="shared" si="88"/>
        <v>0</v>
      </c>
      <c r="G60" s="188">
        <f t="shared" si="88"/>
        <v>0</v>
      </c>
      <c r="H60" s="188">
        <f t="shared" si="88"/>
        <v>0</v>
      </c>
      <c r="I60" s="188">
        <f t="shared" si="88"/>
        <v>0</v>
      </c>
      <c r="J60" s="188">
        <f t="shared" si="88"/>
        <v>0</v>
      </c>
      <c r="K60" s="188">
        <f t="shared" si="88"/>
        <v>0</v>
      </c>
      <c r="L60" s="188">
        <f t="shared" si="88"/>
        <v>0</v>
      </c>
      <c r="M60" s="188">
        <f t="shared" si="88"/>
        <v>0</v>
      </c>
      <c r="N60" s="188">
        <f t="shared" si="88"/>
        <v>0</v>
      </c>
      <c r="O60" s="188">
        <f t="shared" si="88"/>
        <v>0</v>
      </c>
      <c r="P60" s="188">
        <f t="shared" si="88"/>
        <v>0</v>
      </c>
      <c r="Q60" s="188">
        <f t="shared" si="88"/>
        <v>0</v>
      </c>
      <c r="R60" s="188">
        <f t="shared" si="88"/>
        <v>0</v>
      </c>
    </row>
    <row r="61" spans="2:18">
      <c r="B61" s="186" t="s">
        <v>88</v>
      </c>
      <c r="C61" s="236" t="str">
        <f>IF('3. Resources'!$B$92&lt;&gt;"",'3. Resources'!$B$92,"N/A")</f>
        <v>N/A</v>
      </c>
      <c r="D61" s="237">
        <f t="shared" ref="D61:R61" si="89">D17-D39</f>
        <v>0</v>
      </c>
      <c r="E61" s="238">
        <f t="shared" si="89"/>
        <v>0</v>
      </c>
      <c r="F61" s="188">
        <f t="shared" si="89"/>
        <v>0</v>
      </c>
      <c r="G61" s="188">
        <f t="shared" si="89"/>
        <v>0</v>
      </c>
      <c r="H61" s="188">
        <f t="shared" si="89"/>
        <v>0</v>
      </c>
      <c r="I61" s="188">
        <f t="shared" si="89"/>
        <v>0</v>
      </c>
      <c r="J61" s="188">
        <f t="shared" si="89"/>
        <v>0</v>
      </c>
      <c r="K61" s="188">
        <f t="shared" si="89"/>
        <v>0</v>
      </c>
      <c r="L61" s="188">
        <f t="shared" si="89"/>
        <v>0</v>
      </c>
      <c r="M61" s="188">
        <f t="shared" si="89"/>
        <v>0</v>
      </c>
      <c r="N61" s="188">
        <f t="shared" si="89"/>
        <v>0</v>
      </c>
      <c r="O61" s="188">
        <f t="shared" si="89"/>
        <v>0</v>
      </c>
      <c r="P61" s="188">
        <f t="shared" si="89"/>
        <v>0</v>
      </c>
      <c r="Q61" s="188">
        <f t="shared" si="89"/>
        <v>0</v>
      </c>
      <c r="R61" s="188">
        <f t="shared" si="89"/>
        <v>0</v>
      </c>
    </row>
    <row r="62" spans="2:18">
      <c r="B62" s="186" t="s">
        <v>88</v>
      </c>
      <c r="C62" s="236" t="str">
        <f>IF('3. Resources'!$B$93&lt;&gt;"",'3. Resources'!$B$93,"N/A")</f>
        <v>N/A</v>
      </c>
      <c r="D62" s="237">
        <f t="shared" ref="D62:R62" si="90">D18-D40</f>
        <v>0</v>
      </c>
      <c r="E62" s="238">
        <f t="shared" si="90"/>
        <v>0</v>
      </c>
      <c r="F62" s="188">
        <f t="shared" si="90"/>
        <v>0</v>
      </c>
      <c r="G62" s="188">
        <f t="shared" si="90"/>
        <v>0</v>
      </c>
      <c r="H62" s="188">
        <f t="shared" si="90"/>
        <v>0</v>
      </c>
      <c r="I62" s="188">
        <f t="shared" si="90"/>
        <v>0</v>
      </c>
      <c r="J62" s="188">
        <f t="shared" si="90"/>
        <v>0</v>
      </c>
      <c r="K62" s="188">
        <f t="shared" si="90"/>
        <v>0</v>
      </c>
      <c r="L62" s="188">
        <f t="shared" si="90"/>
        <v>0</v>
      </c>
      <c r="M62" s="188">
        <f t="shared" si="90"/>
        <v>0</v>
      </c>
      <c r="N62" s="188">
        <f t="shared" si="90"/>
        <v>0</v>
      </c>
      <c r="O62" s="188">
        <f t="shared" si="90"/>
        <v>0</v>
      </c>
      <c r="P62" s="188">
        <f t="shared" si="90"/>
        <v>0</v>
      </c>
      <c r="Q62" s="188">
        <f t="shared" si="90"/>
        <v>0</v>
      </c>
      <c r="R62" s="188">
        <f t="shared" si="90"/>
        <v>0</v>
      </c>
    </row>
    <row r="63" spans="2:18" ht="15.75" thickBot="1">
      <c r="B63" s="186" t="s">
        <v>88</v>
      </c>
      <c r="C63" s="236" t="str">
        <f>IF('3. Resources'!$B$94&lt;&gt;"",'3. Resources'!$B$94,"N/A")</f>
        <v>N/A</v>
      </c>
      <c r="D63" s="239">
        <f t="shared" ref="D63:R63" si="91">D19-D41</f>
        <v>0</v>
      </c>
      <c r="E63" s="238">
        <f t="shared" si="91"/>
        <v>0</v>
      </c>
      <c r="F63" s="188">
        <f t="shared" si="91"/>
        <v>0</v>
      </c>
      <c r="G63" s="188">
        <f t="shared" si="91"/>
        <v>0</v>
      </c>
      <c r="H63" s="188">
        <f t="shared" si="91"/>
        <v>0</v>
      </c>
      <c r="I63" s="188">
        <f t="shared" si="91"/>
        <v>0</v>
      </c>
      <c r="J63" s="188">
        <f t="shared" si="91"/>
        <v>0</v>
      </c>
      <c r="K63" s="188">
        <f t="shared" si="91"/>
        <v>0</v>
      </c>
      <c r="L63" s="188">
        <f t="shared" si="91"/>
        <v>0</v>
      </c>
      <c r="M63" s="188">
        <f t="shared" si="91"/>
        <v>0</v>
      </c>
      <c r="N63" s="188">
        <f t="shared" si="91"/>
        <v>0</v>
      </c>
      <c r="O63" s="188">
        <f t="shared" si="91"/>
        <v>0</v>
      </c>
      <c r="P63" s="188">
        <f t="shared" si="91"/>
        <v>0</v>
      </c>
      <c r="Q63" s="188">
        <f t="shared" si="91"/>
        <v>0</v>
      </c>
      <c r="R63" s="188">
        <f t="shared" si="91"/>
        <v>0</v>
      </c>
    </row>
    <row r="65" spans="2:18" ht="15.75" thickBot="1">
      <c r="B65" s="385" t="s">
        <v>42</v>
      </c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6"/>
      <c r="P65" s="386"/>
      <c r="Q65" s="386"/>
      <c r="R65" s="387"/>
    </row>
    <row r="66" spans="2:18" ht="15.75" thickBot="1">
      <c r="B66" s="257" t="s">
        <v>114</v>
      </c>
      <c r="C66" s="258" t="s">
        <v>108</v>
      </c>
      <c r="D66" s="259">
        <f>SUM(D67:D76)</f>
        <v>0</v>
      </c>
      <c r="E66" s="259">
        <f t="shared" ref="E66:R66" si="92">SUM(E67:E76)</f>
        <v>0</v>
      </c>
      <c r="F66" s="259">
        <f t="shared" si="92"/>
        <v>0</v>
      </c>
      <c r="G66" s="259">
        <f t="shared" si="92"/>
        <v>0</v>
      </c>
      <c r="H66" s="259">
        <f t="shared" si="92"/>
        <v>0</v>
      </c>
      <c r="I66" s="259">
        <f t="shared" si="92"/>
        <v>0</v>
      </c>
      <c r="J66" s="259">
        <f t="shared" si="92"/>
        <v>0</v>
      </c>
      <c r="K66" s="259">
        <f t="shared" si="92"/>
        <v>0</v>
      </c>
      <c r="L66" s="259">
        <f t="shared" si="92"/>
        <v>0</v>
      </c>
      <c r="M66" s="259">
        <f t="shared" si="92"/>
        <v>0</v>
      </c>
      <c r="N66" s="259">
        <f t="shared" si="92"/>
        <v>0</v>
      </c>
      <c r="O66" s="259">
        <f t="shared" si="92"/>
        <v>0</v>
      </c>
      <c r="P66" s="259">
        <f t="shared" si="92"/>
        <v>0</v>
      </c>
      <c r="Q66" s="259">
        <f t="shared" si="92"/>
        <v>0</v>
      </c>
      <c r="R66" s="260">
        <f t="shared" si="92"/>
        <v>0</v>
      </c>
    </row>
    <row r="67" spans="2:18">
      <c r="B67" s="264" t="s">
        <v>114</v>
      </c>
      <c r="C67" s="265" t="str">
        <f>IF('3. Resources'!$B$85&lt;&gt;"",'3. Resources'!$B$85,"N/A")</f>
        <v>Max</v>
      </c>
      <c r="D67" s="255">
        <f>D78/'3. Resources'!$B$53</f>
        <v>0</v>
      </c>
      <c r="E67" s="256">
        <f>IF(AND(WEEKDAY('3. Resources'!D$53)&lt;&gt;1,WEEKDAY('3. Resources'!D$53)&lt;&gt;7,'3. Resources'!D$54&lt;&gt;"FER"),$D67,0)</f>
        <v>0</v>
      </c>
      <c r="F67" s="256">
        <f>IF(AND(WEEKDAY('3. Resources'!E$53)&lt;&gt;1,WEEKDAY('3. Resources'!E$53)&lt;&gt;7,'3. Resources'!E$54&lt;&gt;"FER"),$D67,0)</f>
        <v>0</v>
      </c>
      <c r="G67" s="256">
        <f>IF(AND(WEEKDAY('3. Resources'!F$53)&lt;&gt;1,WEEKDAY('3. Resources'!F$53)&lt;&gt;7,'3. Resources'!F$54&lt;&gt;"FER"),$D67,0)</f>
        <v>0</v>
      </c>
      <c r="H67" s="256">
        <f>IF(AND(WEEKDAY('3. Resources'!G$53)&lt;&gt;1,WEEKDAY('3. Resources'!G$53)&lt;&gt;7,'3. Resources'!G$54&lt;&gt;"FER"),$D67,0)</f>
        <v>0</v>
      </c>
      <c r="I67" s="256">
        <f>IF(AND(WEEKDAY('3. Resources'!H$53)&lt;&gt;1,WEEKDAY('3. Resources'!H$53)&lt;&gt;7,'3. Resources'!H$54&lt;&gt;"FER"),$D67,0)</f>
        <v>0</v>
      </c>
      <c r="J67" s="256">
        <f>IF(AND(WEEKDAY('3. Resources'!I$53)&lt;&gt;1,WEEKDAY('3. Resources'!I$53)&lt;&gt;7,'3. Resources'!I$54&lt;&gt;"FER"),$D67,0)</f>
        <v>0</v>
      </c>
      <c r="K67" s="256">
        <f>IF(AND(WEEKDAY('3. Resources'!J$53)&lt;&gt;1,WEEKDAY('3. Resources'!J$53)&lt;&gt;7,'3. Resources'!J$54&lt;&gt;"FER"),$D67,0)</f>
        <v>0</v>
      </c>
      <c r="L67" s="256">
        <f>IF(AND(WEEKDAY('3. Resources'!K$53)&lt;&gt;1,WEEKDAY('3. Resources'!K$53)&lt;&gt;7,'3. Resources'!K$54&lt;&gt;"FER"),$D67,0)</f>
        <v>0</v>
      </c>
      <c r="M67" s="256">
        <f>IF(AND(WEEKDAY('3. Resources'!L$53)&lt;&gt;1,WEEKDAY('3. Resources'!L$53)&lt;&gt;7,'3. Resources'!L$54&lt;&gt;"FER"),$D67,0)</f>
        <v>0</v>
      </c>
      <c r="N67" s="256">
        <f>IF(AND(WEEKDAY('3. Resources'!M$53)&lt;&gt;1,WEEKDAY('3. Resources'!M$53)&lt;&gt;7,'3. Resources'!M$54&lt;&gt;"FER"),$D67,0)</f>
        <v>0</v>
      </c>
      <c r="O67" s="256">
        <f>IF(AND(WEEKDAY('3. Resources'!N$53)&lt;&gt;1,WEEKDAY('3. Resources'!N$53)&lt;&gt;7,'3. Resources'!N$54&lt;&gt;"FER"),$D67,0)</f>
        <v>0</v>
      </c>
      <c r="P67" s="256">
        <f>IF(AND(WEEKDAY('3. Resources'!O$53)&lt;&gt;1,WEEKDAY('3. Resources'!O$53)&lt;&gt;7,'3. Resources'!O$54&lt;&gt;"FER"),$D67,0)</f>
        <v>0</v>
      </c>
      <c r="Q67" s="256">
        <f>IF(AND(WEEKDAY('3. Resources'!P$53)&lt;&gt;1,WEEKDAY('3. Resources'!P$53)&lt;&gt;7,'3. Resources'!P$54&lt;&gt;"FER"),$D67,0)</f>
        <v>0</v>
      </c>
      <c r="R67" s="256">
        <f>IF(AND(WEEKDAY('3. Resources'!Q$53)&lt;&gt;1,WEEKDAY('3. Resources'!Q$53)&lt;&gt;7,'3. Resources'!Q$54&lt;&gt;"FER"),$D67,0)</f>
        <v>0</v>
      </c>
    </row>
    <row r="68" spans="2:18">
      <c r="B68" s="266" t="s">
        <v>114</v>
      </c>
      <c r="C68" s="267" t="str">
        <f>IF('3. Resources'!$B$86&lt;&gt;"",'3. Resources'!$B$86,"N/A")</f>
        <v>Caio</v>
      </c>
      <c r="D68" s="253">
        <f>D79/'3. Resources'!$B$53</f>
        <v>0</v>
      </c>
      <c r="E68" s="254">
        <f>IF(AND(WEEKDAY('3. Resources'!D$53)&lt;&gt;1,WEEKDAY('3. Resources'!D$53)&lt;&gt;7,'3. Resources'!D$54&lt;&gt;"FER"),$D68,0)</f>
        <v>0</v>
      </c>
      <c r="F68" s="254">
        <f>IF(AND(WEEKDAY('3. Resources'!E$53)&lt;&gt;1,WEEKDAY('3. Resources'!E$53)&lt;&gt;7,'3. Resources'!E$54&lt;&gt;"FER"),$D68,0)</f>
        <v>0</v>
      </c>
      <c r="G68" s="254">
        <f>IF(AND(WEEKDAY('3. Resources'!F$53)&lt;&gt;1,WEEKDAY('3. Resources'!F$53)&lt;&gt;7,'3. Resources'!F$54&lt;&gt;"FER"),$D68,0)</f>
        <v>0</v>
      </c>
      <c r="H68" s="254">
        <f>IF(AND(WEEKDAY('3. Resources'!G$53)&lt;&gt;1,WEEKDAY('3. Resources'!G$53)&lt;&gt;7,'3. Resources'!G$54&lt;&gt;"FER"),$D68,0)</f>
        <v>0</v>
      </c>
      <c r="I68" s="254">
        <f>IF(AND(WEEKDAY('3. Resources'!H$53)&lt;&gt;1,WEEKDAY('3. Resources'!H$53)&lt;&gt;7,'3. Resources'!H$54&lt;&gt;"FER"),$D68,0)</f>
        <v>0</v>
      </c>
      <c r="J68" s="254">
        <f>IF(AND(WEEKDAY('3. Resources'!I$53)&lt;&gt;1,WEEKDAY('3. Resources'!I$53)&lt;&gt;7,'3. Resources'!I$54&lt;&gt;"FER"),$D68,0)</f>
        <v>0</v>
      </c>
      <c r="K68" s="254">
        <f>IF(AND(WEEKDAY('3. Resources'!J$53)&lt;&gt;1,WEEKDAY('3. Resources'!J$53)&lt;&gt;7,'3. Resources'!J$54&lt;&gt;"FER"),$D68,0)</f>
        <v>0</v>
      </c>
      <c r="L68" s="254">
        <f>IF(AND(WEEKDAY('3. Resources'!K$53)&lt;&gt;1,WEEKDAY('3. Resources'!K$53)&lt;&gt;7,'3. Resources'!K$54&lt;&gt;"FER"),$D68,0)</f>
        <v>0</v>
      </c>
      <c r="M68" s="254">
        <f>IF(AND(WEEKDAY('3. Resources'!L$53)&lt;&gt;1,WEEKDAY('3. Resources'!L$53)&lt;&gt;7,'3. Resources'!L$54&lt;&gt;"FER"),$D68,0)</f>
        <v>0</v>
      </c>
      <c r="N68" s="254">
        <f>IF(AND(WEEKDAY('3. Resources'!M$53)&lt;&gt;1,WEEKDAY('3. Resources'!M$53)&lt;&gt;7,'3. Resources'!M$54&lt;&gt;"FER"),$D68,0)</f>
        <v>0</v>
      </c>
      <c r="O68" s="254">
        <f>IF(AND(WEEKDAY('3. Resources'!N$53)&lt;&gt;1,WEEKDAY('3. Resources'!N$53)&lt;&gt;7,'3. Resources'!N$54&lt;&gt;"FER"),$D68,0)</f>
        <v>0</v>
      </c>
      <c r="P68" s="254">
        <f>IF(AND(WEEKDAY('3. Resources'!O$53)&lt;&gt;1,WEEKDAY('3. Resources'!O$53)&lt;&gt;7,'3. Resources'!O$54&lt;&gt;"FER"),$D68,0)</f>
        <v>0</v>
      </c>
      <c r="Q68" s="254">
        <f>IF(AND(WEEKDAY('3. Resources'!P$53)&lt;&gt;1,WEEKDAY('3. Resources'!P$53)&lt;&gt;7,'3. Resources'!P$54&lt;&gt;"FER"),$D68,0)</f>
        <v>0</v>
      </c>
      <c r="R68" s="254">
        <f>IF(AND(WEEKDAY('3. Resources'!Q$53)&lt;&gt;1,WEEKDAY('3. Resources'!Q$53)&lt;&gt;7,'3. Resources'!Q$54&lt;&gt;"FER"),$D68,0)</f>
        <v>0</v>
      </c>
    </row>
    <row r="69" spans="2:18">
      <c r="B69" s="266" t="s">
        <v>114</v>
      </c>
      <c r="C69" s="267" t="str">
        <f>IF('3. Resources'!$B$87&lt;&gt;"",'3. Resources'!$B$87,"N/A")</f>
        <v>Kojiio</v>
      </c>
      <c r="D69" s="253">
        <f>D80/'3. Resources'!$B$53</f>
        <v>0</v>
      </c>
      <c r="E69" s="254">
        <f>IF(AND(WEEKDAY('3. Resources'!D$53)&lt;&gt;1,WEEKDAY('3. Resources'!D$53)&lt;&gt;7,'3. Resources'!D$54&lt;&gt;"FER"),$D69,0)</f>
        <v>0</v>
      </c>
      <c r="F69" s="254">
        <f>IF(AND(WEEKDAY('3. Resources'!E$53)&lt;&gt;1,WEEKDAY('3. Resources'!E$53)&lt;&gt;7,'3. Resources'!E$54&lt;&gt;"FER"),$D69,0)</f>
        <v>0</v>
      </c>
      <c r="G69" s="254">
        <f>IF(AND(WEEKDAY('3. Resources'!F$53)&lt;&gt;1,WEEKDAY('3. Resources'!F$53)&lt;&gt;7,'3. Resources'!F$54&lt;&gt;"FER"),$D69,0)</f>
        <v>0</v>
      </c>
      <c r="H69" s="254">
        <f>IF(AND(WEEKDAY('3. Resources'!G$53)&lt;&gt;1,WEEKDAY('3. Resources'!G$53)&lt;&gt;7,'3. Resources'!G$54&lt;&gt;"FER"),$D69,0)</f>
        <v>0</v>
      </c>
      <c r="I69" s="254">
        <f>IF(AND(WEEKDAY('3. Resources'!H$53)&lt;&gt;1,WEEKDAY('3. Resources'!H$53)&lt;&gt;7,'3. Resources'!H$54&lt;&gt;"FER"),$D69,0)</f>
        <v>0</v>
      </c>
      <c r="J69" s="254">
        <f>IF(AND(WEEKDAY('3. Resources'!I$53)&lt;&gt;1,WEEKDAY('3. Resources'!I$53)&lt;&gt;7,'3. Resources'!I$54&lt;&gt;"FER"),$D69,0)</f>
        <v>0</v>
      </c>
      <c r="K69" s="254">
        <f>IF(AND(WEEKDAY('3. Resources'!J$53)&lt;&gt;1,WEEKDAY('3. Resources'!J$53)&lt;&gt;7,'3. Resources'!J$54&lt;&gt;"FER"),$D69,0)</f>
        <v>0</v>
      </c>
      <c r="L69" s="254">
        <f>IF(AND(WEEKDAY('3. Resources'!K$53)&lt;&gt;1,WEEKDAY('3. Resources'!K$53)&lt;&gt;7,'3. Resources'!K$54&lt;&gt;"FER"),$D69,0)</f>
        <v>0</v>
      </c>
      <c r="M69" s="254">
        <f>IF(AND(WEEKDAY('3. Resources'!L$53)&lt;&gt;1,WEEKDAY('3. Resources'!L$53)&lt;&gt;7,'3. Resources'!L$54&lt;&gt;"FER"),$D69,0)</f>
        <v>0</v>
      </c>
      <c r="N69" s="254">
        <f>IF(AND(WEEKDAY('3. Resources'!M$53)&lt;&gt;1,WEEKDAY('3. Resources'!M$53)&lt;&gt;7,'3. Resources'!M$54&lt;&gt;"FER"),$D69,0)</f>
        <v>0</v>
      </c>
      <c r="O69" s="254">
        <f>IF(AND(WEEKDAY('3. Resources'!N$53)&lt;&gt;1,WEEKDAY('3. Resources'!N$53)&lt;&gt;7,'3. Resources'!N$54&lt;&gt;"FER"),$D69,0)</f>
        <v>0</v>
      </c>
      <c r="P69" s="254">
        <f>IF(AND(WEEKDAY('3. Resources'!O$53)&lt;&gt;1,WEEKDAY('3. Resources'!O$53)&lt;&gt;7,'3. Resources'!O$54&lt;&gt;"FER"),$D69,0)</f>
        <v>0</v>
      </c>
      <c r="Q69" s="254">
        <f>IF(AND(WEEKDAY('3. Resources'!P$53)&lt;&gt;1,WEEKDAY('3. Resources'!P$53)&lt;&gt;7,'3. Resources'!P$54&lt;&gt;"FER"),$D69,0)</f>
        <v>0</v>
      </c>
      <c r="R69" s="254">
        <f>IF(AND(WEEKDAY('3. Resources'!Q$53)&lt;&gt;1,WEEKDAY('3. Resources'!Q$53)&lt;&gt;7,'3. Resources'!Q$54&lt;&gt;"FER"),$D69,0)</f>
        <v>0</v>
      </c>
    </row>
    <row r="70" spans="2:18">
      <c r="B70" s="266" t="s">
        <v>114</v>
      </c>
      <c r="C70" s="267" t="str">
        <f>IF('3. Resources'!$B$88&lt;&gt;"",'3. Resources'!$B$88,"N/A")</f>
        <v>Caio Audio</v>
      </c>
      <c r="D70" s="253">
        <f>D81/'3. Resources'!$B$53</f>
        <v>0</v>
      </c>
      <c r="E70" s="254">
        <f>IF(AND(WEEKDAY('3. Resources'!D$53)&lt;&gt;1,WEEKDAY('3. Resources'!D$53)&lt;&gt;7,'3. Resources'!D$54&lt;&gt;"FER"),$D70,0)</f>
        <v>0</v>
      </c>
      <c r="F70" s="254">
        <f>IF(AND(WEEKDAY('3. Resources'!E$53)&lt;&gt;1,WEEKDAY('3. Resources'!E$53)&lt;&gt;7,'3. Resources'!E$54&lt;&gt;"FER"),$D70,0)</f>
        <v>0</v>
      </c>
      <c r="G70" s="254">
        <f>IF(AND(WEEKDAY('3. Resources'!F$53)&lt;&gt;1,WEEKDAY('3. Resources'!F$53)&lt;&gt;7,'3. Resources'!F$54&lt;&gt;"FER"),$D70,0)</f>
        <v>0</v>
      </c>
      <c r="H70" s="254">
        <f>IF(AND(WEEKDAY('3. Resources'!G$53)&lt;&gt;1,WEEKDAY('3. Resources'!G$53)&lt;&gt;7,'3. Resources'!G$54&lt;&gt;"FER"),$D70,0)</f>
        <v>0</v>
      </c>
      <c r="I70" s="254">
        <f>IF(AND(WEEKDAY('3. Resources'!H$53)&lt;&gt;1,WEEKDAY('3. Resources'!H$53)&lt;&gt;7,'3. Resources'!H$54&lt;&gt;"FER"),$D70,0)</f>
        <v>0</v>
      </c>
      <c r="J70" s="254">
        <f>IF(AND(WEEKDAY('3. Resources'!I$53)&lt;&gt;1,WEEKDAY('3. Resources'!I$53)&lt;&gt;7,'3. Resources'!I$54&lt;&gt;"FER"),$D70,0)</f>
        <v>0</v>
      </c>
      <c r="K70" s="254">
        <f>IF(AND(WEEKDAY('3. Resources'!J$53)&lt;&gt;1,WEEKDAY('3. Resources'!J$53)&lt;&gt;7,'3. Resources'!J$54&lt;&gt;"FER"),$D70,0)</f>
        <v>0</v>
      </c>
      <c r="L70" s="254">
        <f>IF(AND(WEEKDAY('3. Resources'!K$53)&lt;&gt;1,WEEKDAY('3. Resources'!K$53)&lt;&gt;7,'3. Resources'!K$54&lt;&gt;"FER"),$D70,0)</f>
        <v>0</v>
      </c>
      <c r="M70" s="254">
        <f>IF(AND(WEEKDAY('3. Resources'!L$53)&lt;&gt;1,WEEKDAY('3. Resources'!L$53)&lt;&gt;7,'3. Resources'!L$54&lt;&gt;"FER"),$D70,0)</f>
        <v>0</v>
      </c>
      <c r="N70" s="254">
        <f>IF(AND(WEEKDAY('3. Resources'!M$53)&lt;&gt;1,WEEKDAY('3. Resources'!M$53)&lt;&gt;7,'3. Resources'!M$54&lt;&gt;"FER"),$D70,0)</f>
        <v>0</v>
      </c>
      <c r="O70" s="254">
        <f>IF(AND(WEEKDAY('3. Resources'!N$53)&lt;&gt;1,WEEKDAY('3. Resources'!N$53)&lt;&gt;7,'3. Resources'!N$54&lt;&gt;"FER"),$D70,0)</f>
        <v>0</v>
      </c>
      <c r="P70" s="254">
        <f>IF(AND(WEEKDAY('3. Resources'!O$53)&lt;&gt;1,WEEKDAY('3. Resources'!O$53)&lt;&gt;7,'3. Resources'!O$54&lt;&gt;"FER"),$D70,0)</f>
        <v>0</v>
      </c>
      <c r="Q70" s="254">
        <f>IF(AND(WEEKDAY('3. Resources'!P$53)&lt;&gt;1,WEEKDAY('3. Resources'!P$53)&lt;&gt;7,'3. Resources'!P$54&lt;&gt;"FER"),$D70,0)</f>
        <v>0</v>
      </c>
      <c r="R70" s="254">
        <f>IF(AND(WEEKDAY('3. Resources'!Q$53)&lt;&gt;1,WEEKDAY('3. Resources'!Q$53)&lt;&gt;7,'3. Resources'!Q$54&lt;&gt;"FER"),$D70,0)</f>
        <v>0</v>
      </c>
    </row>
    <row r="71" spans="2:18">
      <c r="B71" s="266" t="s">
        <v>114</v>
      </c>
      <c r="C71" s="267" t="str">
        <f>IF('3. Resources'!$B$89&lt;&gt;"",'3. Resources'!$B$89,"N/A")</f>
        <v>Gustavo</v>
      </c>
      <c r="D71" s="253">
        <f>D82/'3. Resources'!$B$53</f>
        <v>0</v>
      </c>
      <c r="E71" s="254">
        <f>IF(AND(WEEKDAY('3. Resources'!D$53)&lt;&gt;1,WEEKDAY('3. Resources'!D$53)&lt;&gt;7,'3. Resources'!D$54&lt;&gt;"FER"),$D71,0)</f>
        <v>0</v>
      </c>
      <c r="F71" s="254">
        <f>IF(AND(WEEKDAY('3. Resources'!E$53)&lt;&gt;1,WEEKDAY('3. Resources'!E$53)&lt;&gt;7,'3. Resources'!E$54&lt;&gt;"FER"),$D71,0)</f>
        <v>0</v>
      </c>
      <c r="G71" s="254">
        <f>IF(AND(WEEKDAY('3. Resources'!F$53)&lt;&gt;1,WEEKDAY('3. Resources'!F$53)&lt;&gt;7,'3. Resources'!F$54&lt;&gt;"FER"),$D71,0)</f>
        <v>0</v>
      </c>
      <c r="H71" s="254">
        <f>IF(AND(WEEKDAY('3. Resources'!G$53)&lt;&gt;1,WEEKDAY('3. Resources'!G$53)&lt;&gt;7,'3. Resources'!G$54&lt;&gt;"FER"),$D71,0)</f>
        <v>0</v>
      </c>
      <c r="I71" s="254">
        <f>IF(AND(WEEKDAY('3. Resources'!H$53)&lt;&gt;1,WEEKDAY('3. Resources'!H$53)&lt;&gt;7,'3. Resources'!H$54&lt;&gt;"FER"),$D71,0)</f>
        <v>0</v>
      </c>
      <c r="J71" s="254">
        <f>IF(AND(WEEKDAY('3. Resources'!I$53)&lt;&gt;1,WEEKDAY('3. Resources'!I$53)&lt;&gt;7,'3. Resources'!I$54&lt;&gt;"FER"),$D71,0)</f>
        <v>0</v>
      </c>
      <c r="K71" s="254">
        <f>IF(AND(WEEKDAY('3. Resources'!J$53)&lt;&gt;1,WEEKDAY('3. Resources'!J$53)&lt;&gt;7,'3. Resources'!J$54&lt;&gt;"FER"),$D71,0)</f>
        <v>0</v>
      </c>
      <c r="L71" s="254">
        <f>IF(AND(WEEKDAY('3. Resources'!K$53)&lt;&gt;1,WEEKDAY('3. Resources'!K$53)&lt;&gt;7,'3. Resources'!K$54&lt;&gt;"FER"),$D71,0)</f>
        <v>0</v>
      </c>
      <c r="M71" s="254">
        <f>IF(AND(WEEKDAY('3. Resources'!L$53)&lt;&gt;1,WEEKDAY('3. Resources'!L$53)&lt;&gt;7,'3. Resources'!L$54&lt;&gt;"FER"),$D71,0)</f>
        <v>0</v>
      </c>
      <c r="N71" s="254">
        <f>IF(AND(WEEKDAY('3. Resources'!M$53)&lt;&gt;1,WEEKDAY('3. Resources'!M$53)&lt;&gt;7,'3. Resources'!M$54&lt;&gt;"FER"),$D71,0)</f>
        <v>0</v>
      </c>
      <c r="O71" s="254">
        <f>IF(AND(WEEKDAY('3. Resources'!N$53)&lt;&gt;1,WEEKDAY('3. Resources'!N$53)&lt;&gt;7,'3. Resources'!N$54&lt;&gt;"FER"),$D71,0)</f>
        <v>0</v>
      </c>
      <c r="P71" s="254">
        <f>IF(AND(WEEKDAY('3. Resources'!O$53)&lt;&gt;1,WEEKDAY('3. Resources'!O$53)&lt;&gt;7,'3. Resources'!O$54&lt;&gt;"FER"),$D71,0)</f>
        <v>0</v>
      </c>
      <c r="Q71" s="254">
        <f>IF(AND(WEEKDAY('3. Resources'!P$53)&lt;&gt;1,WEEKDAY('3. Resources'!P$53)&lt;&gt;7,'3. Resources'!P$54&lt;&gt;"FER"),$D71,0)</f>
        <v>0</v>
      </c>
      <c r="R71" s="254">
        <f>IF(AND(WEEKDAY('3. Resources'!Q$53)&lt;&gt;1,WEEKDAY('3. Resources'!Q$53)&lt;&gt;7,'3. Resources'!Q$54&lt;&gt;"FER"),$D71,0)</f>
        <v>0</v>
      </c>
    </row>
    <row r="72" spans="2:18">
      <c r="B72" s="266" t="s">
        <v>114</v>
      </c>
      <c r="C72" s="267" t="str">
        <f>IF('3. Resources'!$B$90&lt;&gt;"",'3. Resources'!$B$90,"N/A")</f>
        <v>N/A</v>
      </c>
      <c r="D72" s="253">
        <f>D88/'3. Resources'!$B$53</f>
        <v>0</v>
      </c>
      <c r="E72" s="254">
        <f>IF(AND(WEEKDAY('3. Resources'!D$53)&lt;&gt;1,WEEKDAY('3. Resources'!D$53)&lt;&gt;7,'3. Resources'!D$54&lt;&gt;"FER"),$D72,0)</f>
        <v>0</v>
      </c>
      <c r="F72" s="254">
        <f>IF(AND(WEEKDAY('3. Resources'!E$53)&lt;&gt;1,WEEKDAY('3. Resources'!E$53)&lt;&gt;7,'3. Resources'!E$54&lt;&gt;"FER"),$D72,0)</f>
        <v>0</v>
      </c>
      <c r="G72" s="254">
        <f>IF(AND(WEEKDAY('3. Resources'!F$53)&lt;&gt;1,WEEKDAY('3. Resources'!F$53)&lt;&gt;7,'3. Resources'!F$54&lt;&gt;"FER"),$D72,0)</f>
        <v>0</v>
      </c>
      <c r="H72" s="254">
        <f>IF(AND(WEEKDAY('3. Resources'!G$53)&lt;&gt;1,WEEKDAY('3. Resources'!G$53)&lt;&gt;7,'3. Resources'!G$54&lt;&gt;"FER"),$D72,0)</f>
        <v>0</v>
      </c>
      <c r="I72" s="254">
        <f>IF(AND(WEEKDAY('3. Resources'!H$53)&lt;&gt;1,WEEKDAY('3. Resources'!H$53)&lt;&gt;7,'3. Resources'!H$54&lt;&gt;"FER"),$D72,0)</f>
        <v>0</v>
      </c>
      <c r="J72" s="254">
        <f>IF(AND(WEEKDAY('3. Resources'!I$53)&lt;&gt;1,WEEKDAY('3. Resources'!I$53)&lt;&gt;7,'3. Resources'!I$54&lt;&gt;"FER"),$D72,0)</f>
        <v>0</v>
      </c>
      <c r="K72" s="254">
        <f>IF(AND(WEEKDAY('3. Resources'!J$53)&lt;&gt;1,WEEKDAY('3. Resources'!J$53)&lt;&gt;7,'3. Resources'!J$54&lt;&gt;"FER"),$D72,0)</f>
        <v>0</v>
      </c>
      <c r="L72" s="254">
        <f>IF(AND(WEEKDAY('3. Resources'!K$53)&lt;&gt;1,WEEKDAY('3. Resources'!K$53)&lt;&gt;7,'3. Resources'!K$54&lt;&gt;"FER"),$D72,0)</f>
        <v>0</v>
      </c>
      <c r="M72" s="254">
        <f>IF(AND(WEEKDAY('3. Resources'!L$53)&lt;&gt;1,WEEKDAY('3. Resources'!L$53)&lt;&gt;7,'3. Resources'!L$54&lt;&gt;"FER"),$D72,0)</f>
        <v>0</v>
      </c>
      <c r="N72" s="254">
        <f>IF(AND(WEEKDAY('3. Resources'!M$53)&lt;&gt;1,WEEKDAY('3. Resources'!M$53)&lt;&gt;7,'3. Resources'!M$54&lt;&gt;"FER"),$D72,0)</f>
        <v>0</v>
      </c>
      <c r="O72" s="254">
        <f>IF(AND(WEEKDAY('3. Resources'!N$53)&lt;&gt;1,WEEKDAY('3. Resources'!N$53)&lt;&gt;7,'3. Resources'!N$54&lt;&gt;"FER"),$D72,0)</f>
        <v>0</v>
      </c>
      <c r="P72" s="254">
        <f>IF(AND(WEEKDAY('3. Resources'!O$53)&lt;&gt;1,WEEKDAY('3. Resources'!O$53)&lt;&gt;7,'3. Resources'!O$54&lt;&gt;"FER"),$D72,0)</f>
        <v>0</v>
      </c>
      <c r="Q72" s="254">
        <f>IF(AND(WEEKDAY('3. Resources'!P$53)&lt;&gt;1,WEEKDAY('3. Resources'!P$53)&lt;&gt;7,'3. Resources'!P$54&lt;&gt;"FER"),$D72,0)</f>
        <v>0</v>
      </c>
      <c r="R72" s="254">
        <f>IF(AND(WEEKDAY('3. Resources'!Q$53)&lt;&gt;1,WEEKDAY('3. Resources'!Q$53)&lt;&gt;7,'3. Resources'!Q$54&lt;&gt;"FER"),$D72,0)</f>
        <v>0</v>
      </c>
    </row>
    <row r="73" spans="2:18">
      <c r="B73" s="266" t="s">
        <v>114</v>
      </c>
      <c r="C73" s="267" t="str">
        <f>IF('3. Resources'!$B$91&lt;&gt;"",'3. Resources'!$B$91,"N/A")</f>
        <v>N/A</v>
      </c>
      <c r="D73" s="253">
        <f>D89/'3. Resources'!$B$53</f>
        <v>0</v>
      </c>
      <c r="E73" s="254">
        <f>IF(AND(WEEKDAY('3. Resources'!D$53)&lt;&gt;1,WEEKDAY('3. Resources'!D$53)&lt;&gt;7,'3. Resources'!D$54&lt;&gt;"FER"),$D73,0)</f>
        <v>0</v>
      </c>
      <c r="F73" s="254">
        <f>IF(AND(WEEKDAY('3. Resources'!E$53)&lt;&gt;1,WEEKDAY('3. Resources'!E$53)&lt;&gt;7,'3. Resources'!E$54&lt;&gt;"FER"),$D73,0)</f>
        <v>0</v>
      </c>
      <c r="G73" s="254">
        <f>IF(AND(WEEKDAY('3. Resources'!F$53)&lt;&gt;1,WEEKDAY('3. Resources'!F$53)&lt;&gt;7,'3. Resources'!F$54&lt;&gt;"FER"),$D73,0)</f>
        <v>0</v>
      </c>
      <c r="H73" s="254">
        <f>IF(AND(WEEKDAY('3. Resources'!G$53)&lt;&gt;1,WEEKDAY('3. Resources'!G$53)&lt;&gt;7,'3. Resources'!G$54&lt;&gt;"FER"),$D73,0)</f>
        <v>0</v>
      </c>
      <c r="I73" s="254">
        <f>IF(AND(WEEKDAY('3. Resources'!H$53)&lt;&gt;1,WEEKDAY('3. Resources'!H$53)&lt;&gt;7,'3. Resources'!H$54&lt;&gt;"FER"),$D73,0)</f>
        <v>0</v>
      </c>
      <c r="J73" s="254">
        <f>IF(AND(WEEKDAY('3. Resources'!I$53)&lt;&gt;1,WEEKDAY('3. Resources'!I$53)&lt;&gt;7,'3. Resources'!I$54&lt;&gt;"FER"),$D73,0)</f>
        <v>0</v>
      </c>
      <c r="K73" s="254">
        <f>IF(AND(WEEKDAY('3. Resources'!J$53)&lt;&gt;1,WEEKDAY('3. Resources'!J$53)&lt;&gt;7,'3. Resources'!J$54&lt;&gt;"FER"),$D73,0)</f>
        <v>0</v>
      </c>
      <c r="L73" s="254">
        <f>IF(AND(WEEKDAY('3. Resources'!K$53)&lt;&gt;1,WEEKDAY('3. Resources'!K$53)&lt;&gt;7,'3. Resources'!K$54&lt;&gt;"FER"),$D73,0)</f>
        <v>0</v>
      </c>
      <c r="M73" s="254">
        <f>IF(AND(WEEKDAY('3. Resources'!L$53)&lt;&gt;1,WEEKDAY('3. Resources'!L$53)&lt;&gt;7,'3. Resources'!L$54&lt;&gt;"FER"),$D73,0)</f>
        <v>0</v>
      </c>
      <c r="N73" s="254">
        <f>IF(AND(WEEKDAY('3. Resources'!M$53)&lt;&gt;1,WEEKDAY('3. Resources'!M$53)&lt;&gt;7,'3. Resources'!M$54&lt;&gt;"FER"),$D73,0)</f>
        <v>0</v>
      </c>
      <c r="O73" s="254">
        <f>IF(AND(WEEKDAY('3. Resources'!N$53)&lt;&gt;1,WEEKDAY('3. Resources'!N$53)&lt;&gt;7,'3. Resources'!N$54&lt;&gt;"FER"),$D73,0)</f>
        <v>0</v>
      </c>
      <c r="P73" s="254">
        <f>IF(AND(WEEKDAY('3. Resources'!O$53)&lt;&gt;1,WEEKDAY('3. Resources'!O$53)&lt;&gt;7,'3. Resources'!O$54&lt;&gt;"FER"),$D73,0)</f>
        <v>0</v>
      </c>
      <c r="Q73" s="254">
        <f>IF(AND(WEEKDAY('3. Resources'!P$53)&lt;&gt;1,WEEKDAY('3. Resources'!P$53)&lt;&gt;7,'3. Resources'!P$54&lt;&gt;"FER"),$D73,0)</f>
        <v>0</v>
      </c>
      <c r="R73" s="254">
        <f>IF(AND(WEEKDAY('3. Resources'!Q$53)&lt;&gt;1,WEEKDAY('3. Resources'!Q$53)&lt;&gt;7,'3. Resources'!Q$54&lt;&gt;"FER"),$D73,0)</f>
        <v>0</v>
      </c>
    </row>
    <row r="74" spans="2:18">
      <c r="B74" s="266" t="s">
        <v>114</v>
      </c>
      <c r="C74" s="267" t="str">
        <f>IF('3. Resources'!$B$92&lt;&gt;"",'3. Resources'!$B$92,"N/A")</f>
        <v>N/A</v>
      </c>
      <c r="D74" s="253">
        <f>D90/'3. Resources'!$B$53</f>
        <v>0</v>
      </c>
      <c r="E74" s="254">
        <f>IF(AND(WEEKDAY('3. Resources'!D$53)&lt;&gt;1,WEEKDAY('3. Resources'!D$53)&lt;&gt;7,'3. Resources'!D$54&lt;&gt;"FER"),$D74,0)</f>
        <v>0</v>
      </c>
      <c r="F74" s="254">
        <f>IF(AND(WEEKDAY('3. Resources'!E$53)&lt;&gt;1,WEEKDAY('3. Resources'!E$53)&lt;&gt;7,'3. Resources'!E$54&lt;&gt;"FER"),$D74,0)</f>
        <v>0</v>
      </c>
      <c r="G74" s="254">
        <f>IF(AND(WEEKDAY('3. Resources'!F$53)&lt;&gt;1,WEEKDAY('3. Resources'!F$53)&lt;&gt;7,'3. Resources'!F$54&lt;&gt;"FER"),$D74,0)</f>
        <v>0</v>
      </c>
      <c r="H74" s="254">
        <f>IF(AND(WEEKDAY('3. Resources'!G$53)&lt;&gt;1,WEEKDAY('3. Resources'!G$53)&lt;&gt;7,'3. Resources'!G$54&lt;&gt;"FER"),$D74,0)</f>
        <v>0</v>
      </c>
      <c r="I74" s="254">
        <f>IF(AND(WEEKDAY('3. Resources'!H$53)&lt;&gt;1,WEEKDAY('3. Resources'!H$53)&lt;&gt;7,'3. Resources'!H$54&lt;&gt;"FER"),$D74,0)</f>
        <v>0</v>
      </c>
      <c r="J74" s="254">
        <f>IF(AND(WEEKDAY('3. Resources'!I$53)&lt;&gt;1,WEEKDAY('3. Resources'!I$53)&lt;&gt;7,'3. Resources'!I$54&lt;&gt;"FER"),$D74,0)</f>
        <v>0</v>
      </c>
      <c r="K74" s="254">
        <f>IF(AND(WEEKDAY('3. Resources'!J$53)&lt;&gt;1,WEEKDAY('3. Resources'!J$53)&lt;&gt;7,'3. Resources'!J$54&lt;&gt;"FER"),$D74,0)</f>
        <v>0</v>
      </c>
      <c r="L74" s="254">
        <f>IF(AND(WEEKDAY('3. Resources'!K$53)&lt;&gt;1,WEEKDAY('3. Resources'!K$53)&lt;&gt;7,'3. Resources'!K$54&lt;&gt;"FER"),$D74,0)</f>
        <v>0</v>
      </c>
      <c r="M74" s="254">
        <f>IF(AND(WEEKDAY('3. Resources'!L$53)&lt;&gt;1,WEEKDAY('3. Resources'!L$53)&lt;&gt;7,'3. Resources'!L$54&lt;&gt;"FER"),$D74,0)</f>
        <v>0</v>
      </c>
      <c r="N74" s="254">
        <f>IF(AND(WEEKDAY('3. Resources'!M$53)&lt;&gt;1,WEEKDAY('3. Resources'!M$53)&lt;&gt;7,'3. Resources'!M$54&lt;&gt;"FER"),$D74,0)</f>
        <v>0</v>
      </c>
      <c r="O74" s="254">
        <f>IF(AND(WEEKDAY('3. Resources'!N$53)&lt;&gt;1,WEEKDAY('3. Resources'!N$53)&lt;&gt;7,'3. Resources'!N$54&lt;&gt;"FER"),$D74,0)</f>
        <v>0</v>
      </c>
      <c r="P74" s="254">
        <f>IF(AND(WEEKDAY('3. Resources'!O$53)&lt;&gt;1,WEEKDAY('3. Resources'!O$53)&lt;&gt;7,'3. Resources'!O$54&lt;&gt;"FER"),$D74,0)</f>
        <v>0</v>
      </c>
      <c r="Q74" s="254">
        <f>IF(AND(WEEKDAY('3. Resources'!P$53)&lt;&gt;1,WEEKDAY('3. Resources'!P$53)&lt;&gt;7,'3. Resources'!P$54&lt;&gt;"FER"),$D74,0)</f>
        <v>0</v>
      </c>
      <c r="R74" s="254">
        <f>IF(AND(WEEKDAY('3. Resources'!Q$53)&lt;&gt;1,WEEKDAY('3. Resources'!Q$53)&lt;&gt;7,'3. Resources'!Q$54&lt;&gt;"FER"),$D74,0)</f>
        <v>0</v>
      </c>
    </row>
    <row r="75" spans="2:18">
      <c r="B75" s="266" t="s">
        <v>114</v>
      </c>
      <c r="C75" s="267" t="str">
        <f>IF('3. Resources'!$B$93&lt;&gt;"",'3. Resources'!$B$93,"N/A")</f>
        <v>N/A</v>
      </c>
      <c r="D75" s="253">
        <f>D91/'3. Resources'!$B$53</f>
        <v>0</v>
      </c>
      <c r="E75" s="254">
        <f>IF(AND(WEEKDAY('3. Resources'!D$53)&lt;&gt;1,WEEKDAY('3. Resources'!D$53)&lt;&gt;7,'3. Resources'!D$54&lt;&gt;"FER"),$D75,0)</f>
        <v>0</v>
      </c>
      <c r="F75" s="254">
        <f>IF(AND(WEEKDAY('3. Resources'!E$53)&lt;&gt;1,WEEKDAY('3. Resources'!E$53)&lt;&gt;7,'3. Resources'!E$54&lt;&gt;"FER"),$D75,0)</f>
        <v>0</v>
      </c>
      <c r="G75" s="254">
        <f>IF(AND(WEEKDAY('3. Resources'!F$53)&lt;&gt;1,WEEKDAY('3. Resources'!F$53)&lt;&gt;7,'3. Resources'!F$54&lt;&gt;"FER"),$D75,0)</f>
        <v>0</v>
      </c>
      <c r="H75" s="254">
        <f>IF(AND(WEEKDAY('3. Resources'!G$53)&lt;&gt;1,WEEKDAY('3. Resources'!G$53)&lt;&gt;7,'3. Resources'!G$54&lt;&gt;"FER"),$D75,0)</f>
        <v>0</v>
      </c>
      <c r="I75" s="254">
        <f>IF(AND(WEEKDAY('3. Resources'!H$53)&lt;&gt;1,WEEKDAY('3. Resources'!H$53)&lt;&gt;7,'3. Resources'!H$54&lt;&gt;"FER"),$D75,0)</f>
        <v>0</v>
      </c>
      <c r="J75" s="254">
        <f>IF(AND(WEEKDAY('3. Resources'!I$53)&lt;&gt;1,WEEKDAY('3. Resources'!I$53)&lt;&gt;7,'3. Resources'!I$54&lt;&gt;"FER"),$D75,0)</f>
        <v>0</v>
      </c>
      <c r="K75" s="254">
        <f>IF(AND(WEEKDAY('3. Resources'!J$53)&lt;&gt;1,WEEKDAY('3. Resources'!J$53)&lt;&gt;7,'3. Resources'!J$54&lt;&gt;"FER"),$D75,0)</f>
        <v>0</v>
      </c>
      <c r="L75" s="254">
        <f>IF(AND(WEEKDAY('3. Resources'!K$53)&lt;&gt;1,WEEKDAY('3. Resources'!K$53)&lt;&gt;7,'3. Resources'!K$54&lt;&gt;"FER"),$D75,0)</f>
        <v>0</v>
      </c>
      <c r="M75" s="254">
        <f>IF(AND(WEEKDAY('3. Resources'!L$53)&lt;&gt;1,WEEKDAY('3. Resources'!L$53)&lt;&gt;7,'3. Resources'!L$54&lt;&gt;"FER"),$D75,0)</f>
        <v>0</v>
      </c>
      <c r="N75" s="254">
        <f>IF(AND(WEEKDAY('3. Resources'!M$53)&lt;&gt;1,WEEKDAY('3. Resources'!M$53)&lt;&gt;7,'3. Resources'!M$54&lt;&gt;"FER"),$D75,0)</f>
        <v>0</v>
      </c>
      <c r="O75" s="254">
        <f>IF(AND(WEEKDAY('3. Resources'!N$53)&lt;&gt;1,WEEKDAY('3. Resources'!N$53)&lt;&gt;7,'3. Resources'!N$54&lt;&gt;"FER"),$D75,0)</f>
        <v>0</v>
      </c>
      <c r="P75" s="254">
        <f>IF(AND(WEEKDAY('3. Resources'!O$53)&lt;&gt;1,WEEKDAY('3. Resources'!O$53)&lt;&gt;7,'3. Resources'!O$54&lt;&gt;"FER"),$D75,0)</f>
        <v>0</v>
      </c>
      <c r="Q75" s="254">
        <f>IF(AND(WEEKDAY('3. Resources'!P$53)&lt;&gt;1,WEEKDAY('3. Resources'!P$53)&lt;&gt;7,'3. Resources'!P$54&lt;&gt;"FER"),$D75,0)</f>
        <v>0</v>
      </c>
      <c r="R75" s="254">
        <f>IF(AND(WEEKDAY('3. Resources'!Q$53)&lt;&gt;1,WEEKDAY('3. Resources'!Q$53)&lt;&gt;7,'3. Resources'!Q$54&lt;&gt;"FER"),$D75,0)</f>
        <v>0</v>
      </c>
    </row>
    <row r="76" spans="2:18" ht="15.75" thickBot="1">
      <c r="B76" s="268" t="s">
        <v>114</v>
      </c>
      <c r="C76" s="269" t="str">
        <f>IF('3. Resources'!$B$94&lt;&gt;"",'3. Resources'!$B$94,"N/A")</f>
        <v>N/A</v>
      </c>
      <c r="D76" s="261">
        <f>D92/'3. Resources'!$B$53</f>
        <v>0</v>
      </c>
      <c r="E76" s="262">
        <f>IF(AND(WEEKDAY('3. Resources'!D$53)&lt;&gt;1,WEEKDAY('3. Resources'!D$53)&lt;&gt;7,'3. Resources'!D$54&lt;&gt;"FER"),$D76,0)</f>
        <v>0</v>
      </c>
      <c r="F76" s="262">
        <f>IF(AND(WEEKDAY('3. Resources'!E$53)&lt;&gt;1,WEEKDAY('3. Resources'!E$53)&lt;&gt;7,'3. Resources'!E$54&lt;&gt;"FER"),$D76,0)</f>
        <v>0</v>
      </c>
      <c r="G76" s="262">
        <f>IF(AND(WEEKDAY('3. Resources'!F$53)&lt;&gt;1,WEEKDAY('3. Resources'!F$53)&lt;&gt;7,'3. Resources'!F$54&lt;&gt;"FER"),$D76,0)</f>
        <v>0</v>
      </c>
      <c r="H76" s="262">
        <f>IF(AND(WEEKDAY('3. Resources'!G$53)&lt;&gt;1,WEEKDAY('3. Resources'!G$53)&lt;&gt;7,'3. Resources'!G$54&lt;&gt;"FER"),$D76,0)</f>
        <v>0</v>
      </c>
      <c r="I76" s="262">
        <f>IF(AND(WEEKDAY('3. Resources'!H$53)&lt;&gt;1,WEEKDAY('3. Resources'!H$53)&lt;&gt;7,'3. Resources'!H$54&lt;&gt;"FER"),$D76,0)</f>
        <v>0</v>
      </c>
      <c r="J76" s="262">
        <f>IF(AND(WEEKDAY('3. Resources'!I$53)&lt;&gt;1,WEEKDAY('3. Resources'!I$53)&lt;&gt;7,'3. Resources'!I$54&lt;&gt;"FER"),$D76,0)</f>
        <v>0</v>
      </c>
      <c r="K76" s="262">
        <f>IF(AND(WEEKDAY('3. Resources'!J$53)&lt;&gt;1,WEEKDAY('3. Resources'!J$53)&lt;&gt;7,'3. Resources'!J$54&lt;&gt;"FER"),$D76,0)</f>
        <v>0</v>
      </c>
      <c r="L76" s="262">
        <f>IF(AND(WEEKDAY('3. Resources'!K$53)&lt;&gt;1,WEEKDAY('3. Resources'!K$53)&lt;&gt;7,'3. Resources'!K$54&lt;&gt;"FER"),$D76,0)</f>
        <v>0</v>
      </c>
      <c r="M76" s="262">
        <f>IF(AND(WEEKDAY('3. Resources'!L$53)&lt;&gt;1,WEEKDAY('3. Resources'!L$53)&lt;&gt;7,'3. Resources'!L$54&lt;&gt;"FER"),$D76,0)</f>
        <v>0</v>
      </c>
      <c r="N76" s="262">
        <f>IF(AND(WEEKDAY('3. Resources'!M$53)&lt;&gt;1,WEEKDAY('3. Resources'!M$53)&lt;&gt;7,'3. Resources'!M$54&lt;&gt;"FER"),$D76,0)</f>
        <v>0</v>
      </c>
      <c r="O76" s="262">
        <f>IF(AND(WEEKDAY('3. Resources'!N$53)&lt;&gt;1,WEEKDAY('3. Resources'!N$53)&lt;&gt;7,'3. Resources'!N$54&lt;&gt;"FER"),$D76,0)</f>
        <v>0</v>
      </c>
      <c r="P76" s="262">
        <f>IF(AND(WEEKDAY('3. Resources'!O$53)&lt;&gt;1,WEEKDAY('3. Resources'!O$53)&lt;&gt;7,'3. Resources'!O$54&lt;&gt;"FER"),$D76,0)</f>
        <v>0</v>
      </c>
      <c r="Q76" s="262">
        <f>IF(AND(WEEKDAY('3. Resources'!P$53)&lt;&gt;1,WEEKDAY('3. Resources'!P$53)&lt;&gt;7,'3. Resources'!P$54&lt;&gt;"FER"),$D76,0)</f>
        <v>0</v>
      </c>
      <c r="R76" s="262">
        <f>IF(AND(WEEKDAY('3. Resources'!Q$53)&lt;&gt;1,WEEKDAY('3. Resources'!Q$53)&lt;&gt;7,'3. Resources'!Q$54&lt;&gt;"FER"),$D76,0)</f>
        <v>0</v>
      </c>
    </row>
    <row r="77" spans="2:18" ht="15.75" thickBot="1">
      <c r="B77" s="263" t="s">
        <v>113</v>
      </c>
      <c r="C77" s="258" t="s">
        <v>108</v>
      </c>
      <c r="D77" s="259">
        <f>SUM(D78:D87)</f>
        <v>0</v>
      </c>
      <c r="E77" s="259">
        <f t="shared" ref="E77:R77" si="93">SUM(E78:E87)</f>
        <v>0</v>
      </c>
      <c r="F77" s="259">
        <f t="shared" si="93"/>
        <v>0</v>
      </c>
      <c r="G77" s="259">
        <f t="shared" si="93"/>
        <v>0</v>
      </c>
      <c r="H77" s="259">
        <f t="shared" si="93"/>
        <v>0</v>
      </c>
      <c r="I77" s="259">
        <f t="shared" si="93"/>
        <v>0</v>
      </c>
      <c r="J77" s="259">
        <f t="shared" si="93"/>
        <v>0</v>
      </c>
      <c r="K77" s="259">
        <f t="shared" si="93"/>
        <v>0</v>
      </c>
      <c r="L77" s="259">
        <f t="shared" si="93"/>
        <v>0</v>
      </c>
      <c r="M77" s="259">
        <f t="shared" si="93"/>
        <v>0</v>
      </c>
      <c r="N77" s="259">
        <f t="shared" si="93"/>
        <v>0</v>
      </c>
      <c r="O77" s="259">
        <f t="shared" si="93"/>
        <v>0</v>
      </c>
      <c r="P77" s="259">
        <f t="shared" si="93"/>
        <v>0</v>
      </c>
      <c r="Q77" s="259">
        <f t="shared" si="93"/>
        <v>0</v>
      </c>
      <c r="R77" s="260">
        <f t="shared" si="93"/>
        <v>0</v>
      </c>
    </row>
    <row r="78" spans="2:18">
      <c r="B78" s="270" t="s">
        <v>113</v>
      </c>
      <c r="C78" s="265" t="str">
        <f>IF('3. Resources'!$B$85&lt;&gt;"",'3. Resources'!$B$85,"N/A")</f>
        <v>Max</v>
      </c>
      <c r="D78" s="255">
        <f>SUMIF('3. Resources'!$C$85:$C$94,C78,'3. Resources'!$H$85:$H$94)</f>
        <v>0</v>
      </c>
      <c r="E78" s="256">
        <f t="shared" ref="E78:R78" si="94">D78-E67</f>
        <v>0</v>
      </c>
      <c r="F78" s="256">
        <f t="shared" si="94"/>
        <v>0</v>
      </c>
      <c r="G78" s="256">
        <f t="shared" si="94"/>
        <v>0</v>
      </c>
      <c r="H78" s="256">
        <f t="shared" si="94"/>
        <v>0</v>
      </c>
      <c r="I78" s="256">
        <f t="shared" si="94"/>
        <v>0</v>
      </c>
      <c r="J78" s="256">
        <f t="shared" si="94"/>
        <v>0</v>
      </c>
      <c r="K78" s="256">
        <f t="shared" si="94"/>
        <v>0</v>
      </c>
      <c r="L78" s="256">
        <f t="shared" si="94"/>
        <v>0</v>
      </c>
      <c r="M78" s="256">
        <f t="shared" si="94"/>
        <v>0</v>
      </c>
      <c r="N78" s="256">
        <f t="shared" si="94"/>
        <v>0</v>
      </c>
      <c r="O78" s="256">
        <f t="shared" si="94"/>
        <v>0</v>
      </c>
      <c r="P78" s="256">
        <f t="shared" si="94"/>
        <v>0</v>
      </c>
      <c r="Q78" s="256">
        <f t="shared" si="94"/>
        <v>0</v>
      </c>
      <c r="R78" s="256">
        <f t="shared" si="94"/>
        <v>0</v>
      </c>
    </row>
    <row r="79" spans="2:18">
      <c r="B79" s="252" t="s">
        <v>113</v>
      </c>
      <c r="C79" s="267" t="str">
        <f>IF('3. Resources'!$B$86&lt;&gt;"",'3. Resources'!$B$86,"N/A")</f>
        <v>Caio</v>
      </c>
      <c r="D79" s="253">
        <f>SUMIF('3. Resources'!$C$85:$C$94,C79,'3. Resources'!$H$85:$H$94)</f>
        <v>0</v>
      </c>
      <c r="E79" s="254">
        <f t="shared" ref="E79:R79" si="95">D79-E68</f>
        <v>0</v>
      </c>
      <c r="F79" s="254">
        <f t="shared" si="95"/>
        <v>0</v>
      </c>
      <c r="G79" s="254">
        <f t="shared" si="95"/>
        <v>0</v>
      </c>
      <c r="H79" s="254">
        <f t="shared" si="95"/>
        <v>0</v>
      </c>
      <c r="I79" s="254">
        <f t="shared" si="95"/>
        <v>0</v>
      </c>
      <c r="J79" s="254">
        <f t="shared" si="95"/>
        <v>0</v>
      </c>
      <c r="K79" s="254">
        <f t="shared" si="95"/>
        <v>0</v>
      </c>
      <c r="L79" s="254">
        <f t="shared" si="95"/>
        <v>0</v>
      </c>
      <c r="M79" s="254">
        <f t="shared" si="95"/>
        <v>0</v>
      </c>
      <c r="N79" s="254">
        <f t="shared" si="95"/>
        <v>0</v>
      </c>
      <c r="O79" s="254">
        <f t="shared" si="95"/>
        <v>0</v>
      </c>
      <c r="P79" s="254">
        <f t="shared" si="95"/>
        <v>0</v>
      </c>
      <c r="Q79" s="254">
        <f t="shared" si="95"/>
        <v>0</v>
      </c>
      <c r="R79" s="254">
        <f t="shared" si="95"/>
        <v>0</v>
      </c>
    </row>
    <row r="80" spans="2:18">
      <c r="B80" s="252" t="s">
        <v>113</v>
      </c>
      <c r="C80" s="267" t="str">
        <f>IF('3. Resources'!$B$87&lt;&gt;"",'3. Resources'!$B$87,"N/A")</f>
        <v>Kojiio</v>
      </c>
      <c r="D80" s="253">
        <f>SUMIF('3. Resources'!$C$85:$C$94,C80,'3. Resources'!$H$85:$H$94)</f>
        <v>0</v>
      </c>
      <c r="E80" s="254">
        <f t="shared" ref="E80:R80" si="96">D80-E69</f>
        <v>0</v>
      </c>
      <c r="F80" s="254">
        <f t="shared" si="96"/>
        <v>0</v>
      </c>
      <c r="G80" s="254">
        <f t="shared" si="96"/>
        <v>0</v>
      </c>
      <c r="H80" s="254">
        <f t="shared" si="96"/>
        <v>0</v>
      </c>
      <c r="I80" s="254">
        <f t="shared" si="96"/>
        <v>0</v>
      </c>
      <c r="J80" s="254">
        <f t="shared" si="96"/>
        <v>0</v>
      </c>
      <c r="K80" s="254">
        <f t="shared" si="96"/>
        <v>0</v>
      </c>
      <c r="L80" s="254">
        <f t="shared" si="96"/>
        <v>0</v>
      </c>
      <c r="M80" s="254">
        <f t="shared" si="96"/>
        <v>0</v>
      </c>
      <c r="N80" s="254">
        <f t="shared" si="96"/>
        <v>0</v>
      </c>
      <c r="O80" s="254">
        <f t="shared" si="96"/>
        <v>0</v>
      </c>
      <c r="P80" s="254">
        <f t="shared" si="96"/>
        <v>0</v>
      </c>
      <c r="Q80" s="254">
        <f t="shared" si="96"/>
        <v>0</v>
      </c>
      <c r="R80" s="254">
        <f t="shared" si="96"/>
        <v>0</v>
      </c>
    </row>
    <row r="81" spans="2:18">
      <c r="B81" s="252" t="s">
        <v>113</v>
      </c>
      <c r="C81" s="267" t="str">
        <f>IF('3. Resources'!$B$88&lt;&gt;"",'3. Resources'!$B$88,"N/A")</f>
        <v>Caio Audio</v>
      </c>
      <c r="D81" s="253">
        <f>SUMIF('3. Resources'!$C$85:$C$94,C81,'3. Resources'!$H$85:$H$94)</f>
        <v>0</v>
      </c>
      <c r="E81" s="254">
        <f t="shared" ref="E81:R81" si="97">D81-E70</f>
        <v>0</v>
      </c>
      <c r="F81" s="254">
        <f t="shared" si="97"/>
        <v>0</v>
      </c>
      <c r="G81" s="254">
        <f t="shared" si="97"/>
        <v>0</v>
      </c>
      <c r="H81" s="254">
        <f t="shared" si="97"/>
        <v>0</v>
      </c>
      <c r="I81" s="254">
        <f t="shared" si="97"/>
        <v>0</v>
      </c>
      <c r="J81" s="254">
        <f t="shared" si="97"/>
        <v>0</v>
      </c>
      <c r="K81" s="254">
        <f t="shared" si="97"/>
        <v>0</v>
      </c>
      <c r="L81" s="254">
        <f t="shared" si="97"/>
        <v>0</v>
      </c>
      <c r="M81" s="254">
        <f t="shared" si="97"/>
        <v>0</v>
      </c>
      <c r="N81" s="254">
        <f t="shared" si="97"/>
        <v>0</v>
      </c>
      <c r="O81" s="254">
        <f t="shared" si="97"/>
        <v>0</v>
      </c>
      <c r="P81" s="254">
        <f t="shared" si="97"/>
        <v>0</v>
      </c>
      <c r="Q81" s="254">
        <f t="shared" si="97"/>
        <v>0</v>
      </c>
      <c r="R81" s="254">
        <f t="shared" si="97"/>
        <v>0</v>
      </c>
    </row>
    <row r="82" spans="2:18">
      <c r="B82" s="252" t="s">
        <v>113</v>
      </c>
      <c r="C82" s="267" t="str">
        <f>IF('3. Resources'!$B$89&lt;&gt;"",'3. Resources'!$B$89,"N/A")</f>
        <v>Gustavo</v>
      </c>
      <c r="D82" s="253">
        <f>SUMIF('3. Resources'!$C$85:$C$94,C82,'3. Resources'!$H$85:$H$94)</f>
        <v>0</v>
      </c>
      <c r="E82" s="254">
        <f t="shared" ref="E82:R82" si="98">D82-E71</f>
        <v>0</v>
      </c>
      <c r="F82" s="254">
        <f t="shared" si="98"/>
        <v>0</v>
      </c>
      <c r="G82" s="254">
        <f t="shared" si="98"/>
        <v>0</v>
      </c>
      <c r="H82" s="254">
        <f t="shared" si="98"/>
        <v>0</v>
      </c>
      <c r="I82" s="254">
        <f t="shared" si="98"/>
        <v>0</v>
      </c>
      <c r="J82" s="254">
        <f t="shared" si="98"/>
        <v>0</v>
      </c>
      <c r="K82" s="254">
        <f t="shared" si="98"/>
        <v>0</v>
      </c>
      <c r="L82" s="254">
        <f t="shared" si="98"/>
        <v>0</v>
      </c>
      <c r="M82" s="254">
        <f t="shared" si="98"/>
        <v>0</v>
      </c>
      <c r="N82" s="254">
        <f t="shared" si="98"/>
        <v>0</v>
      </c>
      <c r="O82" s="254">
        <f t="shared" si="98"/>
        <v>0</v>
      </c>
      <c r="P82" s="254">
        <f t="shared" si="98"/>
        <v>0</v>
      </c>
      <c r="Q82" s="254">
        <f t="shared" si="98"/>
        <v>0</v>
      </c>
      <c r="R82" s="254">
        <f t="shared" si="98"/>
        <v>0</v>
      </c>
    </row>
    <row r="83" spans="2:18">
      <c r="B83" s="270" t="s">
        <v>113</v>
      </c>
      <c r="C83" s="265" t="str">
        <f>IF('3. Resources'!$B$90&lt;&gt;"",'3. Resources'!$B$90,"N/A")</f>
        <v>N/A</v>
      </c>
      <c r="D83" s="255">
        <f>SUMIF('3. Resources'!$C$85:$C$94,C83,'3. Resources'!$H$85:$H$94)</f>
        <v>0</v>
      </c>
      <c r="E83" s="256">
        <f t="shared" ref="E83:R83" si="99">D83-E72</f>
        <v>0</v>
      </c>
      <c r="F83" s="256">
        <f t="shared" si="99"/>
        <v>0</v>
      </c>
      <c r="G83" s="256">
        <f t="shared" si="99"/>
        <v>0</v>
      </c>
      <c r="H83" s="256">
        <f t="shared" si="99"/>
        <v>0</v>
      </c>
      <c r="I83" s="256">
        <f t="shared" si="99"/>
        <v>0</v>
      </c>
      <c r="J83" s="256">
        <f t="shared" si="99"/>
        <v>0</v>
      </c>
      <c r="K83" s="256">
        <f t="shared" si="99"/>
        <v>0</v>
      </c>
      <c r="L83" s="256">
        <f t="shared" si="99"/>
        <v>0</v>
      </c>
      <c r="M83" s="256">
        <f t="shared" si="99"/>
        <v>0</v>
      </c>
      <c r="N83" s="256">
        <f t="shared" si="99"/>
        <v>0</v>
      </c>
      <c r="O83" s="256">
        <f t="shared" si="99"/>
        <v>0</v>
      </c>
      <c r="P83" s="256">
        <f t="shared" si="99"/>
        <v>0</v>
      </c>
      <c r="Q83" s="256">
        <f t="shared" si="99"/>
        <v>0</v>
      </c>
      <c r="R83" s="256">
        <f t="shared" si="99"/>
        <v>0</v>
      </c>
    </row>
    <row r="84" spans="2:18">
      <c r="B84" s="252" t="s">
        <v>113</v>
      </c>
      <c r="C84" s="267" t="str">
        <f>IF('3. Resources'!$B$91&lt;&gt;"",'3. Resources'!$B$91,"N/A")</f>
        <v>N/A</v>
      </c>
      <c r="D84" s="253">
        <f>SUMIF('3. Resources'!$C$85:$C$94,C84,'3. Resources'!$H$85:$H$94)</f>
        <v>0</v>
      </c>
      <c r="E84" s="254">
        <f t="shared" ref="E84:R84" si="100">D84-E73</f>
        <v>0</v>
      </c>
      <c r="F84" s="254">
        <f t="shared" si="100"/>
        <v>0</v>
      </c>
      <c r="G84" s="254">
        <f t="shared" si="100"/>
        <v>0</v>
      </c>
      <c r="H84" s="254">
        <f t="shared" si="100"/>
        <v>0</v>
      </c>
      <c r="I84" s="254">
        <f t="shared" si="100"/>
        <v>0</v>
      </c>
      <c r="J84" s="254">
        <f t="shared" si="100"/>
        <v>0</v>
      </c>
      <c r="K84" s="254">
        <f t="shared" si="100"/>
        <v>0</v>
      </c>
      <c r="L84" s="254">
        <f t="shared" si="100"/>
        <v>0</v>
      </c>
      <c r="M84" s="254">
        <f t="shared" si="100"/>
        <v>0</v>
      </c>
      <c r="N84" s="254">
        <f t="shared" si="100"/>
        <v>0</v>
      </c>
      <c r="O84" s="254">
        <f t="shared" si="100"/>
        <v>0</v>
      </c>
      <c r="P84" s="254">
        <f t="shared" si="100"/>
        <v>0</v>
      </c>
      <c r="Q84" s="254">
        <f t="shared" si="100"/>
        <v>0</v>
      </c>
      <c r="R84" s="254">
        <f t="shared" si="100"/>
        <v>0</v>
      </c>
    </row>
    <row r="85" spans="2:18">
      <c r="B85" s="252" t="s">
        <v>113</v>
      </c>
      <c r="C85" s="267" t="str">
        <f>IF('3. Resources'!$B$92&lt;&gt;"",'3. Resources'!$B$92,"N/A")</f>
        <v>N/A</v>
      </c>
      <c r="D85" s="253">
        <f>SUMIF('3. Resources'!$C$85:$C$94,C85,'3. Resources'!$H$85:$H$94)</f>
        <v>0</v>
      </c>
      <c r="E85" s="254">
        <f t="shared" ref="E85:R85" si="101">D85-E74</f>
        <v>0</v>
      </c>
      <c r="F85" s="254">
        <f t="shared" si="101"/>
        <v>0</v>
      </c>
      <c r="G85" s="254">
        <f t="shared" si="101"/>
        <v>0</v>
      </c>
      <c r="H85" s="254">
        <f t="shared" si="101"/>
        <v>0</v>
      </c>
      <c r="I85" s="254">
        <f t="shared" si="101"/>
        <v>0</v>
      </c>
      <c r="J85" s="254">
        <f t="shared" si="101"/>
        <v>0</v>
      </c>
      <c r="K85" s="254">
        <f t="shared" si="101"/>
        <v>0</v>
      </c>
      <c r="L85" s="254">
        <f t="shared" si="101"/>
        <v>0</v>
      </c>
      <c r="M85" s="254">
        <f t="shared" si="101"/>
        <v>0</v>
      </c>
      <c r="N85" s="254">
        <f t="shared" si="101"/>
        <v>0</v>
      </c>
      <c r="O85" s="254">
        <f t="shared" si="101"/>
        <v>0</v>
      </c>
      <c r="P85" s="254">
        <f t="shared" si="101"/>
        <v>0</v>
      </c>
      <c r="Q85" s="254">
        <f t="shared" si="101"/>
        <v>0</v>
      </c>
      <c r="R85" s="254">
        <f t="shared" si="101"/>
        <v>0</v>
      </c>
    </row>
    <row r="86" spans="2:18">
      <c r="B86" s="252" t="s">
        <v>113</v>
      </c>
      <c r="C86" s="267" t="str">
        <f>IF('3. Resources'!$B$93&lt;&gt;"",'3. Resources'!$B$93,"N/A")</f>
        <v>N/A</v>
      </c>
      <c r="D86" s="253">
        <f>SUMIF('3. Resources'!$C$85:$C$94,C86,'3. Resources'!$H$85:$H$94)</f>
        <v>0</v>
      </c>
      <c r="E86" s="254">
        <f t="shared" ref="E86:R86" si="102">D86-E75</f>
        <v>0</v>
      </c>
      <c r="F86" s="254">
        <f t="shared" si="102"/>
        <v>0</v>
      </c>
      <c r="G86" s="254">
        <f t="shared" si="102"/>
        <v>0</v>
      </c>
      <c r="H86" s="254">
        <f t="shared" si="102"/>
        <v>0</v>
      </c>
      <c r="I86" s="254">
        <f t="shared" si="102"/>
        <v>0</v>
      </c>
      <c r="J86" s="254">
        <f t="shared" si="102"/>
        <v>0</v>
      </c>
      <c r="K86" s="254">
        <f t="shared" si="102"/>
        <v>0</v>
      </c>
      <c r="L86" s="254">
        <f t="shared" si="102"/>
        <v>0</v>
      </c>
      <c r="M86" s="254">
        <f t="shared" si="102"/>
        <v>0</v>
      </c>
      <c r="N86" s="254">
        <f t="shared" si="102"/>
        <v>0</v>
      </c>
      <c r="O86" s="254">
        <f t="shared" si="102"/>
        <v>0</v>
      </c>
      <c r="P86" s="254">
        <f t="shared" si="102"/>
        <v>0</v>
      </c>
      <c r="Q86" s="254">
        <f t="shared" si="102"/>
        <v>0</v>
      </c>
      <c r="R86" s="254">
        <f t="shared" si="102"/>
        <v>0</v>
      </c>
    </row>
    <row r="87" spans="2:18">
      <c r="B87" s="252" t="s">
        <v>113</v>
      </c>
      <c r="C87" s="267" t="str">
        <f>IF('3. Resources'!$B$94&lt;&gt;"",'3. Resources'!$B$94,"N/A")</f>
        <v>N/A</v>
      </c>
      <c r="D87" s="253">
        <f>SUMIF('3. Resources'!$C$85:$C$94,C87,'3. Resources'!$H$85:$H$94)</f>
        <v>0</v>
      </c>
      <c r="E87" s="254">
        <f t="shared" ref="E87:R87" si="103">D87-E76</f>
        <v>0</v>
      </c>
      <c r="F87" s="254">
        <f t="shared" si="103"/>
        <v>0</v>
      </c>
      <c r="G87" s="254">
        <f t="shared" si="103"/>
        <v>0</v>
      </c>
      <c r="H87" s="254">
        <f t="shared" si="103"/>
        <v>0</v>
      </c>
      <c r="I87" s="254">
        <f t="shared" si="103"/>
        <v>0</v>
      </c>
      <c r="J87" s="254">
        <f t="shared" si="103"/>
        <v>0</v>
      </c>
      <c r="K87" s="254">
        <f t="shared" si="103"/>
        <v>0</v>
      </c>
      <c r="L87" s="254">
        <f t="shared" si="103"/>
        <v>0</v>
      </c>
      <c r="M87" s="254">
        <f t="shared" si="103"/>
        <v>0</v>
      </c>
      <c r="N87" s="254">
        <f t="shared" si="103"/>
        <v>0</v>
      </c>
      <c r="O87" s="254">
        <f t="shared" si="103"/>
        <v>0</v>
      </c>
      <c r="P87" s="254">
        <f t="shared" si="103"/>
        <v>0</v>
      </c>
      <c r="Q87" s="254">
        <f t="shared" si="103"/>
        <v>0</v>
      </c>
      <c r="R87" s="254">
        <f t="shared" si="103"/>
        <v>0</v>
      </c>
    </row>
    <row r="89" spans="2:18" ht="15.75" thickBot="1">
      <c r="B89" s="385" t="s">
        <v>43</v>
      </c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6"/>
      <c r="P89" s="386"/>
      <c r="Q89" s="386"/>
      <c r="R89" s="387"/>
    </row>
    <row r="90" spans="2:18" ht="15.75" thickBot="1">
      <c r="B90" s="257" t="s">
        <v>114</v>
      </c>
      <c r="C90" s="258" t="s">
        <v>108</v>
      </c>
      <c r="D90" s="259">
        <f>SUM(D91:D100)</f>
        <v>0</v>
      </c>
      <c r="E90" s="259">
        <f t="shared" ref="E90:R90" si="104">SUM(E91:E100)</f>
        <v>0</v>
      </c>
      <c r="F90" s="259">
        <f t="shared" si="104"/>
        <v>0</v>
      </c>
      <c r="G90" s="259">
        <f t="shared" si="104"/>
        <v>0</v>
      </c>
      <c r="H90" s="259">
        <f t="shared" si="104"/>
        <v>0</v>
      </c>
      <c r="I90" s="259">
        <f t="shared" si="104"/>
        <v>0</v>
      </c>
      <c r="J90" s="259">
        <f t="shared" si="104"/>
        <v>0</v>
      </c>
      <c r="K90" s="259">
        <f t="shared" si="104"/>
        <v>0</v>
      </c>
      <c r="L90" s="259">
        <f t="shared" si="104"/>
        <v>0</v>
      </c>
      <c r="M90" s="259">
        <f t="shared" si="104"/>
        <v>0</v>
      </c>
      <c r="N90" s="259">
        <f t="shared" si="104"/>
        <v>0</v>
      </c>
      <c r="O90" s="259">
        <f t="shared" si="104"/>
        <v>0</v>
      </c>
      <c r="P90" s="259">
        <f t="shared" si="104"/>
        <v>0</v>
      </c>
      <c r="Q90" s="259">
        <f t="shared" si="104"/>
        <v>0</v>
      </c>
      <c r="R90" s="260">
        <f t="shared" si="104"/>
        <v>0</v>
      </c>
    </row>
    <row r="91" spans="2:18">
      <c r="B91" s="264" t="s">
        <v>114</v>
      </c>
      <c r="C91" s="265" t="str">
        <f>IF('3. Resources'!$B$85&lt;&gt;"",'3. Resources'!$B$85,"N/A")</f>
        <v>Max</v>
      </c>
      <c r="D91" s="255">
        <f>D102/'3. Resources'!$B$53</f>
        <v>0</v>
      </c>
      <c r="E91" s="256">
        <f>IF(AND(WEEKDAY('3. Resources'!D$53)&lt;&gt;1,WEEKDAY('3. Resources'!D$53)&lt;&gt;7,'3. Resources'!D$54&lt;&gt;"FER"),$D91,0)</f>
        <v>0</v>
      </c>
      <c r="F91" s="256">
        <f>IF(AND(WEEKDAY('3. Resources'!E$53)&lt;&gt;1,WEEKDAY('3. Resources'!E$53)&lt;&gt;7,'3. Resources'!E$54&lt;&gt;"FER"),$D91,0)</f>
        <v>0</v>
      </c>
      <c r="G91" s="256">
        <f>IF(AND(WEEKDAY('3. Resources'!F$53)&lt;&gt;1,WEEKDAY('3. Resources'!F$53)&lt;&gt;7,'3. Resources'!F$54&lt;&gt;"FER"),$D91,0)</f>
        <v>0</v>
      </c>
      <c r="H91" s="256">
        <f>IF(AND(WEEKDAY('3. Resources'!G$53)&lt;&gt;1,WEEKDAY('3. Resources'!G$53)&lt;&gt;7,'3. Resources'!G$54&lt;&gt;"FER"),$D91,0)</f>
        <v>0</v>
      </c>
      <c r="I91" s="256">
        <f>IF(AND(WEEKDAY('3. Resources'!H$53)&lt;&gt;1,WEEKDAY('3. Resources'!H$53)&lt;&gt;7,'3. Resources'!H$54&lt;&gt;"FER"),$D91,0)</f>
        <v>0</v>
      </c>
      <c r="J91" s="256">
        <f>IF(AND(WEEKDAY('3. Resources'!I$53)&lt;&gt;1,WEEKDAY('3. Resources'!I$53)&lt;&gt;7,'3. Resources'!I$54&lt;&gt;"FER"),$D91,0)</f>
        <v>0</v>
      </c>
      <c r="K91" s="256">
        <f>IF(AND(WEEKDAY('3. Resources'!J$53)&lt;&gt;1,WEEKDAY('3. Resources'!J$53)&lt;&gt;7,'3. Resources'!J$54&lt;&gt;"FER"),$D91,0)</f>
        <v>0</v>
      </c>
      <c r="L91" s="256">
        <f>IF(AND(WEEKDAY('3. Resources'!K$53)&lt;&gt;1,WEEKDAY('3. Resources'!K$53)&lt;&gt;7,'3. Resources'!K$54&lt;&gt;"FER"),$D91,0)</f>
        <v>0</v>
      </c>
      <c r="M91" s="256">
        <f>IF(AND(WEEKDAY('3. Resources'!L$53)&lt;&gt;1,WEEKDAY('3. Resources'!L$53)&lt;&gt;7,'3. Resources'!L$54&lt;&gt;"FER"),$D91,0)</f>
        <v>0</v>
      </c>
      <c r="N91" s="256">
        <f>IF(AND(WEEKDAY('3. Resources'!M$53)&lt;&gt;1,WEEKDAY('3. Resources'!M$53)&lt;&gt;7,'3. Resources'!M$54&lt;&gt;"FER"),$D91,0)</f>
        <v>0</v>
      </c>
      <c r="O91" s="256">
        <f>IF(AND(WEEKDAY('3. Resources'!N$53)&lt;&gt;1,WEEKDAY('3. Resources'!N$53)&lt;&gt;7,'3. Resources'!N$54&lt;&gt;"FER"),$D91,0)</f>
        <v>0</v>
      </c>
      <c r="P91" s="256">
        <f>IF(AND(WEEKDAY('3. Resources'!O$53)&lt;&gt;1,WEEKDAY('3. Resources'!O$53)&lt;&gt;7,'3. Resources'!O$54&lt;&gt;"FER"),$D91,0)</f>
        <v>0</v>
      </c>
      <c r="Q91" s="256">
        <f>IF(AND(WEEKDAY('3. Resources'!P$53)&lt;&gt;1,WEEKDAY('3. Resources'!P$53)&lt;&gt;7,'3. Resources'!P$54&lt;&gt;"FER"),$D91,0)</f>
        <v>0</v>
      </c>
      <c r="R91" s="256">
        <f>IF(AND(WEEKDAY('3. Resources'!Q$53)&lt;&gt;1,WEEKDAY('3. Resources'!Q$53)&lt;&gt;7,'3. Resources'!Q$54&lt;&gt;"FER"),$D91,0)</f>
        <v>0</v>
      </c>
    </row>
    <row r="92" spans="2:18">
      <c r="B92" s="266" t="s">
        <v>114</v>
      </c>
      <c r="C92" s="267" t="str">
        <f>IF('3. Resources'!$B$86&lt;&gt;"",'3. Resources'!$B$86,"N/A")</f>
        <v>Caio</v>
      </c>
      <c r="D92" s="253">
        <f>D103/'3. Resources'!$B$53</f>
        <v>0</v>
      </c>
      <c r="E92" s="254">
        <f>IF(AND(WEEKDAY('3. Resources'!D$53)&lt;&gt;1,WEEKDAY('3. Resources'!D$53)&lt;&gt;7,'3. Resources'!D$54&lt;&gt;"FER"),$D92,0)</f>
        <v>0</v>
      </c>
      <c r="F92" s="254">
        <f>IF(AND(WEEKDAY('3. Resources'!E$53)&lt;&gt;1,WEEKDAY('3. Resources'!E$53)&lt;&gt;7,'3. Resources'!E$54&lt;&gt;"FER"),$D92,0)</f>
        <v>0</v>
      </c>
      <c r="G92" s="254">
        <f>IF(AND(WEEKDAY('3. Resources'!F$53)&lt;&gt;1,WEEKDAY('3. Resources'!F$53)&lt;&gt;7,'3. Resources'!F$54&lt;&gt;"FER"),$D92,0)</f>
        <v>0</v>
      </c>
      <c r="H92" s="254">
        <f>IF(AND(WEEKDAY('3. Resources'!G$53)&lt;&gt;1,WEEKDAY('3. Resources'!G$53)&lt;&gt;7,'3. Resources'!G$54&lt;&gt;"FER"),$D92,0)</f>
        <v>0</v>
      </c>
      <c r="I92" s="254">
        <f>IF(AND(WEEKDAY('3. Resources'!H$53)&lt;&gt;1,WEEKDAY('3. Resources'!H$53)&lt;&gt;7,'3. Resources'!H$54&lt;&gt;"FER"),$D92,0)</f>
        <v>0</v>
      </c>
      <c r="J92" s="254">
        <f>IF(AND(WEEKDAY('3. Resources'!I$53)&lt;&gt;1,WEEKDAY('3. Resources'!I$53)&lt;&gt;7,'3. Resources'!I$54&lt;&gt;"FER"),$D92,0)</f>
        <v>0</v>
      </c>
      <c r="K92" s="254">
        <f>IF(AND(WEEKDAY('3. Resources'!J$53)&lt;&gt;1,WEEKDAY('3. Resources'!J$53)&lt;&gt;7,'3. Resources'!J$54&lt;&gt;"FER"),$D92,0)</f>
        <v>0</v>
      </c>
      <c r="L92" s="254">
        <f>IF(AND(WEEKDAY('3. Resources'!K$53)&lt;&gt;1,WEEKDAY('3. Resources'!K$53)&lt;&gt;7,'3. Resources'!K$54&lt;&gt;"FER"),$D92,0)</f>
        <v>0</v>
      </c>
      <c r="M92" s="254">
        <f>IF(AND(WEEKDAY('3. Resources'!L$53)&lt;&gt;1,WEEKDAY('3. Resources'!L$53)&lt;&gt;7,'3. Resources'!L$54&lt;&gt;"FER"),$D92,0)</f>
        <v>0</v>
      </c>
      <c r="N92" s="254">
        <f>IF(AND(WEEKDAY('3. Resources'!M$53)&lt;&gt;1,WEEKDAY('3. Resources'!M$53)&lt;&gt;7,'3. Resources'!M$54&lt;&gt;"FER"),$D92,0)</f>
        <v>0</v>
      </c>
      <c r="O92" s="254">
        <f>IF(AND(WEEKDAY('3. Resources'!N$53)&lt;&gt;1,WEEKDAY('3. Resources'!N$53)&lt;&gt;7,'3. Resources'!N$54&lt;&gt;"FER"),$D92,0)</f>
        <v>0</v>
      </c>
      <c r="P92" s="254">
        <f>IF(AND(WEEKDAY('3. Resources'!O$53)&lt;&gt;1,WEEKDAY('3. Resources'!O$53)&lt;&gt;7,'3. Resources'!O$54&lt;&gt;"FER"),$D92,0)</f>
        <v>0</v>
      </c>
      <c r="Q92" s="254">
        <f>IF(AND(WEEKDAY('3. Resources'!P$53)&lt;&gt;1,WEEKDAY('3. Resources'!P$53)&lt;&gt;7,'3. Resources'!P$54&lt;&gt;"FER"),$D92,0)</f>
        <v>0</v>
      </c>
      <c r="R92" s="254">
        <f>IF(AND(WEEKDAY('3. Resources'!Q$53)&lt;&gt;1,WEEKDAY('3. Resources'!Q$53)&lt;&gt;7,'3. Resources'!Q$54&lt;&gt;"FER"),$D92,0)</f>
        <v>0</v>
      </c>
    </row>
    <row r="93" spans="2:18">
      <c r="B93" s="266" t="s">
        <v>114</v>
      </c>
      <c r="C93" s="267" t="str">
        <f>IF('3. Resources'!$B$87&lt;&gt;"",'3. Resources'!$B$87,"N/A")</f>
        <v>Kojiio</v>
      </c>
      <c r="D93" s="253">
        <f>D104/'3. Resources'!$B$53</f>
        <v>0</v>
      </c>
      <c r="E93" s="254">
        <f>IF(AND(WEEKDAY('3. Resources'!D$53)&lt;&gt;1,WEEKDAY('3. Resources'!D$53)&lt;&gt;7,'3. Resources'!D$54&lt;&gt;"FER"),$D93,0)</f>
        <v>0</v>
      </c>
      <c r="F93" s="254">
        <f>IF(AND(WEEKDAY('3. Resources'!E$53)&lt;&gt;1,WEEKDAY('3. Resources'!E$53)&lt;&gt;7,'3. Resources'!E$54&lt;&gt;"FER"),$D93,0)</f>
        <v>0</v>
      </c>
      <c r="G93" s="254">
        <f>IF(AND(WEEKDAY('3. Resources'!F$53)&lt;&gt;1,WEEKDAY('3. Resources'!F$53)&lt;&gt;7,'3. Resources'!F$54&lt;&gt;"FER"),$D93,0)</f>
        <v>0</v>
      </c>
      <c r="H93" s="254">
        <f>IF(AND(WEEKDAY('3. Resources'!G$53)&lt;&gt;1,WEEKDAY('3. Resources'!G$53)&lt;&gt;7,'3. Resources'!G$54&lt;&gt;"FER"),$D93,0)</f>
        <v>0</v>
      </c>
      <c r="I93" s="254">
        <f>IF(AND(WEEKDAY('3. Resources'!H$53)&lt;&gt;1,WEEKDAY('3. Resources'!H$53)&lt;&gt;7,'3. Resources'!H$54&lt;&gt;"FER"),$D93,0)</f>
        <v>0</v>
      </c>
      <c r="J93" s="254">
        <f>IF(AND(WEEKDAY('3. Resources'!I$53)&lt;&gt;1,WEEKDAY('3. Resources'!I$53)&lt;&gt;7,'3. Resources'!I$54&lt;&gt;"FER"),$D93,0)</f>
        <v>0</v>
      </c>
      <c r="K93" s="254">
        <f>IF(AND(WEEKDAY('3. Resources'!J$53)&lt;&gt;1,WEEKDAY('3. Resources'!J$53)&lt;&gt;7,'3. Resources'!J$54&lt;&gt;"FER"),$D93,0)</f>
        <v>0</v>
      </c>
      <c r="L93" s="254">
        <f>IF(AND(WEEKDAY('3. Resources'!K$53)&lt;&gt;1,WEEKDAY('3. Resources'!K$53)&lt;&gt;7,'3. Resources'!K$54&lt;&gt;"FER"),$D93,0)</f>
        <v>0</v>
      </c>
      <c r="M93" s="254">
        <f>IF(AND(WEEKDAY('3. Resources'!L$53)&lt;&gt;1,WEEKDAY('3. Resources'!L$53)&lt;&gt;7,'3. Resources'!L$54&lt;&gt;"FER"),$D93,0)</f>
        <v>0</v>
      </c>
      <c r="N93" s="254">
        <f>IF(AND(WEEKDAY('3. Resources'!M$53)&lt;&gt;1,WEEKDAY('3. Resources'!M$53)&lt;&gt;7,'3. Resources'!M$54&lt;&gt;"FER"),$D93,0)</f>
        <v>0</v>
      </c>
      <c r="O93" s="254">
        <f>IF(AND(WEEKDAY('3. Resources'!N$53)&lt;&gt;1,WEEKDAY('3. Resources'!N$53)&lt;&gt;7,'3. Resources'!N$54&lt;&gt;"FER"),$D93,0)</f>
        <v>0</v>
      </c>
      <c r="P93" s="254">
        <f>IF(AND(WEEKDAY('3. Resources'!O$53)&lt;&gt;1,WEEKDAY('3. Resources'!O$53)&lt;&gt;7,'3. Resources'!O$54&lt;&gt;"FER"),$D93,0)</f>
        <v>0</v>
      </c>
      <c r="Q93" s="254">
        <f>IF(AND(WEEKDAY('3. Resources'!P$53)&lt;&gt;1,WEEKDAY('3. Resources'!P$53)&lt;&gt;7,'3. Resources'!P$54&lt;&gt;"FER"),$D93,0)</f>
        <v>0</v>
      </c>
      <c r="R93" s="254">
        <f>IF(AND(WEEKDAY('3. Resources'!Q$53)&lt;&gt;1,WEEKDAY('3. Resources'!Q$53)&lt;&gt;7,'3. Resources'!Q$54&lt;&gt;"FER"),$D93,0)</f>
        <v>0</v>
      </c>
    </row>
    <row r="94" spans="2:18">
      <c r="B94" s="266" t="s">
        <v>114</v>
      </c>
      <c r="C94" s="267" t="str">
        <f>IF('3. Resources'!$B$88&lt;&gt;"",'3. Resources'!$B$88,"N/A")</f>
        <v>Caio Audio</v>
      </c>
      <c r="D94" s="253">
        <f>D105/'3. Resources'!$B$53</f>
        <v>0</v>
      </c>
      <c r="E94" s="254">
        <f>IF(AND(WEEKDAY('3. Resources'!D$53)&lt;&gt;1,WEEKDAY('3. Resources'!D$53)&lt;&gt;7,'3. Resources'!D$54&lt;&gt;"FER"),$D94,0)</f>
        <v>0</v>
      </c>
      <c r="F94" s="254">
        <f>IF(AND(WEEKDAY('3. Resources'!E$53)&lt;&gt;1,WEEKDAY('3. Resources'!E$53)&lt;&gt;7,'3. Resources'!E$54&lt;&gt;"FER"),$D94,0)</f>
        <v>0</v>
      </c>
      <c r="G94" s="254">
        <f>IF(AND(WEEKDAY('3. Resources'!F$53)&lt;&gt;1,WEEKDAY('3. Resources'!F$53)&lt;&gt;7,'3. Resources'!F$54&lt;&gt;"FER"),$D94,0)</f>
        <v>0</v>
      </c>
      <c r="H94" s="254">
        <f>IF(AND(WEEKDAY('3. Resources'!G$53)&lt;&gt;1,WEEKDAY('3. Resources'!G$53)&lt;&gt;7,'3. Resources'!G$54&lt;&gt;"FER"),$D94,0)</f>
        <v>0</v>
      </c>
      <c r="I94" s="254">
        <f>IF(AND(WEEKDAY('3. Resources'!H$53)&lt;&gt;1,WEEKDAY('3. Resources'!H$53)&lt;&gt;7,'3. Resources'!H$54&lt;&gt;"FER"),$D94,0)</f>
        <v>0</v>
      </c>
      <c r="J94" s="254">
        <f>IF(AND(WEEKDAY('3. Resources'!I$53)&lt;&gt;1,WEEKDAY('3. Resources'!I$53)&lt;&gt;7,'3. Resources'!I$54&lt;&gt;"FER"),$D94,0)</f>
        <v>0</v>
      </c>
      <c r="K94" s="254">
        <f>IF(AND(WEEKDAY('3. Resources'!J$53)&lt;&gt;1,WEEKDAY('3. Resources'!J$53)&lt;&gt;7,'3. Resources'!J$54&lt;&gt;"FER"),$D94,0)</f>
        <v>0</v>
      </c>
      <c r="L94" s="254">
        <f>IF(AND(WEEKDAY('3. Resources'!K$53)&lt;&gt;1,WEEKDAY('3. Resources'!K$53)&lt;&gt;7,'3. Resources'!K$54&lt;&gt;"FER"),$D94,0)</f>
        <v>0</v>
      </c>
      <c r="M94" s="254">
        <f>IF(AND(WEEKDAY('3. Resources'!L$53)&lt;&gt;1,WEEKDAY('3. Resources'!L$53)&lt;&gt;7,'3. Resources'!L$54&lt;&gt;"FER"),$D94,0)</f>
        <v>0</v>
      </c>
      <c r="N94" s="254">
        <f>IF(AND(WEEKDAY('3. Resources'!M$53)&lt;&gt;1,WEEKDAY('3. Resources'!M$53)&lt;&gt;7,'3. Resources'!M$54&lt;&gt;"FER"),$D94,0)</f>
        <v>0</v>
      </c>
      <c r="O94" s="254">
        <f>IF(AND(WEEKDAY('3. Resources'!N$53)&lt;&gt;1,WEEKDAY('3. Resources'!N$53)&lt;&gt;7,'3. Resources'!N$54&lt;&gt;"FER"),$D94,0)</f>
        <v>0</v>
      </c>
      <c r="P94" s="254">
        <f>IF(AND(WEEKDAY('3. Resources'!O$53)&lt;&gt;1,WEEKDAY('3. Resources'!O$53)&lt;&gt;7,'3. Resources'!O$54&lt;&gt;"FER"),$D94,0)</f>
        <v>0</v>
      </c>
      <c r="Q94" s="254">
        <f>IF(AND(WEEKDAY('3. Resources'!P$53)&lt;&gt;1,WEEKDAY('3. Resources'!P$53)&lt;&gt;7,'3. Resources'!P$54&lt;&gt;"FER"),$D94,0)</f>
        <v>0</v>
      </c>
      <c r="R94" s="254">
        <f>IF(AND(WEEKDAY('3. Resources'!Q$53)&lt;&gt;1,WEEKDAY('3. Resources'!Q$53)&lt;&gt;7,'3. Resources'!Q$54&lt;&gt;"FER"),$D94,0)</f>
        <v>0</v>
      </c>
    </row>
    <row r="95" spans="2:18">
      <c r="B95" s="266" t="s">
        <v>114</v>
      </c>
      <c r="C95" s="267" t="str">
        <f>IF('3. Resources'!$B$89&lt;&gt;"",'3. Resources'!$B$89,"N/A")</f>
        <v>Gustavo</v>
      </c>
      <c r="D95" s="253">
        <f>D106/'3. Resources'!$B$53</f>
        <v>0</v>
      </c>
      <c r="E95" s="254">
        <f>IF(AND(WEEKDAY('3. Resources'!D$53)&lt;&gt;1,WEEKDAY('3. Resources'!D$53)&lt;&gt;7,'3. Resources'!D$54&lt;&gt;"FER"),$D95,0)</f>
        <v>0</v>
      </c>
      <c r="F95" s="254">
        <f>IF(AND(WEEKDAY('3. Resources'!E$53)&lt;&gt;1,WEEKDAY('3. Resources'!E$53)&lt;&gt;7,'3. Resources'!E$54&lt;&gt;"FER"),$D95,0)</f>
        <v>0</v>
      </c>
      <c r="G95" s="254">
        <f>IF(AND(WEEKDAY('3. Resources'!F$53)&lt;&gt;1,WEEKDAY('3. Resources'!F$53)&lt;&gt;7,'3. Resources'!F$54&lt;&gt;"FER"),$D95,0)</f>
        <v>0</v>
      </c>
      <c r="H95" s="254">
        <f>IF(AND(WEEKDAY('3. Resources'!G$53)&lt;&gt;1,WEEKDAY('3. Resources'!G$53)&lt;&gt;7,'3. Resources'!G$54&lt;&gt;"FER"),$D95,0)</f>
        <v>0</v>
      </c>
      <c r="I95" s="254">
        <f>IF(AND(WEEKDAY('3. Resources'!H$53)&lt;&gt;1,WEEKDAY('3. Resources'!H$53)&lt;&gt;7,'3. Resources'!H$54&lt;&gt;"FER"),$D95,0)</f>
        <v>0</v>
      </c>
      <c r="J95" s="254">
        <f>IF(AND(WEEKDAY('3. Resources'!I$53)&lt;&gt;1,WEEKDAY('3. Resources'!I$53)&lt;&gt;7,'3. Resources'!I$54&lt;&gt;"FER"),$D95,0)</f>
        <v>0</v>
      </c>
      <c r="K95" s="254">
        <f>IF(AND(WEEKDAY('3. Resources'!J$53)&lt;&gt;1,WEEKDAY('3. Resources'!J$53)&lt;&gt;7,'3. Resources'!J$54&lt;&gt;"FER"),$D95,0)</f>
        <v>0</v>
      </c>
      <c r="L95" s="254">
        <f>IF(AND(WEEKDAY('3. Resources'!K$53)&lt;&gt;1,WEEKDAY('3. Resources'!K$53)&lt;&gt;7,'3. Resources'!K$54&lt;&gt;"FER"),$D95,0)</f>
        <v>0</v>
      </c>
      <c r="M95" s="254">
        <f>IF(AND(WEEKDAY('3. Resources'!L$53)&lt;&gt;1,WEEKDAY('3. Resources'!L$53)&lt;&gt;7,'3. Resources'!L$54&lt;&gt;"FER"),$D95,0)</f>
        <v>0</v>
      </c>
      <c r="N95" s="254">
        <f>IF(AND(WEEKDAY('3. Resources'!M$53)&lt;&gt;1,WEEKDAY('3. Resources'!M$53)&lt;&gt;7,'3. Resources'!M$54&lt;&gt;"FER"),$D95,0)</f>
        <v>0</v>
      </c>
      <c r="O95" s="254">
        <f>IF(AND(WEEKDAY('3. Resources'!N$53)&lt;&gt;1,WEEKDAY('3. Resources'!N$53)&lt;&gt;7,'3. Resources'!N$54&lt;&gt;"FER"),$D95,0)</f>
        <v>0</v>
      </c>
      <c r="P95" s="254">
        <f>IF(AND(WEEKDAY('3. Resources'!O$53)&lt;&gt;1,WEEKDAY('3. Resources'!O$53)&lt;&gt;7,'3. Resources'!O$54&lt;&gt;"FER"),$D95,0)</f>
        <v>0</v>
      </c>
      <c r="Q95" s="254">
        <f>IF(AND(WEEKDAY('3. Resources'!P$53)&lt;&gt;1,WEEKDAY('3. Resources'!P$53)&lt;&gt;7,'3. Resources'!P$54&lt;&gt;"FER"),$D95,0)</f>
        <v>0</v>
      </c>
      <c r="R95" s="254">
        <f>IF(AND(WEEKDAY('3. Resources'!Q$53)&lt;&gt;1,WEEKDAY('3. Resources'!Q$53)&lt;&gt;7,'3. Resources'!Q$54&lt;&gt;"FER"),$D95,0)</f>
        <v>0</v>
      </c>
    </row>
    <row r="96" spans="2:18">
      <c r="B96" s="266" t="s">
        <v>114</v>
      </c>
      <c r="C96" s="267" t="str">
        <f>IF('3. Resources'!$B$90&lt;&gt;"",'3. Resources'!$B$90,"N/A")</f>
        <v>N/A</v>
      </c>
      <c r="D96" s="253">
        <f>D112/'3. Resources'!$B$53</f>
        <v>0</v>
      </c>
      <c r="E96" s="254">
        <f>IF(AND(WEEKDAY('3. Resources'!D$53)&lt;&gt;1,WEEKDAY('3. Resources'!D$53)&lt;&gt;7,'3. Resources'!D$54&lt;&gt;"FER"),$D96,0)</f>
        <v>0</v>
      </c>
      <c r="F96" s="254">
        <f>IF(AND(WEEKDAY('3. Resources'!E$53)&lt;&gt;1,WEEKDAY('3. Resources'!E$53)&lt;&gt;7,'3. Resources'!E$54&lt;&gt;"FER"),$D96,0)</f>
        <v>0</v>
      </c>
      <c r="G96" s="254">
        <f>IF(AND(WEEKDAY('3. Resources'!F$53)&lt;&gt;1,WEEKDAY('3. Resources'!F$53)&lt;&gt;7,'3. Resources'!F$54&lt;&gt;"FER"),$D96,0)</f>
        <v>0</v>
      </c>
      <c r="H96" s="254">
        <f>IF(AND(WEEKDAY('3. Resources'!G$53)&lt;&gt;1,WEEKDAY('3. Resources'!G$53)&lt;&gt;7,'3. Resources'!G$54&lt;&gt;"FER"),$D96,0)</f>
        <v>0</v>
      </c>
      <c r="I96" s="254">
        <f>IF(AND(WEEKDAY('3. Resources'!H$53)&lt;&gt;1,WEEKDAY('3. Resources'!H$53)&lt;&gt;7,'3. Resources'!H$54&lt;&gt;"FER"),$D96,0)</f>
        <v>0</v>
      </c>
      <c r="J96" s="254">
        <f>IF(AND(WEEKDAY('3. Resources'!I$53)&lt;&gt;1,WEEKDAY('3. Resources'!I$53)&lt;&gt;7,'3. Resources'!I$54&lt;&gt;"FER"),$D96,0)</f>
        <v>0</v>
      </c>
      <c r="K96" s="254">
        <f>IF(AND(WEEKDAY('3. Resources'!J$53)&lt;&gt;1,WEEKDAY('3. Resources'!J$53)&lt;&gt;7,'3. Resources'!J$54&lt;&gt;"FER"),$D96,0)</f>
        <v>0</v>
      </c>
      <c r="L96" s="254">
        <f>IF(AND(WEEKDAY('3. Resources'!K$53)&lt;&gt;1,WEEKDAY('3. Resources'!K$53)&lt;&gt;7,'3. Resources'!K$54&lt;&gt;"FER"),$D96,0)</f>
        <v>0</v>
      </c>
      <c r="M96" s="254">
        <f>IF(AND(WEEKDAY('3. Resources'!L$53)&lt;&gt;1,WEEKDAY('3. Resources'!L$53)&lt;&gt;7,'3. Resources'!L$54&lt;&gt;"FER"),$D96,0)</f>
        <v>0</v>
      </c>
      <c r="N96" s="254">
        <f>IF(AND(WEEKDAY('3. Resources'!M$53)&lt;&gt;1,WEEKDAY('3. Resources'!M$53)&lt;&gt;7,'3. Resources'!M$54&lt;&gt;"FER"),$D96,0)</f>
        <v>0</v>
      </c>
      <c r="O96" s="254">
        <f>IF(AND(WEEKDAY('3. Resources'!N$53)&lt;&gt;1,WEEKDAY('3. Resources'!N$53)&lt;&gt;7,'3. Resources'!N$54&lt;&gt;"FER"),$D96,0)</f>
        <v>0</v>
      </c>
      <c r="P96" s="254">
        <f>IF(AND(WEEKDAY('3. Resources'!O$53)&lt;&gt;1,WEEKDAY('3. Resources'!O$53)&lt;&gt;7,'3. Resources'!O$54&lt;&gt;"FER"),$D96,0)</f>
        <v>0</v>
      </c>
      <c r="Q96" s="254">
        <f>IF(AND(WEEKDAY('3. Resources'!P$53)&lt;&gt;1,WEEKDAY('3. Resources'!P$53)&lt;&gt;7,'3. Resources'!P$54&lt;&gt;"FER"),$D96,0)</f>
        <v>0</v>
      </c>
      <c r="R96" s="254">
        <f>IF(AND(WEEKDAY('3. Resources'!Q$53)&lt;&gt;1,WEEKDAY('3. Resources'!Q$53)&lt;&gt;7,'3. Resources'!Q$54&lt;&gt;"FER"),$D96,0)</f>
        <v>0</v>
      </c>
    </row>
    <row r="97" spans="2:18">
      <c r="B97" s="266" t="s">
        <v>114</v>
      </c>
      <c r="C97" s="267" t="str">
        <f>IF('3. Resources'!$B$91&lt;&gt;"",'3. Resources'!$B$91,"N/A")</f>
        <v>N/A</v>
      </c>
      <c r="D97" s="253">
        <f>D113/'3. Resources'!$B$53</f>
        <v>0</v>
      </c>
      <c r="E97" s="254">
        <f>IF(AND(WEEKDAY('3. Resources'!D$53)&lt;&gt;1,WEEKDAY('3. Resources'!D$53)&lt;&gt;7,'3. Resources'!D$54&lt;&gt;"FER"),$D97,0)</f>
        <v>0</v>
      </c>
      <c r="F97" s="254">
        <f>IF(AND(WEEKDAY('3. Resources'!E$53)&lt;&gt;1,WEEKDAY('3. Resources'!E$53)&lt;&gt;7,'3. Resources'!E$54&lt;&gt;"FER"),$D97,0)</f>
        <v>0</v>
      </c>
      <c r="G97" s="254">
        <f>IF(AND(WEEKDAY('3. Resources'!F$53)&lt;&gt;1,WEEKDAY('3. Resources'!F$53)&lt;&gt;7,'3. Resources'!F$54&lt;&gt;"FER"),$D97,0)</f>
        <v>0</v>
      </c>
      <c r="H97" s="254">
        <f>IF(AND(WEEKDAY('3. Resources'!G$53)&lt;&gt;1,WEEKDAY('3. Resources'!G$53)&lt;&gt;7,'3. Resources'!G$54&lt;&gt;"FER"),$D97,0)</f>
        <v>0</v>
      </c>
      <c r="I97" s="254">
        <f>IF(AND(WEEKDAY('3. Resources'!H$53)&lt;&gt;1,WEEKDAY('3. Resources'!H$53)&lt;&gt;7,'3. Resources'!H$54&lt;&gt;"FER"),$D97,0)</f>
        <v>0</v>
      </c>
      <c r="J97" s="254">
        <f>IF(AND(WEEKDAY('3. Resources'!I$53)&lt;&gt;1,WEEKDAY('3. Resources'!I$53)&lt;&gt;7,'3. Resources'!I$54&lt;&gt;"FER"),$D97,0)</f>
        <v>0</v>
      </c>
      <c r="K97" s="254">
        <f>IF(AND(WEEKDAY('3. Resources'!J$53)&lt;&gt;1,WEEKDAY('3. Resources'!J$53)&lt;&gt;7,'3. Resources'!J$54&lt;&gt;"FER"),$D97,0)</f>
        <v>0</v>
      </c>
      <c r="L97" s="254">
        <f>IF(AND(WEEKDAY('3. Resources'!K$53)&lt;&gt;1,WEEKDAY('3. Resources'!K$53)&lt;&gt;7,'3. Resources'!K$54&lt;&gt;"FER"),$D97,0)</f>
        <v>0</v>
      </c>
      <c r="M97" s="254">
        <f>IF(AND(WEEKDAY('3. Resources'!L$53)&lt;&gt;1,WEEKDAY('3. Resources'!L$53)&lt;&gt;7,'3. Resources'!L$54&lt;&gt;"FER"),$D97,0)</f>
        <v>0</v>
      </c>
      <c r="N97" s="254">
        <f>IF(AND(WEEKDAY('3. Resources'!M$53)&lt;&gt;1,WEEKDAY('3. Resources'!M$53)&lt;&gt;7,'3. Resources'!M$54&lt;&gt;"FER"),$D97,0)</f>
        <v>0</v>
      </c>
      <c r="O97" s="254">
        <f>IF(AND(WEEKDAY('3. Resources'!N$53)&lt;&gt;1,WEEKDAY('3. Resources'!N$53)&lt;&gt;7,'3. Resources'!N$54&lt;&gt;"FER"),$D97,0)</f>
        <v>0</v>
      </c>
      <c r="P97" s="254">
        <f>IF(AND(WEEKDAY('3. Resources'!O$53)&lt;&gt;1,WEEKDAY('3. Resources'!O$53)&lt;&gt;7,'3. Resources'!O$54&lt;&gt;"FER"),$D97,0)</f>
        <v>0</v>
      </c>
      <c r="Q97" s="254">
        <f>IF(AND(WEEKDAY('3. Resources'!P$53)&lt;&gt;1,WEEKDAY('3. Resources'!P$53)&lt;&gt;7,'3. Resources'!P$54&lt;&gt;"FER"),$D97,0)</f>
        <v>0</v>
      </c>
      <c r="R97" s="254">
        <f>IF(AND(WEEKDAY('3. Resources'!Q$53)&lt;&gt;1,WEEKDAY('3. Resources'!Q$53)&lt;&gt;7,'3. Resources'!Q$54&lt;&gt;"FER"),$D97,0)</f>
        <v>0</v>
      </c>
    </row>
    <row r="98" spans="2:18">
      <c r="B98" s="266" t="s">
        <v>114</v>
      </c>
      <c r="C98" s="267" t="str">
        <f>IF('3. Resources'!$B$92&lt;&gt;"",'3. Resources'!$B$92,"N/A")</f>
        <v>N/A</v>
      </c>
      <c r="D98" s="253">
        <f>D114/'3. Resources'!$B$53</f>
        <v>0</v>
      </c>
      <c r="E98" s="254">
        <f>IF(AND(WEEKDAY('3. Resources'!D$53)&lt;&gt;1,WEEKDAY('3. Resources'!D$53)&lt;&gt;7,'3. Resources'!D$54&lt;&gt;"FER"),$D98,0)</f>
        <v>0</v>
      </c>
      <c r="F98" s="254">
        <f>IF(AND(WEEKDAY('3. Resources'!E$53)&lt;&gt;1,WEEKDAY('3. Resources'!E$53)&lt;&gt;7,'3. Resources'!E$54&lt;&gt;"FER"),$D98,0)</f>
        <v>0</v>
      </c>
      <c r="G98" s="254">
        <f>IF(AND(WEEKDAY('3. Resources'!F$53)&lt;&gt;1,WEEKDAY('3. Resources'!F$53)&lt;&gt;7,'3. Resources'!F$54&lt;&gt;"FER"),$D98,0)</f>
        <v>0</v>
      </c>
      <c r="H98" s="254">
        <f>IF(AND(WEEKDAY('3. Resources'!G$53)&lt;&gt;1,WEEKDAY('3. Resources'!G$53)&lt;&gt;7,'3. Resources'!G$54&lt;&gt;"FER"),$D98,0)</f>
        <v>0</v>
      </c>
      <c r="I98" s="254">
        <f>IF(AND(WEEKDAY('3. Resources'!H$53)&lt;&gt;1,WEEKDAY('3. Resources'!H$53)&lt;&gt;7,'3. Resources'!H$54&lt;&gt;"FER"),$D98,0)</f>
        <v>0</v>
      </c>
      <c r="J98" s="254">
        <f>IF(AND(WEEKDAY('3. Resources'!I$53)&lt;&gt;1,WEEKDAY('3. Resources'!I$53)&lt;&gt;7,'3. Resources'!I$54&lt;&gt;"FER"),$D98,0)</f>
        <v>0</v>
      </c>
      <c r="K98" s="254">
        <f>IF(AND(WEEKDAY('3. Resources'!J$53)&lt;&gt;1,WEEKDAY('3. Resources'!J$53)&lt;&gt;7,'3. Resources'!J$54&lt;&gt;"FER"),$D98,0)</f>
        <v>0</v>
      </c>
      <c r="L98" s="254">
        <f>IF(AND(WEEKDAY('3. Resources'!K$53)&lt;&gt;1,WEEKDAY('3. Resources'!K$53)&lt;&gt;7,'3. Resources'!K$54&lt;&gt;"FER"),$D98,0)</f>
        <v>0</v>
      </c>
      <c r="M98" s="254">
        <f>IF(AND(WEEKDAY('3. Resources'!L$53)&lt;&gt;1,WEEKDAY('3. Resources'!L$53)&lt;&gt;7,'3. Resources'!L$54&lt;&gt;"FER"),$D98,0)</f>
        <v>0</v>
      </c>
      <c r="N98" s="254">
        <f>IF(AND(WEEKDAY('3. Resources'!M$53)&lt;&gt;1,WEEKDAY('3. Resources'!M$53)&lt;&gt;7,'3. Resources'!M$54&lt;&gt;"FER"),$D98,0)</f>
        <v>0</v>
      </c>
      <c r="O98" s="254">
        <f>IF(AND(WEEKDAY('3. Resources'!N$53)&lt;&gt;1,WEEKDAY('3. Resources'!N$53)&lt;&gt;7,'3. Resources'!N$54&lt;&gt;"FER"),$D98,0)</f>
        <v>0</v>
      </c>
      <c r="P98" s="254">
        <f>IF(AND(WEEKDAY('3. Resources'!O$53)&lt;&gt;1,WEEKDAY('3. Resources'!O$53)&lt;&gt;7,'3. Resources'!O$54&lt;&gt;"FER"),$D98,0)</f>
        <v>0</v>
      </c>
      <c r="Q98" s="254">
        <f>IF(AND(WEEKDAY('3. Resources'!P$53)&lt;&gt;1,WEEKDAY('3. Resources'!P$53)&lt;&gt;7,'3. Resources'!P$54&lt;&gt;"FER"),$D98,0)</f>
        <v>0</v>
      </c>
      <c r="R98" s="254">
        <f>IF(AND(WEEKDAY('3. Resources'!Q$53)&lt;&gt;1,WEEKDAY('3. Resources'!Q$53)&lt;&gt;7,'3. Resources'!Q$54&lt;&gt;"FER"),$D98,0)</f>
        <v>0</v>
      </c>
    </row>
    <row r="99" spans="2:18">
      <c r="B99" s="266" t="s">
        <v>114</v>
      </c>
      <c r="C99" s="267" t="str">
        <f>IF('3. Resources'!$B$93&lt;&gt;"",'3. Resources'!$B$93,"N/A")</f>
        <v>N/A</v>
      </c>
      <c r="D99" s="253">
        <f>D115/'3. Resources'!$B$53</f>
        <v>0</v>
      </c>
      <c r="E99" s="254">
        <f>IF(AND(WEEKDAY('3. Resources'!D$53)&lt;&gt;1,WEEKDAY('3. Resources'!D$53)&lt;&gt;7,'3. Resources'!D$54&lt;&gt;"FER"),$D99,0)</f>
        <v>0</v>
      </c>
      <c r="F99" s="254">
        <f>IF(AND(WEEKDAY('3. Resources'!E$53)&lt;&gt;1,WEEKDAY('3. Resources'!E$53)&lt;&gt;7,'3. Resources'!E$54&lt;&gt;"FER"),$D99,0)</f>
        <v>0</v>
      </c>
      <c r="G99" s="254">
        <f>IF(AND(WEEKDAY('3. Resources'!F$53)&lt;&gt;1,WEEKDAY('3. Resources'!F$53)&lt;&gt;7,'3. Resources'!F$54&lt;&gt;"FER"),$D99,0)</f>
        <v>0</v>
      </c>
      <c r="H99" s="254">
        <f>IF(AND(WEEKDAY('3. Resources'!G$53)&lt;&gt;1,WEEKDAY('3. Resources'!G$53)&lt;&gt;7,'3. Resources'!G$54&lt;&gt;"FER"),$D99,0)</f>
        <v>0</v>
      </c>
      <c r="I99" s="254">
        <f>IF(AND(WEEKDAY('3. Resources'!H$53)&lt;&gt;1,WEEKDAY('3. Resources'!H$53)&lt;&gt;7,'3. Resources'!H$54&lt;&gt;"FER"),$D99,0)</f>
        <v>0</v>
      </c>
      <c r="J99" s="254">
        <f>IF(AND(WEEKDAY('3. Resources'!I$53)&lt;&gt;1,WEEKDAY('3. Resources'!I$53)&lt;&gt;7,'3. Resources'!I$54&lt;&gt;"FER"),$D99,0)</f>
        <v>0</v>
      </c>
      <c r="K99" s="254">
        <f>IF(AND(WEEKDAY('3. Resources'!J$53)&lt;&gt;1,WEEKDAY('3. Resources'!J$53)&lt;&gt;7,'3. Resources'!J$54&lt;&gt;"FER"),$D99,0)</f>
        <v>0</v>
      </c>
      <c r="L99" s="254">
        <f>IF(AND(WEEKDAY('3. Resources'!K$53)&lt;&gt;1,WEEKDAY('3. Resources'!K$53)&lt;&gt;7,'3. Resources'!K$54&lt;&gt;"FER"),$D99,0)</f>
        <v>0</v>
      </c>
      <c r="M99" s="254">
        <f>IF(AND(WEEKDAY('3. Resources'!L$53)&lt;&gt;1,WEEKDAY('3. Resources'!L$53)&lt;&gt;7,'3. Resources'!L$54&lt;&gt;"FER"),$D99,0)</f>
        <v>0</v>
      </c>
      <c r="N99" s="254">
        <f>IF(AND(WEEKDAY('3. Resources'!M$53)&lt;&gt;1,WEEKDAY('3. Resources'!M$53)&lt;&gt;7,'3. Resources'!M$54&lt;&gt;"FER"),$D99,0)</f>
        <v>0</v>
      </c>
      <c r="O99" s="254">
        <f>IF(AND(WEEKDAY('3. Resources'!N$53)&lt;&gt;1,WEEKDAY('3. Resources'!N$53)&lt;&gt;7,'3. Resources'!N$54&lt;&gt;"FER"),$D99,0)</f>
        <v>0</v>
      </c>
      <c r="P99" s="254">
        <f>IF(AND(WEEKDAY('3. Resources'!O$53)&lt;&gt;1,WEEKDAY('3. Resources'!O$53)&lt;&gt;7,'3. Resources'!O$54&lt;&gt;"FER"),$D99,0)</f>
        <v>0</v>
      </c>
      <c r="Q99" s="254">
        <f>IF(AND(WEEKDAY('3. Resources'!P$53)&lt;&gt;1,WEEKDAY('3. Resources'!P$53)&lt;&gt;7,'3. Resources'!P$54&lt;&gt;"FER"),$D99,0)</f>
        <v>0</v>
      </c>
      <c r="R99" s="254">
        <f>IF(AND(WEEKDAY('3. Resources'!Q$53)&lt;&gt;1,WEEKDAY('3. Resources'!Q$53)&lt;&gt;7,'3. Resources'!Q$54&lt;&gt;"FER"),$D99,0)</f>
        <v>0</v>
      </c>
    </row>
    <row r="100" spans="2:18" ht="15.75" thickBot="1">
      <c r="B100" s="268" t="s">
        <v>114</v>
      </c>
      <c r="C100" s="269" t="str">
        <f>IF('3. Resources'!$B$94&lt;&gt;"",'3. Resources'!$B$94,"N/A")</f>
        <v>N/A</v>
      </c>
      <c r="D100" s="261">
        <f>D116/'3. Resources'!$B$53</f>
        <v>0</v>
      </c>
      <c r="E100" s="262">
        <f>IF(AND(WEEKDAY('3. Resources'!D$53)&lt;&gt;1,WEEKDAY('3. Resources'!D$53)&lt;&gt;7,'3. Resources'!D$54&lt;&gt;"FER"),$D100,0)</f>
        <v>0</v>
      </c>
      <c r="F100" s="262">
        <f>IF(AND(WEEKDAY('3. Resources'!E$53)&lt;&gt;1,WEEKDAY('3. Resources'!E$53)&lt;&gt;7,'3. Resources'!E$54&lt;&gt;"FER"),$D100,0)</f>
        <v>0</v>
      </c>
      <c r="G100" s="262">
        <f>IF(AND(WEEKDAY('3. Resources'!F$53)&lt;&gt;1,WEEKDAY('3. Resources'!F$53)&lt;&gt;7,'3. Resources'!F$54&lt;&gt;"FER"),$D100,0)</f>
        <v>0</v>
      </c>
      <c r="H100" s="262">
        <f>IF(AND(WEEKDAY('3. Resources'!G$53)&lt;&gt;1,WEEKDAY('3. Resources'!G$53)&lt;&gt;7,'3. Resources'!G$54&lt;&gt;"FER"),$D100,0)</f>
        <v>0</v>
      </c>
      <c r="I100" s="262">
        <f>IF(AND(WEEKDAY('3. Resources'!H$53)&lt;&gt;1,WEEKDAY('3. Resources'!H$53)&lt;&gt;7,'3. Resources'!H$54&lt;&gt;"FER"),$D100,0)</f>
        <v>0</v>
      </c>
      <c r="J100" s="262">
        <f>IF(AND(WEEKDAY('3. Resources'!I$53)&lt;&gt;1,WEEKDAY('3. Resources'!I$53)&lt;&gt;7,'3. Resources'!I$54&lt;&gt;"FER"),$D100,0)</f>
        <v>0</v>
      </c>
      <c r="K100" s="262">
        <f>IF(AND(WEEKDAY('3. Resources'!J$53)&lt;&gt;1,WEEKDAY('3. Resources'!J$53)&lt;&gt;7,'3. Resources'!J$54&lt;&gt;"FER"),$D100,0)</f>
        <v>0</v>
      </c>
      <c r="L100" s="262">
        <f>IF(AND(WEEKDAY('3. Resources'!K$53)&lt;&gt;1,WEEKDAY('3. Resources'!K$53)&lt;&gt;7,'3. Resources'!K$54&lt;&gt;"FER"),$D100,0)</f>
        <v>0</v>
      </c>
      <c r="M100" s="262">
        <f>IF(AND(WEEKDAY('3. Resources'!L$53)&lt;&gt;1,WEEKDAY('3. Resources'!L$53)&lt;&gt;7,'3. Resources'!L$54&lt;&gt;"FER"),$D100,0)</f>
        <v>0</v>
      </c>
      <c r="N100" s="262">
        <f>IF(AND(WEEKDAY('3. Resources'!M$53)&lt;&gt;1,WEEKDAY('3. Resources'!M$53)&lt;&gt;7,'3. Resources'!M$54&lt;&gt;"FER"),$D100,0)</f>
        <v>0</v>
      </c>
      <c r="O100" s="262">
        <f>IF(AND(WEEKDAY('3. Resources'!N$53)&lt;&gt;1,WEEKDAY('3. Resources'!N$53)&lt;&gt;7,'3. Resources'!N$54&lt;&gt;"FER"),$D100,0)</f>
        <v>0</v>
      </c>
      <c r="P100" s="262">
        <f>IF(AND(WEEKDAY('3. Resources'!O$53)&lt;&gt;1,WEEKDAY('3. Resources'!O$53)&lt;&gt;7,'3. Resources'!O$54&lt;&gt;"FER"),$D100,0)</f>
        <v>0</v>
      </c>
      <c r="Q100" s="262">
        <f>IF(AND(WEEKDAY('3. Resources'!P$53)&lt;&gt;1,WEEKDAY('3. Resources'!P$53)&lt;&gt;7,'3. Resources'!P$54&lt;&gt;"FER"),$D100,0)</f>
        <v>0</v>
      </c>
      <c r="R100" s="262">
        <f>IF(AND(WEEKDAY('3. Resources'!Q$53)&lt;&gt;1,WEEKDAY('3. Resources'!Q$53)&lt;&gt;7,'3. Resources'!Q$54&lt;&gt;"FER"),$D100,0)</f>
        <v>0</v>
      </c>
    </row>
    <row r="101" spans="2:18" ht="15.75" thickBot="1">
      <c r="B101" s="263" t="s">
        <v>112</v>
      </c>
      <c r="C101" s="258" t="s">
        <v>108</v>
      </c>
      <c r="D101" s="259">
        <f>SUM(D102:D111)</f>
        <v>0</v>
      </c>
      <c r="E101" s="259">
        <f t="shared" ref="E101:R101" si="105">SUM(E102:E111)</f>
        <v>0</v>
      </c>
      <c r="F101" s="259">
        <f t="shared" si="105"/>
        <v>0</v>
      </c>
      <c r="G101" s="259">
        <f t="shared" si="105"/>
        <v>0</v>
      </c>
      <c r="H101" s="259">
        <f t="shared" si="105"/>
        <v>0</v>
      </c>
      <c r="I101" s="259">
        <f t="shared" si="105"/>
        <v>0</v>
      </c>
      <c r="J101" s="259">
        <f t="shared" si="105"/>
        <v>0</v>
      </c>
      <c r="K101" s="259">
        <f t="shared" si="105"/>
        <v>0</v>
      </c>
      <c r="L101" s="259">
        <f t="shared" si="105"/>
        <v>0</v>
      </c>
      <c r="M101" s="259">
        <f t="shared" si="105"/>
        <v>0</v>
      </c>
      <c r="N101" s="259">
        <f t="shared" si="105"/>
        <v>0</v>
      </c>
      <c r="O101" s="259">
        <f t="shared" si="105"/>
        <v>0</v>
      </c>
      <c r="P101" s="259">
        <f t="shared" si="105"/>
        <v>0</v>
      </c>
      <c r="Q101" s="259">
        <f t="shared" si="105"/>
        <v>0</v>
      </c>
      <c r="R101" s="260">
        <f t="shared" si="105"/>
        <v>0</v>
      </c>
    </row>
    <row r="102" spans="2:18">
      <c r="B102" s="270" t="s">
        <v>112</v>
      </c>
      <c r="C102" s="265" t="str">
        <f>IF('3. Resources'!$B$85&lt;&gt;"",'3. Resources'!$B$85,"N/A")</f>
        <v>Max</v>
      </c>
      <c r="D102" s="255">
        <f>SUMIF('3. Resources'!$C$85:$C$94,C102,'3. Resources'!$I$85:$I$94)</f>
        <v>0</v>
      </c>
      <c r="E102" s="256">
        <f t="shared" ref="E102:R102" si="106">D102-E91</f>
        <v>0</v>
      </c>
      <c r="F102" s="256">
        <f t="shared" si="106"/>
        <v>0</v>
      </c>
      <c r="G102" s="256">
        <f t="shared" si="106"/>
        <v>0</v>
      </c>
      <c r="H102" s="256">
        <f t="shared" si="106"/>
        <v>0</v>
      </c>
      <c r="I102" s="256">
        <f t="shared" si="106"/>
        <v>0</v>
      </c>
      <c r="J102" s="256">
        <f t="shared" si="106"/>
        <v>0</v>
      </c>
      <c r="K102" s="256">
        <f t="shared" si="106"/>
        <v>0</v>
      </c>
      <c r="L102" s="256">
        <f t="shared" si="106"/>
        <v>0</v>
      </c>
      <c r="M102" s="256">
        <f t="shared" si="106"/>
        <v>0</v>
      </c>
      <c r="N102" s="256">
        <f t="shared" si="106"/>
        <v>0</v>
      </c>
      <c r="O102" s="256">
        <f t="shared" si="106"/>
        <v>0</v>
      </c>
      <c r="P102" s="256">
        <f t="shared" si="106"/>
        <v>0</v>
      </c>
      <c r="Q102" s="256">
        <f t="shared" si="106"/>
        <v>0</v>
      </c>
      <c r="R102" s="256">
        <f t="shared" si="106"/>
        <v>0</v>
      </c>
    </row>
    <row r="103" spans="2:18">
      <c r="B103" s="252" t="s">
        <v>112</v>
      </c>
      <c r="C103" s="267" t="str">
        <f>IF('3. Resources'!$B$86&lt;&gt;"",'3. Resources'!$B$86,"N/A")</f>
        <v>Caio</v>
      </c>
      <c r="D103" s="253">
        <f>SUMIF('3. Resources'!$C$85:$C$94,C103,'3. Resources'!$I$85:$I$94)</f>
        <v>0</v>
      </c>
      <c r="E103" s="254">
        <f t="shared" ref="E103:R103" si="107">D103-E92</f>
        <v>0</v>
      </c>
      <c r="F103" s="254">
        <f t="shared" si="107"/>
        <v>0</v>
      </c>
      <c r="G103" s="254">
        <f t="shared" si="107"/>
        <v>0</v>
      </c>
      <c r="H103" s="254">
        <f t="shared" si="107"/>
        <v>0</v>
      </c>
      <c r="I103" s="254">
        <f t="shared" si="107"/>
        <v>0</v>
      </c>
      <c r="J103" s="254">
        <f t="shared" si="107"/>
        <v>0</v>
      </c>
      <c r="K103" s="254">
        <f t="shared" si="107"/>
        <v>0</v>
      </c>
      <c r="L103" s="254">
        <f t="shared" si="107"/>
        <v>0</v>
      </c>
      <c r="M103" s="254">
        <f t="shared" si="107"/>
        <v>0</v>
      </c>
      <c r="N103" s="254">
        <f t="shared" si="107"/>
        <v>0</v>
      </c>
      <c r="O103" s="254">
        <f t="shared" si="107"/>
        <v>0</v>
      </c>
      <c r="P103" s="254">
        <f t="shared" si="107"/>
        <v>0</v>
      </c>
      <c r="Q103" s="254">
        <f t="shared" si="107"/>
        <v>0</v>
      </c>
      <c r="R103" s="254">
        <f t="shared" si="107"/>
        <v>0</v>
      </c>
    </row>
    <row r="104" spans="2:18">
      <c r="B104" s="252" t="s">
        <v>112</v>
      </c>
      <c r="C104" s="267" t="str">
        <f>IF('3. Resources'!$B$87&lt;&gt;"",'3. Resources'!$B$87,"N/A")</f>
        <v>Kojiio</v>
      </c>
      <c r="D104" s="253">
        <f>SUMIF('3. Resources'!$C$85:$C$94,C104,'3. Resources'!$I$85:$I$94)</f>
        <v>0</v>
      </c>
      <c r="E104" s="254">
        <f t="shared" ref="E104:R104" si="108">D104-E93</f>
        <v>0</v>
      </c>
      <c r="F104" s="254">
        <f t="shared" si="108"/>
        <v>0</v>
      </c>
      <c r="G104" s="254">
        <f t="shared" si="108"/>
        <v>0</v>
      </c>
      <c r="H104" s="254">
        <f t="shared" si="108"/>
        <v>0</v>
      </c>
      <c r="I104" s="254">
        <f t="shared" si="108"/>
        <v>0</v>
      </c>
      <c r="J104" s="254">
        <f t="shared" si="108"/>
        <v>0</v>
      </c>
      <c r="K104" s="254">
        <f t="shared" si="108"/>
        <v>0</v>
      </c>
      <c r="L104" s="254">
        <f t="shared" si="108"/>
        <v>0</v>
      </c>
      <c r="M104" s="254">
        <f t="shared" si="108"/>
        <v>0</v>
      </c>
      <c r="N104" s="254">
        <f t="shared" si="108"/>
        <v>0</v>
      </c>
      <c r="O104" s="254">
        <f t="shared" si="108"/>
        <v>0</v>
      </c>
      <c r="P104" s="254">
        <f t="shared" si="108"/>
        <v>0</v>
      </c>
      <c r="Q104" s="254">
        <f t="shared" si="108"/>
        <v>0</v>
      </c>
      <c r="R104" s="254">
        <f t="shared" si="108"/>
        <v>0</v>
      </c>
    </row>
    <row r="105" spans="2:18">
      <c r="B105" s="252" t="s">
        <v>112</v>
      </c>
      <c r="C105" s="267" t="str">
        <f>IF('3. Resources'!$B$88&lt;&gt;"",'3. Resources'!$B$88,"N/A")</f>
        <v>Caio Audio</v>
      </c>
      <c r="D105" s="253">
        <f>SUMIF('3. Resources'!$C$85:$C$94,C105,'3. Resources'!$I$85:$I$94)</f>
        <v>0</v>
      </c>
      <c r="E105" s="254">
        <f t="shared" ref="E105:R105" si="109">D105-E94</f>
        <v>0</v>
      </c>
      <c r="F105" s="254">
        <f t="shared" si="109"/>
        <v>0</v>
      </c>
      <c r="G105" s="254">
        <f t="shared" si="109"/>
        <v>0</v>
      </c>
      <c r="H105" s="254">
        <f t="shared" si="109"/>
        <v>0</v>
      </c>
      <c r="I105" s="254">
        <f t="shared" si="109"/>
        <v>0</v>
      </c>
      <c r="J105" s="254">
        <f t="shared" si="109"/>
        <v>0</v>
      </c>
      <c r="K105" s="254">
        <f t="shared" si="109"/>
        <v>0</v>
      </c>
      <c r="L105" s="254">
        <f t="shared" si="109"/>
        <v>0</v>
      </c>
      <c r="M105" s="254">
        <f t="shared" si="109"/>
        <v>0</v>
      </c>
      <c r="N105" s="254">
        <f t="shared" si="109"/>
        <v>0</v>
      </c>
      <c r="O105" s="254">
        <f t="shared" si="109"/>
        <v>0</v>
      </c>
      <c r="P105" s="254">
        <f t="shared" si="109"/>
        <v>0</v>
      </c>
      <c r="Q105" s="254">
        <f t="shared" si="109"/>
        <v>0</v>
      </c>
      <c r="R105" s="254">
        <f t="shared" si="109"/>
        <v>0</v>
      </c>
    </row>
    <row r="106" spans="2:18">
      <c r="B106" s="252" t="s">
        <v>112</v>
      </c>
      <c r="C106" s="267" t="str">
        <f>IF('3. Resources'!$B$89&lt;&gt;"",'3. Resources'!$B$89,"N/A")</f>
        <v>Gustavo</v>
      </c>
      <c r="D106" s="253">
        <f>SUMIF('3. Resources'!$C$85:$C$94,C106,'3. Resources'!$I$85:$I$94)</f>
        <v>0</v>
      </c>
      <c r="E106" s="254">
        <f t="shared" ref="E106:R106" si="110">D106-E95</f>
        <v>0</v>
      </c>
      <c r="F106" s="254">
        <f t="shared" si="110"/>
        <v>0</v>
      </c>
      <c r="G106" s="254">
        <f t="shared" si="110"/>
        <v>0</v>
      </c>
      <c r="H106" s="254">
        <f t="shared" si="110"/>
        <v>0</v>
      </c>
      <c r="I106" s="254">
        <f t="shared" si="110"/>
        <v>0</v>
      </c>
      <c r="J106" s="254">
        <f t="shared" si="110"/>
        <v>0</v>
      </c>
      <c r="K106" s="254">
        <f t="shared" si="110"/>
        <v>0</v>
      </c>
      <c r="L106" s="254">
        <f t="shared" si="110"/>
        <v>0</v>
      </c>
      <c r="M106" s="254">
        <f t="shared" si="110"/>
        <v>0</v>
      </c>
      <c r="N106" s="254">
        <f t="shared" si="110"/>
        <v>0</v>
      </c>
      <c r="O106" s="254">
        <f t="shared" si="110"/>
        <v>0</v>
      </c>
      <c r="P106" s="254">
        <f t="shared" si="110"/>
        <v>0</v>
      </c>
      <c r="Q106" s="254">
        <f t="shared" si="110"/>
        <v>0</v>
      </c>
      <c r="R106" s="254">
        <f t="shared" si="110"/>
        <v>0</v>
      </c>
    </row>
    <row r="107" spans="2:18">
      <c r="B107" s="270" t="s">
        <v>112</v>
      </c>
      <c r="C107" s="265" t="str">
        <f>IF('3. Resources'!$B$90&lt;&gt;"",'3. Resources'!$B$90,"N/A")</f>
        <v>N/A</v>
      </c>
      <c r="D107" s="255">
        <f>SUMIF('3. Resources'!$C$85:$C$94,C107,'3. Resources'!$I$85:$I$94)</f>
        <v>0</v>
      </c>
      <c r="E107" s="256">
        <f t="shared" ref="E107:R107" si="111">D107-E96</f>
        <v>0</v>
      </c>
      <c r="F107" s="256">
        <f t="shared" si="111"/>
        <v>0</v>
      </c>
      <c r="G107" s="256">
        <f t="shared" si="111"/>
        <v>0</v>
      </c>
      <c r="H107" s="256">
        <f t="shared" si="111"/>
        <v>0</v>
      </c>
      <c r="I107" s="256">
        <f t="shared" si="111"/>
        <v>0</v>
      </c>
      <c r="J107" s="256">
        <f t="shared" si="111"/>
        <v>0</v>
      </c>
      <c r="K107" s="256">
        <f t="shared" si="111"/>
        <v>0</v>
      </c>
      <c r="L107" s="256">
        <f t="shared" si="111"/>
        <v>0</v>
      </c>
      <c r="M107" s="256">
        <f t="shared" si="111"/>
        <v>0</v>
      </c>
      <c r="N107" s="256">
        <f t="shared" si="111"/>
        <v>0</v>
      </c>
      <c r="O107" s="256">
        <f t="shared" si="111"/>
        <v>0</v>
      </c>
      <c r="P107" s="256">
        <f t="shared" si="111"/>
        <v>0</v>
      </c>
      <c r="Q107" s="256">
        <f t="shared" si="111"/>
        <v>0</v>
      </c>
      <c r="R107" s="256">
        <f t="shared" si="111"/>
        <v>0</v>
      </c>
    </row>
    <row r="108" spans="2:18">
      <c r="B108" s="252" t="s">
        <v>112</v>
      </c>
      <c r="C108" s="267" t="str">
        <f>IF('3. Resources'!$B$91&lt;&gt;"",'3. Resources'!$B$91,"N/A")</f>
        <v>N/A</v>
      </c>
      <c r="D108" s="253">
        <f>SUMIF('3. Resources'!$C$85:$C$94,C108,'3. Resources'!$I$85:$I$94)</f>
        <v>0</v>
      </c>
      <c r="E108" s="254">
        <f t="shared" ref="E108:R108" si="112">D108-E97</f>
        <v>0</v>
      </c>
      <c r="F108" s="254">
        <f t="shared" si="112"/>
        <v>0</v>
      </c>
      <c r="G108" s="254">
        <f t="shared" si="112"/>
        <v>0</v>
      </c>
      <c r="H108" s="254">
        <f t="shared" si="112"/>
        <v>0</v>
      </c>
      <c r="I108" s="254">
        <f t="shared" si="112"/>
        <v>0</v>
      </c>
      <c r="J108" s="254">
        <f t="shared" si="112"/>
        <v>0</v>
      </c>
      <c r="K108" s="254">
        <f t="shared" si="112"/>
        <v>0</v>
      </c>
      <c r="L108" s="254">
        <f t="shared" si="112"/>
        <v>0</v>
      </c>
      <c r="M108" s="254">
        <f t="shared" si="112"/>
        <v>0</v>
      </c>
      <c r="N108" s="254">
        <f t="shared" si="112"/>
        <v>0</v>
      </c>
      <c r="O108" s="254">
        <f t="shared" si="112"/>
        <v>0</v>
      </c>
      <c r="P108" s="254">
        <f t="shared" si="112"/>
        <v>0</v>
      </c>
      <c r="Q108" s="254">
        <f t="shared" si="112"/>
        <v>0</v>
      </c>
      <c r="R108" s="254">
        <f t="shared" si="112"/>
        <v>0</v>
      </c>
    </row>
    <row r="109" spans="2:18">
      <c r="B109" s="252" t="s">
        <v>112</v>
      </c>
      <c r="C109" s="267" t="str">
        <f>IF('3. Resources'!$B$92&lt;&gt;"",'3. Resources'!$B$92,"N/A")</f>
        <v>N/A</v>
      </c>
      <c r="D109" s="253">
        <f>SUMIF('3. Resources'!$C$85:$C$94,C109,'3. Resources'!$I$85:$I$94)</f>
        <v>0</v>
      </c>
      <c r="E109" s="254">
        <f t="shared" ref="E109:R109" si="113">D109-E98</f>
        <v>0</v>
      </c>
      <c r="F109" s="254">
        <f t="shared" si="113"/>
        <v>0</v>
      </c>
      <c r="G109" s="254">
        <f t="shared" si="113"/>
        <v>0</v>
      </c>
      <c r="H109" s="254">
        <f t="shared" si="113"/>
        <v>0</v>
      </c>
      <c r="I109" s="254">
        <f t="shared" si="113"/>
        <v>0</v>
      </c>
      <c r="J109" s="254">
        <f t="shared" si="113"/>
        <v>0</v>
      </c>
      <c r="K109" s="254">
        <f t="shared" si="113"/>
        <v>0</v>
      </c>
      <c r="L109" s="254">
        <f t="shared" si="113"/>
        <v>0</v>
      </c>
      <c r="M109" s="254">
        <f t="shared" si="113"/>
        <v>0</v>
      </c>
      <c r="N109" s="254">
        <f t="shared" si="113"/>
        <v>0</v>
      </c>
      <c r="O109" s="254">
        <f t="shared" si="113"/>
        <v>0</v>
      </c>
      <c r="P109" s="254">
        <f t="shared" si="113"/>
        <v>0</v>
      </c>
      <c r="Q109" s="254">
        <f t="shared" si="113"/>
        <v>0</v>
      </c>
      <c r="R109" s="254">
        <f t="shared" si="113"/>
        <v>0</v>
      </c>
    </row>
    <row r="110" spans="2:18">
      <c r="B110" s="252" t="s">
        <v>112</v>
      </c>
      <c r="C110" s="267" t="str">
        <f>IF('3. Resources'!$B$93&lt;&gt;"",'3. Resources'!$B$93,"N/A")</f>
        <v>N/A</v>
      </c>
      <c r="D110" s="253">
        <f>SUMIF('3. Resources'!$C$85:$C$94,C110,'3. Resources'!$I$85:$I$94)</f>
        <v>0</v>
      </c>
      <c r="E110" s="254">
        <f t="shared" ref="E110:R110" si="114">D110-E99</f>
        <v>0</v>
      </c>
      <c r="F110" s="254">
        <f t="shared" si="114"/>
        <v>0</v>
      </c>
      <c r="G110" s="254">
        <f t="shared" si="114"/>
        <v>0</v>
      </c>
      <c r="H110" s="254">
        <f t="shared" si="114"/>
        <v>0</v>
      </c>
      <c r="I110" s="254">
        <f t="shared" si="114"/>
        <v>0</v>
      </c>
      <c r="J110" s="254">
        <f t="shared" si="114"/>
        <v>0</v>
      </c>
      <c r="K110" s="254">
        <f t="shared" si="114"/>
        <v>0</v>
      </c>
      <c r="L110" s="254">
        <f t="shared" si="114"/>
        <v>0</v>
      </c>
      <c r="M110" s="254">
        <f t="shared" si="114"/>
        <v>0</v>
      </c>
      <c r="N110" s="254">
        <f t="shared" si="114"/>
        <v>0</v>
      </c>
      <c r="O110" s="254">
        <f t="shared" si="114"/>
        <v>0</v>
      </c>
      <c r="P110" s="254">
        <f t="shared" si="114"/>
        <v>0</v>
      </c>
      <c r="Q110" s="254">
        <f t="shared" si="114"/>
        <v>0</v>
      </c>
      <c r="R110" s="254">
        <f t="shared" si="114"/>
        <v>0</v>
      </c>
    </row>
    <row r="111" spans="2:18">
      <c r="B111" s="252" t="s">
        <v>112</v>
      </c>
      <c r="C111" s="267" t="str">
        <f>IF('3. Resources'!$B$94&lt;&gt;"",'3. Resources'!$B$94,"N/A")</f>
        <v>N/A</v>
      </c>
      <c r="D111" s="253">
        <f>SUMIF('3. Resources'!$C$85:$C$94,C111,'3. Resources'!$I$85:$I$94)</f>
        <v>0</v>
      </c>
      <c r="E111" s="254">
        <f t="shared" ref="E111:R111" si="115">D111-E100</f>
        <v>0</v>
      </c>
      <c r="F111" s="254">
        <f t="shared" si="115"/>
        <v>0</v>
      </c>
      <c r="G111" s="254">
        <f t="shared" si="115"/>
        <v>0</v>
      </c>
      <c r="H111" s="254">
        <f t="shared" si="115"/>
        <v>0</v>
      </c>
      <c r="I111" s="254">
        <f t="shared" si="115"/>
        <v>0</v>
      </c>
      <c r="J111" s="254">
        <f t="shared" si="115"/>
        <v>0</v>
      </c>
      <c r="K111" s="254">
        <f t="shared" si="115"/>
        <v>0</v>
      </c>
      <c r="L111" s="254">
        <f t="shared" si="115"/>
        <v>0</v>
      </c>
      <c r="M111" s="254">
        <f t="shared" si="115"/>
        <v>0</v>
      </c>
      <c r="N111" s="254">
        <f t="shared" si="115"/>
        <v>0</v>
      </c>
      <c r="O111" s="254">
        <f t="shared" si="115"/>
        <v>0</v>
      </c>
      <c r="P111" s="254">
        <f t="shared" si="115"/>
        <v>0</v>
      </c>
      <c r="Q111" s="254">
        <f t="shared" si="115"/>
        <v>0</v>
      </c>
      <c r="R111" s="254">
        <f t="shared" si="115"/>
        <v>0</v>
      </c>
    </row>
  </sheetData>
  <mergeCells count="6">
    <mergeCell ref="G1:L1"/>
    <mergeCell ref="B89:R89"/>
    <mergeCell ref="B5:R5"/>
    <mergeCell ref="B6:C7"/>
    <mergeCell ref="B8:C8"/>
    <mergeCell ref="B65:R65"/>
  </mergeCells>
  <conditionalFormatting sqref="E6:R6">
    <cfRule type="expression" dxfId="18" priority="10" stopIfTrue="1">
      <formula>OR(WEEKDAY(E6)=1,WEEKDAY(E6)=7,E7="FER")</formula>
    </cfRule>
  </conditionalFormatting>
  <conditionalFormatting sqref="E7:R7">
    <cfRule type="expression" dxfId="17" priority="9" stopIfTrue="1">
      <formula>OR(WEEKDAY(E6)=1,WEEKDAY(E6)=7,E7="FER")</formula>
    </cfRule>
  </conditionalFormatting>
  <conditionalFormatting sqref="D90:R90 E66:R87 E91:R111">
    <cfRule type="expression" dxfId="16" priority="8">
      <formula>"SE(E(DIA.DA.SEMANA(D59)&lt;&gt;1;DIA.DA.SEMANA(D59)&lt;&gt;7)"</formula>
    </cfRule>
  </conditionalFormatting>
  <conditionalFormatting sqref="E8:R8">
    <cfRule type="expression" dxfId="15" priority="7" stopIfTrue="1">
      <formula>OR(WEEKDAY(E6)=1,WEEKDAY(E6)=7,E7="FER")</formula>
    </cfRule>
  </conditionalFormatting>
  <conditionalFormatting sqref="D6:Q6">
    <cfRule type="expression" dxfId="14" priority="6" stopIfTrue="1">
      <formula>OR(WEEKDAY(D6)=1,WEEKDAY(D6)=7,D7="FER")</formula>
    </cfRule>
  </conditionalFormatting>
  <conditionalFormatting sqref="D8:Q8">
    <cfRule type="expression" dxfId="13" priority="5" stopIfTrue="1">
      <formula>OR(WEEKDAY(D6)=1,WEEKDAY(D6)=7,D7="FER")</formula>
    </cfRule>
  </conditionalFormatting>
  <conditionalFormatting sqref="D7:Q7">
    <cfRule type="expression" dxfId="12" priority="4" stopIfTrue="1">
      <formula>OR(WEEKDAY(D6)=1,WEEKDAY(D6)=7,D7="FER")</formula>
    </cfRule>
  </conditionalFormatting>
  <conditionalFormatting sqref="R6">
    <cfRule type="expression" dxfId="11" priority="3" stopIfTrue="1">
      <formula>OR(WEEKDAY(R6)=1,WEEKDAY(R6)=7,R7="FER")</formula>
    </cfRule>
  </conditionalFormatting>
  <conditionalFormatting sqref="R8">
    <cfRule type="expression" dxfId="10" priority="2" stopIfTrue="1">
      <formula>OR(WEEKDAY(R6)=1,WEEKDAY(R6)=7,R7="FER")</formula>
    </cfRule>
  </conditionalFormatting>
  <conditionalFormatting sqref="R7">
    <cfRule type="expression" dxfId="9" priority="1" stopIfTrue="1">
      <formula>OR(WEEKDAY(R6)=1,WEEKDAY(R6)=7,R7="FER")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"/>
  <dimension ref="A1:A6"/>
  <sheetViews>
    <sheetView workbookViewId="0">
      <selection activeCell="A7" sqref="A7"/>
    </sheetView>
  </sheetViews>
  <sheetFormatPr defaultRowHeight="12.75"/>
  <cols>
    <col min="1" max="16384" width="9.140625" style="2"/>
  </cols>
  <sheetData>
    <row r="1" spans="1:1">
      <c r="A1" s="1" t="s">
        <v>98</v>
      </c>
    </row>
    <row r="2" spans="1:1">
      <c r="A2" s="2" t="s">
        <v>99</v>
      </c>
    </row>
    <row r="3" spans="1:1">
      <c r="A3" s="2" t="s">
        <v>116</v>
      </c>
    </row>
    <row r="4" spans="1:1">
      <c r="A4" s="2" t="s">
        <v>115</v>
      </c>
    </row>
    <row r="5" spans="1:1">
      <c r="A5" s="2" t="s">
        <v>117</v>
      </c>
    </row>
    <row r="6" spans="1:1">
      <c r="A6" s="2" t="s">
        <v>118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1. Backlog</vt:lpstr>
      <vt:lpstr>2. Project Dashboard</vt:lpstr>
      <vt:lpstr>3. Resources</vt:lpstr>
      <vt:lpstr>4. Timesheet</vt:lpstr>
      <vt:lpstr>5. Burndown Task Tables</vt:lpstr>
      <vt:lpstr>6. Burndown Task Graphs</vt:lpstr>
      <vt:lpstr>7. Burndown Resources Tables</vt:lpstr>
      <vt:lpstr>CONFIG</vt:lpstr>
      <vt:lpstr>HR_Type</vt:lpstr>
      <vt:lpstr>Resource_name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Max Benin</cp:lastModifiedBy>
  <cp:lastPrinted>2008-05-26T18:48:45Z</cp:lastPrinted>
  <dcterms:created xsi:type="dcterms:W3CDTF">2006-03-30T19:39:22Z</dcterms:created>
  <dcterms:modified xsi:type="dcterms:W3CDTF">2010-04-27T03:07:45Z</dcterms:modified>
</cp:coreProperties>
</file>