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45" windowWidth="17400" windowHeight="11250" tabRatio="859" activeTab="5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externalReferences>
    <externalReference r:id="rId9"/>
  </externalReferences>
  <definedNames>
    <definedName name="_xlnm._FilterDatabase" localSheetId="2" hidden="1">'4. Timesheet'!$A$10:$AO$95</definedName>
    <definedName name="HR_Type">CONFIG!$A$2:$A$8</definedName>
    <definedName name="Resource_name">'3. Resources'!$B$86:$B$95</definedName>
  </definedNames>
  <calcPr calcId="125725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AA29" i="33"/>
  <c r="Z29"/>
  <c r="H29"/>
  <c r="E29"/>
  <c r="I29" s="1"/>
  <c r="AA28"/>
  <c r="Z28"/>
  <c r="H28"/>
  <c r="E28"/>
  <c r="I28" s="1"/>
  <c r="AA27"/>
  <c r="Z27"/>
  <c r="H27"/>
  <c r="E27"/>
  <c r="I27" s="1"/>
  <c r="G2" i="37"/>
  <c r="G2" i="36"/>
  <c r="G2" i="35"/>
  <c r="G2" i="33"/>
  <c r="G2" i="31"/>
  <c r="E119" i="33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3"/>
  <c r="E92"/>
  <c r="E91"/>
  <c r="E90"/>
  <c r="E89"/>
  <c r="E88"/>
  <c r="E87"/>
  <c r="E86"/>
  <c r="E85"/>
  <c r="E84"/>
  <c r="E83"/>
  <c r="E82"/>
  <c r="E81"/>
  <c r="E80"/>
  <c r="E79"/>
  <c r="E77"/>
  <c r="E76"/>
  <c r="E75"/>
  <c r="E74"/>
  <c r="E73"/>
  <c r="E72"/>
  <c r="E71"/>
  <c r="E70"/>
  <c r="E69"/>
  <c r="E68"/>
  <c r="E67"/>
  <c r="E66"/>
  <c r="E65"/>
  <c r="E64"/>
  <c r="E63"/>
  <c r="E61"/>
  <c r="E60"/>
  <c r="E59"/>
  <c r="E58"/>
  <c r="E57"/>
  <c r="E56"/>
  <c r="E55"/>
  <c r="E54"/>
  <c r="E53"/>
  <c r="E52"/>
  <c r="E51"/>
  <c r="E50"/>
  <c r="E49"/>
  <c r="E48"/>
  <c r="E47"/>
  <c r="E45"/>
  <c r="E44"/>
  <c r="E43"/>
  <c r="E42"/>
  <c r="E41"/>
  <c r="E40"/>
  <c r="E39"/>
  <c r="E38"/>
  <c r="E37"/>
  <c r="E36"/>
  <c r="E35"/>
  <c r="E34"/>
  <c r="E33"/>
  <c r="E32"/>
  <c r="E31"/>
  <c r="E26"/>
  <c r="E25"/>
  <c r="E24"/>
  <c r="E23"/>
  <c r="E22"/>
  <c r="E21"/>
  <c r="E20"/>
  <c r="E19"/>
  <c r="E18"/>
  <c r="E17"/>
  <c r="E16"/>
  <c r="E15"/>
  <c r="E14"/>
  <c r="E13"/>
  <c r="E12"/>
  <c r="X29" l="1"/>
  <c r="X28"/>
  <c r="X27"/>
  <c r="D79" i="3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83"/>
  <c r="D72" s="1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88"/>
  <c r="F87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C15"/>
  <c r="C14"/>
  <c r="C13"/>
  <c r="C12"/>
  <c r="C11"/>
  <c r="H119" i="33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3"/>
  <c r="H92"/>
  <c r="H91"/>
  <c r="H90"/>
  <c r="H89"/>
  <c r="H88"/>
  <c r="H87"/>
  <c r="H86"/>
  <c r="H85"/>
  <c r="H84"/>
  <c r="H83"/>
  <c r="H82"/>
  <c r="H81"/>
  <c r="H80"/>
  <c r="H79"/>
  <c r="H77"/>
  <c r="H76"/>
  <c r="H75"/>
  <c r="H74"/>
  <c r="H73"/>
  <c r="H72"/>
  <c r="H71"/>
  <c r="H70"/>
  <c r="H69"/>
  <c r="H68"/>
  <c r="H67"/>
  <c r="H66"/>
  <c r="H65"/>
  <c r="H64"/>
  <c r="H63"/>
  <c r="H61"/>
  <c r="H60"/>
  <c r="H59"/>
  <c r="H58"/>
  <c r="H57"/>
  <c r="H56"/>
  <c r="H55"/>
  <c r="H54"/>
  <c r="H53"/>
  <c r="H52"/>
  <c r="H51"/>
  <c r="H50"/>
  <c r="H49"/>
  <c r="H48"/>
  <c r="H47"/>
  <c r="H45"/>
  <c r="H44"/>
  <c r="H43"/>
  <c r="H42"/>
  <c r="H41"/>
  <c r="H40"/>
  <c r="H39"/>
  <c r="H38"/>
  <c r="H37"/>
  <c r="H36"/>
  <c r="H35"/>
  <c r="H34"/>
  <c r="H33"/>
  <c r="H32"/>
  <c r="H31"/>
  <c r="H26"/>
  <c r="H25"/>
  <c r="H24"/>
  <c r="H23"/>
  <c r="H22"/>
  <c r="H21"/>
  <c r="H20"/>
  <c r="H19"/>
  <c r="H18"/>
  <c r="H17"/>
  <c r="H16"/>
  <c r="H15"/>
  <c r="H14"/>
  <c r="H13"/>
  <c r="H12"/>
  <c r="AA109"/>
  <c r="Z109"/>
  <c r="I109"/>
  <c r="X109"/>
  <c r="AA108"/>
  <c r="Z108"/>
  <c r="I108"/>
  <c r="X108"/>
  <c r="AA107"/>
  <c r="Z107"/>
  <c r="I107"/>
  <c r="X107"/>
  <c r="AA106"/>
  <c r="Z106"/>
  <c r="I106"/>
  <c r="X106"/>
  <c r="AA105"/>
  <c r="Z105"/>
  <c r="I105"/>
  <c r="X105"/>
  <c r="AA104"/>
  <c r="Z104"/>
  <c r="I104"/>
  <c r="X104"/>
  <c r="AA103"/>
  <c r="Z103"/>
  <c r="I103"/>
  <c r="X103"/>
  <c r="AA102"/>
  <c r="Z102"/>
  <c r="I102"/>
  <c r="X102"/>
  <c r="AA101"/>
  <c r="Z101"/>
  <c r="I101"/>
  <c r="X101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5"/>
  <c r="Z85"/>
  <c r="I85"/>
  <c r="X85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X61"/>
  <c r="X59"/>
  <c r="X57"/>
  <c r="X55"/>
  <c r="X53"/>
  <c r="X51"/>
  <c r="X49"/>
  <c r="X47"/>
  <c r="X44"/>
  <c r="X42"/>
  <c r="X40"/>
  <c r="X38"/>
  <c r="X36"/>
  <c r="X34"/>
  <c r="X32"/>
  <c r="X26"/>
  <c r="X25"/>
  <c r="X23"/>
  <c r="X22"/>
  <c r="X18"/>
  <c r="X17"/>
  <c r="I16"/>
  <c r="X15"/>
  <c r="X14"/>
  <c r="X12"/>
  <c r="AA61"/>
  <c r="Z61"/>
  <c r="I61"/>
  <c r="AA60"/>
  <c r="Z60"/>
  <c r="X60"/>
  <c r="I60"/>
  <c r="AA59"/>
  <c r="Z59"/>
  <c r="I59"/>
  <c r="AA58"/>
  <c r="Z58"/>
  <c r="X58"/>
  <c r="I58"/>
  <c r="AA57"/>
  <c r="Z57"/>
  <c r="I57"/>
  <c r="AA56"/>
  <c r="Z56"/>
  <c r="X56"/>
  <c r="I56"/>
  <c r="AA55"/>
  <c r="Z55"/>
  <c r="I55"/>
  <c r="AA54"/>
  <c r="Z54"/>
  <c r="X54"/>
  <c r="I54"/>
  <c r="AA53"/>
  <c r="Z53"/>
  <c r="I53"/>
  <c r="AA52"/>
  <c r="Z52"/>
  <c r="X52"/>
  <c r="I52"/>
  <c r="AA51"/>
  <c r="Z51"/>
  <c r="I51"/>
  <c r="AA50"/>
  <c r="Z50"/>
  <c r="X50"/>
  <c r="I50"/>
  <c r="AA49"/>
  <c r="Z49"/>
  <c r="I49"/>
  <c r="AA48"/>
  <c r="Z48"/>
  <c r="X48"/>
  <c r="I48"/>
  <c r="AA47"/>
  <c r="Z47"/>
  <c r="I47"/>
  <c r="AA45"/>
  <c r="Z45"/>
  <c r="X45"/>
  <c r="I45"/>
  <c r="AA44"/>
  <c r="Z44"/>
  <c r="I44"/>
  <c r="AA43"/>
  <c r="Z43"/>
  <c r="X43"/>
  <c r="I43"/>
  <c r="AA42"/>
  <c r="Z42"/>
  <c r="I42"/>
  <c r="AA41"/>
  <c r="Z41"/>
  <c r="X41"/>
  <c r="I41"/>
  <c r="AA40"/>
  <c r="Z40"/>
  <c r="I40"/>
  <c r="AA39"/>
  <c r="Z39"/>
  <c r="X39"/>
  <c r="I39"/>
  <c r="AA38"/>
  <c r="Z38"/>
  <c r="I38"/>
  <c r="AA37"/>
  <c r="Z37"/>
  <c r="X37"/>
  <c r="I37"/>
  <c r="AA36"/>
  <c r="Z36"/>
  <c r="I36"/>
  <c r="AA35"/>
  <c r="Z35"/>
  <c r="X35"/>
  <c r="I35"/>
  <c r="AA34"/>
  <c r="Z34"/>
  <c r="I34"/>
  <c r="AA33"/>
  <c r="Z33"/>
  <c r="X33"/>
  <c r="I33"/>
  <c r="AA32"/>
  <c r="Z32"/>
  <c r="I32"/>
  <c r="AA31"/>
  <c r="Z31"/>
  <c r="X31"/>
  <c r="I31"/>
  <c r="AA26"/>
  <c r="Z26"/>
  <c r="I26"/>
  <c r="AA25"/>
  <c r="Z25"/>
  <c r="I25"/>
  <c r="AA24"/>
  <c r="Z24"/>
  <c r="X24"/>
  <c r="I24"/>
  <c r="AA23"/>
  <c r="Z23"/>
  <c r="I23"/>
  <c r="AA22"/>
  <c r="Z22"/>
  <c r="I22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9"/>
  <c r="Z19"/>
  <c r="I19"/>
  <c r="AA21"/>
  <c r="Z21"/>
  <c r="X21"/>
  <c r="I20"/>
  <c r="K10"/>
  <c r="L10"/>
  <c r="M10"/>
  <c r="N10"/>
  <c r="O10"/>
  <c r="P10"/>
  <c r="Q10"/>
  <c r="R10"/>
  <c r="S10"/>
  <c r="T10"/>
  <c r="U10"/>
  <c r="J10"/>
  <c r="D10"/>
  <c r="Q58" i="31" s="1"/>
  <c r="C10" i="33"/>
  <c r="C58" i="31" s="1"/>
  <c r="I13" i="33"/>
  <c r="Z13"/>
  <c r="AA13"/>
  <c r="I14"/>
  <c r="Z14"/>
  <c r="AA14"/>
  <c r="I15"/>
  <c r="Z15"/>
  <c r="AA15"/>
  <c r="X16"/>
  <c r="Z16"/>
  <c r="AA16"/>
  <c r="I17"/>
  <c r="Z17"/>
  <c r="AA17"/>
  <c r="I18"/>
  <c r="Z18"/>
  <c r="AA18"/>
  <c r="X20"/>
  <c r="Z20"/>
  <c r="AA20"/>
  <c r="X110"/>
  <c r="I110"/>
  <c r="Z110"/>
  <c r="AA110"/>
  <c r="X111"/>
  <c r="I111"/>
  <c r="Z111"/>
  <c r="AA111"/>
  <c r="X112"/>
  <c r="I112"/>
  <c r="Z112"/>
  <c r="AA112"/>
  <c r="X113"/>
  <c r="I113"/>
  <c r="Z113"/>
  <c r="AA113"/>
  <c r="X114"/>
  <c r="I114"/>
  <c r="Z114"/>
  <c r="AA114"/>
  <c r="X115"/>
  <c r="I115"/>
  <c r="Z115"/>
  <c r="AA115"/>
  <c r="X116"/>
  <c r="I116"/>
  <c r="Z116"/>
  <c r="AA116"/>
  <c r="X117"/>
  <c r="I117"/>
  <c r="Z117"/>
  <c r="AA117"/>
  <c r="X118"/>
  <c r="I118"/>
  <c r="Z118"/>
  <c r="AA118"/>
  <c r="I119"/>
  <c r="X119"/>
  <c r="Z119"/>
  <c r="AA119"/>
  <c r="N7" i="31"/>
  <c r="AA12" i="33"/>
  <c r="Z12"/>
  <c r="I12"/>
  <c r="J8"/>
  <c r="E54" i="31"/>
  <c r="C56"/>
  <c r="D9" i="35" s="1"/>
  <c r="G86" i="31"/>
  <c r="I86" s="1"/>
  <c r="G87"/>
  <c r="G88"/>
  <c r="F89"/>
  <c r="G89"/>
  <c r="I89" s="1"/>
  <c r="D65" i="35" s="1"/>
  <c r="D59" s="1"/>
  <c r="F90" i="31"/>
  <c r="G90"/>
  <c r="F91"/>
  <c r="G91"/>
  <c r="B100"/>
  <c r="D100" s="1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I21" i="33"/>
  <c r="X13"/>
  <c r="X19"/>
  <c r="E10"/>
  <c r="X10" l="1"/>
  <c r="K105" i="31"/>
  <c r="F7" i="35"/>
  <c r="E79" i="31"/>
  <c r="J9" i="33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81" s="1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E61" s="1"/>
  <c r="G17"/>
  <c r="I17"/>
  <c r="K17"/>
  <c r="M17"/>
  <c r="O17"/>
  <c r="Q17"/>
  <c r="E18"/>
  <c r="G18"/>
  <c r="I18"/>
  <c r="K18"/>
  <c r="M18"/>
  <c r="O18"/>
  <c r="Q18"/>
  <c r="E19"/>
  <c r="E63" s="1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D58"/>
  <c r="F58"/>
  <c r="H58"/>
  <c r="J58"/>
  <c r="L58"/>
  <c r="N58"/>
  <c r="P58"/>
  <c r="Q62" s="1"/>
  <c r="E58"/>
  <c r="F62" s="1"/>
  <c r="G58"/>
  <c r="I58"/>
  <c r="K58"/>
  <c r="M58"/>
  <c r="O58"/>
  <c r="F17" i="35"/>
  <c r="D64"/>
  <c r="D58" s="1"/>
  <c r="E58" s="1"/>
  <c r="E64" s="1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0" i="35"/>
  <c r="D44" s="1"/>
  <c r="F44" s="1"/>
  <c r="D52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3"/>
  <c r="Q15"/>
  <c r="G20"/>
  <c r="G18"/>
  <c r="E46"/>
  <c r="E52" s="1"/>
  <c r="E17"/>
  <c r="E23" s="1"/>
  <c r="F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F93" i="31"/>
  <c r="H93" s="1"/>
  <c r="K93" s="1"/>
  <c r="D96"/>
  <c r="I91"/>
  <c r="R11" i="35"/>
  <c r="Q12"/>
  <c r="R13"/>
  <c r="Q14"/>
  <c r="R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I10" i="33"/>
  <c r="C33" i="12" s="1"/>
  <c r="AA10" i="33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14" i="35"/>
  <c r="D38" s="1"/>
  <c r="D12"/>
  <c r="D36" s="1"/>
  <c r="D15"/>
  <c r="D39" s="1"/>
  <c r="D13"/>
  <c r="D37" s="1"/>
  <c r="D11"/>
  <c r="D35" s="1"/>
  <c r="D110" i="31"/>
  <c r="C59"/>
  <c r="D63" s="1"/>
  <c r="D62"/>
  <c r="Z10" i="33"/>
  <c r="B33" i="12"/>
  <c r="E33" l="1"/>
  <c r="D56" i="35"/>
  <c r="E62" i="31"/>
  <c r="F34" i="37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55" i="31"/>
  <c r="G8" i="37" s="1"/>
  <c r="G77"/>
  <c r="G74"/>
  <c r="G96"/>
  <c r="G95"/>
  <c r="G94"/>
  <c r="G93"/>
  <c r="G92"/>
  <c r="G7"/>
  <c r="G100"/>
  <c r="G98"/>
  <c r="G73"/>
  <c r="G72"/>
  <c r="G71"/>
  <c r="G70"/>
  <c r="G69"/>
  <c r="G68"/>
  <c r="F72"/>
  <c r="F71"/>
  <c r="F82" s="1"/>
  <c r="F70"/>
  <c r="F81" s="1"/>
  <c r="F69"/>
  <c r="F80" s="1"/>
  <c r="G80" s="1"/>
  <c r="F68"/>
  <c r="F73"/>
  <c r="F100"/>
  <c r="F110"/>
  <c r="F98"/>
  <c r="F101"/>
  <c r="F112" s="1"/>
  <c r="F97"/>
  <c r="F108" s="1"/>
  <c r="H62" i="31"/>
  <c r="D76" i="37"/>
  <c r="G76" s="1"/>
  <c r="D91"/>
  <c r="F111"/>
  <c r="G111" s="1"/>
  <c r="P21"/>
  <c r="L21"/>
  <c r="H21"/>
  <c r="F109"/>
  <c r="G109" s="1"/>
  <c r="E79"/>
  <c r="F85"/>
  <c r="G85" s="1"/>
  <c r="F84"/>
  <c r="G84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G83" s="1"/>
  <c r="F79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D75"/>
  <c r="G75" s="1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62" i="31"/>
  <c r="G62"/>
  <c r="M62"/>
  <c r="I62"/>
  <c r="N62"/>
  <c r="J62"/>
  <c r="P62"/>
  <c r="O62"/>
  <c r="L62"/>
  <c r="K110"/>
  <c r="F16" i="35"/>
  <c r="R16"/>
  <c r="R10"/>
  <c r="F27"/>
  <c r="G27" s="1"/>
  <c r="H27" s="1"/>
  <c r="I27" s="1"/>
  <c r="J27" s="1"/>
  <c r="K27" s="1"/>
  <c r="L27" s="1"/>
  <c r="M27" s="1"/>
  <c r="N27" s="1"/>
  <c r="O27" s="1"/>
  <c r="P27" s="1"/>
  <c r="Q27" s="1"/>
  <c r="R27" s="1"/>
  <c r="J16"/>
  <c r="Q10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58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D62"/>
  <c r="F65"/>
  <c r="F64"/>
  <c r="E57"/>
  <c r="E63" s="1"/>
  <c r="F57"/>
  <c r="E45"/>
  <c r="E51" s="1"/>
  <c r="F45"/>
  <c r="E47"/>
  <c r="E53" s="1"/>
  <c r="F47"/>
  <c r="F43"/>
  <c r="K16"/>
  <c r="H16"/>
  <c r="P16"/>
  <c r="E33"/>
  <c r="E29"/>
  <c r="E30"/>
  <c r="D34"/>
  <c r="O16"/>
  <c r="E31"/>
  <c r="E32"/>
  <c r="F56"/>
  <c r="E56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D64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D10" i="35"/>
  <c r="K91" i="31"/>
  <c r="J86"/>
  <c r="K86" s="1"/>
  <c r="E124"/>
  <c r="E60" s="1"/>
  <c r="C114"/>
  <c r="G97" i="37" l="1"/>
  <c r="G108" s="1"/>
  <c r="G81"/>
  <c r="G99"/>
  <c r="G110" s="1"/>
  <c r="F56"/>
  <c r="G56"/>
  <c r="F59"/>
  <c r="H7"/>
  <c r="G82"/>
  <c r="G67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O57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I57"/>
  <c r="F48" i="35"/>
  <c r="G48" s="1"/>
  <c r="G43"/>
  <c r="G56"/>
  <c r="E43"/>
  <c r="E49" s="1"/>
  <c r="G47"/>
  <c r="G45"/>
  <c r="D71" i="31"/>
  <c r="D72" s="1"/>
  <c r="E72" s="1"/>
  <c r="D75"/>
  <c r="D76" s="1"/>
  <c r="E76" s="1"/>
  <c r="E62" i="35"/>
  <c r="F62" s="1"/>
  <c r="G62" s="1"/>
  <c r="F49"/>
  <c r="G49" s="1"/>
  <c r="F75" i="31"/>
  <c r="E36" i="35"/>
  <c r="K89" i="31"/>
  <c r="E22" i="35"/>
  <c r="F53"/>
  <c r="G8"/>
  <c r="L9" i="33"/>
  <c r="G46" i="35"/>
  <c r="G52" s="1"/>
  <c r="G44"/>
  <c r="G50" s="1"/>
  <c r="G60"/>
  <c r="G66" s="1"/>
  <c r="G58"/>
  <c r="G64" s="1"/>
  <c r="G57"/>
  <c r="G59"/>
  <c r="G65" s="1"/>
  <c r="G61"/>
  <c r="G67" s="1"/>
  <c r="F51"/>
  <c r="F71" i="31"/>
  <c r="F72" s="1"/>
  <c r="F56"/>
  <c r="G9" i="37" s="1"/>
  <c r="F9" i="35"/>
  <c r="H7"/>
  <c r="G75" i="3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 l="1"/>
  <c r="N57" i="37"/>
  <c r="Q57"/>
  <c r="G106" i="31"/>
  <c r="H106" s="1"/>
  <c r="P60" i="37"/>
  <c r="O60"/>
  <c r="L57"/>
  <c r="L64"/>
  <c r="M64"/>
  <c r="Q60"/>
  <c r="J57"/>
  <c r="M57"/>
  <c r="K57"/>
  <c r="P57"/>
  <c r="H60" i="35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D66" i="31"/>
  <c r="G53" i="35"/>
  <c r="F76" i="3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62" s="1"/>
  <c r="H58"/>
  <c r="H46"/>
  <c r="H52" s="1"/>
  <c r="H44"/>
  <c r="H42"/>
  <c r="H48" s="1"/>
  <c r="H64"/>
  <c r="H66"/>
  <c r="H8"/>
  <c r="M9" i="33"/>
  <c r="G71" i="31"/>
  <c r="H57" i="35"/>
  <c r="H47"/>
  <c r="H53" s="1"/>
  <c r="H45"/>
  <c r="H51" s="1"/>
  <c r="H43"/>
  <c r="H49" s="1"/>
  <c r="H59"/>
  <c r="H65" s="1"/>
  <c r="H61"/>
  <c r="H67" s="1"/>
  <c r="G76" i="31"/>
  <c r="H76" s="1"/>
  <c r="H50" i="35"/>
  <c r="E67" i="31"/>
  <c r="E68"/>
  <c r="F61"/>
  <c r="F59" s="1"/>
  <c r="G63" s="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F110" s="1"/>
  <c r="F100"/>
  <c r="E59"/>
  <c r="F63" s="1"/>
  <c r="F64" s="1"/>
  <c r="D59"/>
  <c r="E63" s="1"/>
  <c r="E64" s="1"/>
  <c r="I101"/>
  <c r="J101"/>
  <c r="G103"/>
  <c r="H103" s="1"/>
  <c r="J104"/>
  <c r="D67"/>
  <c r="I106"/>
  <c r="D68"/>
  <c r="J100"/>
  <c r="J106"/>
  <c r="G108"/>
  <c r="H108" s="1"/>
  <c r="I107"/>
  <c r="G102"/>
  <c r="J102"/>
  <c r="G109"/>
  <c r="I109" s="1"/>
  <c r="K92"/>
  <c r="G105"/>
  <c r="H105" s="1"/>
  <c r="J7" i="37" l="1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67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J59" i="35" s="1"/>
  <c r="O8" i="33"/>
  <c r="I113" i="31"/>
  <c r="J54"/>
  <c r="J79" s="1"/>
  <c r="J46" i="35"/>
  <c r="J61"/>
  <c r="J56"/>
  <c r="I46"/>
  <c r="I52" s="1"/>
  <c r="I44"/>
  <c r="I50" s="1"/>
  <c r="I42"/>
  <c r="I48" s="1"/>
  <c r="I60"/>
  <c r="I66" s="1"/>
  <c r="H71" i="31"/>
  <c r="I57" i="35"/>
  <c r="F65" i="31"/>
  <c r="F66" s="1"/>
  <c r="I28" i="35"/>
  <c r="H29"/>
  <c r="H35"/>
  <c r="H31"/>
  <c r="H37"/>
  <c r="H33"/>
  <c r="H39"/>
  <c r="H30"/>
  <c r="H36"/>
  <c r="J23"/>
  <c r="I22"/>
  <c r="H38"/>
  <c r="H32"/>
  <c r="G34"/>
  <c r="H100" i="31"/>
  <c r="I103"/>
  <c r="E66"/>
  <c r="I108"/>
  <c r="J110"/>
  <c r="H102"/>
  <c r="I102"/>
  <c r="H109"/>
  <c r="G110"/>
  <c r="I110" s="1"/>
  <c r="I105"/>
  <c r="G64"/>
  <c r="J52" i="35" l="1"/>
  <c r="J47"/>
  <c r="J60"/>
  <c r="G66" i="31"/>
  <c r="G68"/>
  <c r="F78" i="37"/>
  <c r="J44" i="35"/>
  <c r="J8" i="37"/>
  <c r="I91"/>
  <c r="J75"/>
  <c r="J94"/>
  <c r="J105" s="1"/>
  <c r="J93"/>
  <c r="J92"/>
  <c r="J72"/>
  <c r="J83" s="1"/>
  <c r="J70"/>
  <c r="J81" s="1"/>
  <c r="J68"/>
  <c r="J79" s="1"/>
  <c r="J100"/>
  <c r="J111" s="1"/>
  <c r="J101"/>
  <c r="J112" s="1"/>
  <c r="J74"/>
  <c r="J85" s="1"/>
  <c r="K7"/>
  <c r="J104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H86"/>
  <c r="G78"/>
  <c r="O37"/>
  <c r="N59"/>
  <c r="I33"/>
  <c r="I32" s="1"/>
  <c r="H55"/>
  <c r="H54" s="1"/>
  <c r="G59" i="31"/>
  <c r="H63" s="1"/>
  <c r="H64" s="1"/>
  <c r="I63" i="35"/>
  <c r="J66"/>
  <c r="J43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57" i="35"/>
  <c r="K61"/>
  <c r="K44"/>
  <c r="K45"/>
  <c r="K43"/>
  <c r="K42"/>
  <c r="J8"/>
  <c r="O9" i="33"/>
  <c r="I71" i="31"/>
  <c r="I56"/>
  <c r="J9" i="37" s="1"/>
  <c r="I9" i="35"/>
  <c r="J49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67" i="35" l="1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H59" i="31"/>
  <c r="I63" s="1"/>
  <c r="I61"/>
  <c r="I59" s="1"/>
  <c r="J63" i="35"/>
  <c r="K63" s="1"/>
  <c r="K48"/>
  <c r="K50"/>
  <c r="I72" i="31"/>
  <c r="H66"/>
  <c r="J56"/>
  <c r="K9" i="37" s="1"/>
  <c r="J9" i="35"/>
  <c r="L7"/>
  <c r="K75" i="31"/>
  <c r="K76" s="1"/>
  <c r="Q8" i="33"/>
  <c r="K113" i="31"/>
  <c r="L54"/>
  <c r="L79" s="1"/>
  <c r="K55"/>
  <c r="L44" i="35" s="1"/>
  <c r="K8"/>
  <c r="P9" i="33"/>
  <c r="J31" i="35"/>
  <c r="J37"/>
  <c r="J32"/>
  <c r="J38"/>
  <c r="I34"/>
  <c r="J29"/>
  <c r="J35"/>
  <c r="J33"/>
  <c r="J39"/>
  <c r="L23"/>
  <c r="K22"/>
  <c r="K28"/>
  <c r="J30"/>
  <c r="J36"/>
  <c r="L43" l="1"/>
  <c r="L49" s="1"/>
  <c r="J61" i="3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45"/>
  <c r="L60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62" i="35"/>
  <c r="L51"/>
  <c r="L66"/>
  <c r="J103" i="37"/>
  <c r="I102"/>
  <c r="J86"/>
  <c r="I78"/>
  <c r="Q37"/>
  <c r="P59"/>
  <c r="K33"/>
  <c r="K32" s="1"/>
  <c r="J55"/>
  <c r="J54" s="1"/>
  <c r="I64" i="31"/>
  <c r="J63"/>
  <c r="J64" s="1"/>
  <c r="L61" i="35"/>
  <c r="L67" s="1"/>
  <c r="I65" i="3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L113"/>
  <c r="M46" i="35"/>
  <c r="M52" s="1"/>
  <c r="M61"/>
  <c r="M43"/>
  <c r="M49" s="1"/>
  <c r="K56" i="31"/>
  <c r="L9" i="37" s="1"/>
  <c r="K9" i="35"/>
  <c r="L8"/>
  <c r="Q9" i="33"/>
  <c r="K71" i="31"/>
  <c r="J34" i="35"/>
  <c r="L28"/>
  <c r="K39"/>
  <c r="K33"/>
  <c r="K37"/>
  <c r="K31"/>
  <c r="K30"/>
  <c r="K36"/>
  <c r="M23"/>
  <c r="L22"/>
  <c r="K29"/>
  <c r="K35"/>
  <c r="K32"/>
  <c r="K38"/>
  <c r="I67" i="31"/>
  <c r="I68"/>
  <c r="J59" l="1"/>
  <c r="K63" s="1"/>
  <c r="K64" s="1"/>
  <c r="J65"/>
  <c r="J68" s="1"/>
  <c r="M67" i="35"/>
  <c r="L71" i="31"/>
  <c r="M8" i="37"/>
  <c r="N7"/>
  <c r="L91"/>
  <c r="M75"/>
  <c r="M94"/>
  <c r="M105" s="1"/>
  <c r="M93"/>
  <c r="M104" s="1"/>
  <c r="M76"/>
  <c r="M87" s="1"/>
  <c r="M74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85" i="37"/>
  <c r="L6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M63" i="35"/>
  <c r="K103" i="37"/>
  <c r="J102"/>
  <c r="K86"/>
  <c r="J78"/>
  <c r="R37"/>
  <c r="R59" s="1"/>
  <c r="Q59"/>
  <c r="L33"/>
  <c r="L32" s="1"/>
  <c r="K55"/>
  <c r="K54" s="1"/>
  <c r="I66" i="3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4"/>
  <c r="N79" s="1"/>
  <c r="N46" i="35"/>
  <c r="N52" s="1"/>
  <c r="N58"/>
  <c r="N64" s="1"/>
  <c r="N45"/>
  <c r="M8"/>
  <c r="R9" i="33"/>
  <c r="J67" i="31"/>
  <c r="K34" i="35"/>
  <c r="L29"/>
  <c r="L35"/>
  <c r="N23"/>
  <c r="M22"/>
  <c r="L33"/>
  <c r="L39"/>
  <c r="L38"/>
  <c r="L32"/>
  <c r="L30"/>
  <c r="L36"/>
  <c r="L31"/>
  <c r="L37"/>
  <c r="M28"/>
  <c r="K65" i="31"/>
  <c r="K59"/>
  <c r="L63" s="1"/>
  <c r="L61"/>
  <c r="J66" l="1"/>
  <c r="K66"/>
  <c r="M71"/>
  <c r="M72" s="1"/>
  <c r="N8" i="37"/>
  <c r="O7"/>
  <c r="M91"/>
  <c r="N68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N51" i="35"/>
  <c r="L103" i="37"/>
  <c r="K102"/>
  <c r="N79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O7" i="35"/>
  <c r="T8" i="33"/>
  <c r="N55" i="31"/>
  <c r="O8" i="37" s="1"/>
  <c r="O54" i="31"/>
  <c r="O79" s="1"/>
  <c r="N113"/>
  <c r="N8" i="35"/>
  <c r="S9" i="33"/>
  <c r="M56" i="31"/>
  <c r="N9" i="37" s="1"/>
  <c r="M9" i="35"/>
  <c r="N28"/>
  <c r="M30"/>
  <c r="M36"/>
  <c r="M32"/>
  <c r="M38"/>
  <c r="M33"/>
  <c r="M39"/>
  <c r="O23"/>
  <c r="N22"/>
  <c r="M31"/>
  <c r="M37"/>
  <c r="M35"/>
  <c r="M29"/>
  <c r="L34"/>
  <c r="L64" i="31"/>
  <c r="M61"/>
  <c r="L59"/>
  <c r="M63" s="1"/>
  <c r="L65"/>
  <c r="L66" s="1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N31"/>
  <c r="N37"/>
  <c r="P23"/>
  <c r="O22"/>
  <c r="N38"/>
  <c r="N32"/>
  <c r="N33"/>
  <c r="N39"/>
  <c r="N30"/>
  <c r="N36"/>
  <c r="O28"/>
  <c r="M34"/>
  <c r="M64" i="31"/>
  <c r="L68"/>
  <c r="L67"/>
  <c r="N61"/>
  <c r="M59"/>
  <c r="M65"/>
  <c r="M66" s="1"/>
  <c r="N63" l="1"/>
  <c r="P110" i="37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72" i="31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/>
  <c r="Q47"/>
  <c r="P63"/>
  <c r="O71" i="31"/>
  <c r="P46" i="35"/>
  <c r="P52" s="1"/>
  <c r="P44"/>
  <c r="P50" s="1"/>
  <c r="P42"/>
  <c r="P48" s="1"/>
  <c r="P60"/>
  <c r="P66" s="1"/>
  <c r="P56"/>
  <c r="P62" s="1"/>
  <c r="P58"/>
  <c r="P64" s="1"/>
  <c r="N34"/>
  <c r="P28"/>
  <c r="O30"/>
  <c r="O36"/>
  <c r="Q23"/>
  <c r="P22"/>
  <c r="O29"/>
  <c r="O35"/>
  <c r="O33"/>
  <c r="O39"/>
  <c r="O32"/>
  <c r="O38"/>
  <c r="O37"/>
  <c r="O31"/>
  <c r="N64" i="31"/>
  <c r="M68"/>
  <c r="M67"/>
  <c r="N65"/>
  <c r="N59"/>
  <c r="O61"/>
  <c r="O63" l="1"/>
  <c r="O64" s="1"/>
  <c r="N66"/>
  <c r="N68"/>
  <c r="N67"/>
  <c r="Q59" i="35"/>
  <c r="Q8" i="37"/>
  <c r="R7"/>
  <c r="P91"/>
  <c r="Q75"/>
  <c r="Q94"/>
  <c r="Q105" s="1"/>
  <c r="Q93"/>
  <c r="Q104" s="1"/>
  <c r="Q77"/>
  <c r="Q88" s="1"/>
  <c r="Q72"/>
  <c r="Q83" s="1"/>
  <c r="Q70"/>
  <c r="Q81" s="1"/>
  <c r="Q68"/>
  <c r="Q100"/>
  <c r="Q111" s="1"/>
  <c r="Q99"/>
  <c r="Q101"/>
  <c r="Q112" s="1"/>
  <c r="Q110"/>
  <c r="Q56" i="35"/>
  <c r="Q62" s="1"/>
  <c r="Q57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Q79"/>
  <c r="P33"/>
  <c r="P32" s="1"/>
  <c r="O55"/>
  <c r="O54" s="1"/>
  <c r="Q63" i="35"/>
  <c r="Q50"/>
  <c r="Q42"/>
  <c r="Q48" s="1"/>
  <c r="Q43"/>
  <c r="Q45"/>
  <c r="Q51" s="1"/>
  <c r="Q58"/>
  <c r="Q64" s="1"/>
  <c r="Q46"/>
  <c r="Q52" s="1"/>
  <c r="Q65"/>
  <c r="Q67"/>
  <c r="Q49"/>
  <c r="Q53"/>
  <c r="Q8"/>
  <c r="V9" i="33"/>
  <c r="R7" i="35"/>
  <c r="Q75" i="31"/>
  <c r="Q76" s="1"/>
  <c r="W8" i="33"/>
  <c r="Q55" i="31"/>
  <c r="R70" i="37" s="1"/>
  <c r="Q113" i="31"/>
  <c r="R58" i="35"/>
  <c r="P56" i="31"/>
  <c r="Q9" i="37" s="1"/>
  <c r="P9" i="35"/>
  <c r="Q60"/>
  <c r="Q66" s="1"/>
  <c r="P71" i="31"/>
  <c r="O72"/>
  <c r="P31" i="35"/>
  <c r="P37"/>
  <c r="P38"/>
  <c r="P32"/>
  <c r="P29"/>
  <c r="P35"/>
  <c r="R23"/>
  <c r="R22" s="1"/>
  <c r="Q22"/>
  <c r="P33"/>
  <c r="P39"/>
  <c r="P36"/>
  <c r="P30"/>
  <c r="R28"/>
  <c r="Q28"/>
  <c r="O34"/>
  <c r="P61" i="31"/>
  <c r="O59"/>
  <c r="O65"/>
  <c r="P63" l="1"/>
  <c r="R42" i="35"/>
  <c r="R59"/>
  <c r="R65" s="1"/>
  <c r="O66" i="31"/>
  <c r="O68"/>
  <c r="O67"/>
  <c r="R47" i="35"/>
  <c r="R53" s="1"/>
  <c r="R44"/>
  <c r="R50" s="1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1"/>
  <c r="Q37"/>
  <c r="Q30"/>
  <c r="Q36"/>
  <c r="Q33"/>
  <c r="Q39"/>
  <c r="P34"/>
  <c r="P64" i="31"/>
  <c r="P59"/>
  <c r="Q61"/>
  <c r="P65"/>
  <c r="P66" l="1"/>
  <c r="R67" i="37"/>
  <c r="R9"/>
  <c r="N10" i="31"/>
  <c r="R91" i="37"/>
  <c r="Q103"/>
  <c r="P102"/>
  <c r="Q86"/>
  <c r="P78"/>
  <c r="R33"/>
  <c r="R32" s="1"/>
  <c r="Q55"/>
  <c r="Q54" s="1"/>
  <c r="R9" i="35"/>
  <c r="Q63" i="31"/>
  <c r="R39" i="35"/>
  <c r="R33"/>
  <c r="R37"/>
  <c r="R31"/>
  <c r="Q34"/>
  <c r="R36"/>
  <c r="R30"/>
  <c r="R32"/>
  <c r="R38"/>
  <c r="R29"/>
  <c r="R35"/>
  <c r="Q65" i="31"/>
  <c r="Q59"/>
  <c r="O10" s="1"/>
  <c r="P68"/>
  <c r="P67"/>
  <c r="Q66" l="1"/>
  <c r="N23" s="1"/>
  <c r="N19"/>
  <c r="Q64"/>
  <c r="N14"/>
  <c r="R103" i="37"/>
  <c r="R102" s="1"/>
  <c r="Q102"/>
  <c r="R86"/>
  <c r="R78" s="1"/>
  <c r="Q78"/>
  <c r="R55"/>
  <c r="R54" s="1"/>
  <c r="R34" i="35"/>
  <c r="Q67" i="31"/>
  <c r="N27" s="1"/>
  <c r="Q68"/>
  <c r="N31" s="1"/>
</calcChain>
</file>

<file path=xl/sharedStrings.xml><?xml version="1.0" encoding="utf-8"?>
<sst xmlns="http://schemas.openxmlformats.org/spreadsheetml/2006/main" count="511" uniqueCount="193">
  <si>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</si>
  <si>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</si>
  <si>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</si>
  <si>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</si>
  <si>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</si>
  <si>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</si>
  <si>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</si>
  <si>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</si>
  <si>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</si>
  <si>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</si>
  <si>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</si>
  <si>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</si>
  <si>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</si>
  <si>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</si>
  <si>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</si>
  <si>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</si>
  <si>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</si>
  <si>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</si>
  <si>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</si>
  <si>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</si>
  <si>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</si>
  <si>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</si>
  <si>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</si>
  <si>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</si>
  <si>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</si>
  <si>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</si>
  <si>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</si>
  <si>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</si>
  <si>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</si>
  <si>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</si>
  <si>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</si>
  <si>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</si>
  <si>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</si>
  <si>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</si>
  <si>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</si>
  <si>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</si>
  <si>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</si>
  <si>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</si>
  <si>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</si>
  <si>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</si>
  <si>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</si>
  <si>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</si>
  <si>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</si>
  <si>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</si>
  <si>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</si>
  <si>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</si>
  <si>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</si>
  <si>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</si>
  <si>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</si>
  <si>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</si>
  <si>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</si>
  <si>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</si>
  <si>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</si>
  <si>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</si>
  <si>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</si>
  <si>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</si>
  <si>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</si>
  <si>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</si>
  <si>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</si>
  <si>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</si>
  <si>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</si>
  <si>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</si>
  <si>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</si>
  <si>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</si>
  <si>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</si>
  <si>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</si>
  <si>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</si>
  <si>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</si>
  <si>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</si>
  <si>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</si>
  <si>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</si>
  <si>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</si>
  <si>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</si>
  <si>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</si>
  <si>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</si>
  <si>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</si>
  <si>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</si>
  <si>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</si>
  <si>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</si>
  <si>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</si>
  <si>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</si>
  <si>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</si>
  <si>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</si>
  <si>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</si>
  <si>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</si>
  <si>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</si>
  <si>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</si>
  <si>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</si>
  <si>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</si>
  <si>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</si>
  <si>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</si>
  <si>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</si>
  <si>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</si>
  <si>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</si>
  <si>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</si>
  <si>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[PROJECT NAME]</t>
  </si>
  <si>
    <t>FEATURE 01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</si>
  <si>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</si>
  <si>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</si>
  <si>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</si>
  <si>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</si>
  <si>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</si>
  <si>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</si>
  <si>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</si>
  <si>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</si>
  <si>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</si>
  <si>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</si>
  <si>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</si>
  <si>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</si>
  <si>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</si>
  <si>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</si>
  <si>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</si>
  <si>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</si>
  <si>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</si>
  <si>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</si>
  <si>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</si>
  <si>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</si>
  <si>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</si>
  <si>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</si>
  <si>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</si>
  <si>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</si>
  <si>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</si>
  <si>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</si>
  <si>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</si>
  <si>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</si>
  <si>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</si>
  <si>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</si>
  <si>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</si>
  <si>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</si>
  <si>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</si>
  <si>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</si>
  <si>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</si>
  <si>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Silent Runner</t>
  </si>
  <si>
    <t>Features</t>
  </si>
  <si>
    <t>Effort Value</t>
  </si>
  <si>
    <t>O personagem pula</t>
  </si>
  <si>
    <t>O personagem colide com as plataformas (boxes)</t>
  </si>
  <si>
    <t>O personagem dá pulo duplo</t>
  </si>
  <si>
    <t>O jogo possui sistema de movimento baseado em câmera</t>
  </si>
  <si>
    <t>O personagem faz walljump</t>
  </si>
  <si>
    <t>O personagem sobe a parede quando próximo ao topo</t>
  </si>
  <si>
    <t>O personagem plana</t>
  </si>
  <si>
    <t>O personagem acelera ao passar sobre speed boosts, e desacelera ao passar pelos antispeed boosts</t>
  </si>
  <si>
    <t>O personagem anda automaticamente</t>
  </si>
  <si>
    <t>O jogo possui um segurador de tela</t>
  </si>
  <si>
    <t>O personagem morre quando cai num buraco</t>
  </si>
  <si>
    <t>O personagem recomeça do ultimo checkpoint depois de morrer</t>
  </si>
  <si>
    <t>O personagem pode coletar savestate packs</t>
  </si>
  <si>
    <t>O personagem recomeça dos savestates que usa</t>
  </si>
  <si>
    <t>O cenário possui 4 niveis de parallax</t>
  </si>
  <si>
    <t>O cenário possui 8 regiões divididas por checkpoints</t>
  </si>
  <si>
    <t>O placar de score conta os pontos que o jogador faz</t>
  </si>
  <si>
    <t>A interface ingame permite ao jogo ter seus sons mutados</t>
  </si>
  <si>
    <t>A interface ingame permite a entrada à tela de pause (por click ou tecla ESC)</t>
  </si>
  <si>
    <t>O jogo possui sistema de auto-pause</t>
  </si>
  <si>
    <t>O jogo possui tela de loading</t>
  </si>
  <si>
    <t>//O jogo possui tela de splash</t>
  </si>
  <si>
    <t>O jogo possui tela inicial</t>
  </si>
  <si>
    <t>O jogo possui final</t>
  </si>
  <si>
    <t>O mochiscore salva o score do jogador</t>
  </si>
  <si>
    <t>O jogo possui sons e musicas</t>
  </si>
  <si>
    <t>O mochiADS poe propagandas na primeira tela</t>
  </si>
  <si>
    <t>O jogo possui grafico granulado</t>
  </si>
  <si>
    <t>Camera Holder</t>
  </si>
  <si>
    <t>Checkpoint</t>
  </si>
  <si>
    <t>Savestates</t>
  </si>
  <si>
    <t>Kojiio</t>
  </si>
  <si>
    <t>Gustavo</t>
  </si>
  <si>
    <t>Caio</t>
  </si>
  <si>
    <t>Tileset</t>
  </si>
  <si>
    <t>Parallax</t>
  </si>
  <si>
    <t>Fases</t>
  </si>
  <si>
    <t>Score</t>
  </si>
  <si>
    <t>Mute</t>
  </si>
  <si>
    <t>Pause</t>
  </si>
  <si>
    <t>Pause Screen</t>
  </si>
  <si>
    <t>Loading</t>
  </si>
  <si>
    <t>Loading Screen</t>
  </si>
  <si>
    <t>Splash</t>
  </si>
  <si>
    <t>Splash Screen</t>
  </si>
  <si>
    <t>Main Menu</t>
  </si>
  <si>
    <t>Ending</t>
  </si>
  <si>
    <t>Texts</t>
  </si>
  <si>
    <t>HUDs</t>
  </si>
  <si>
    <t>Volume</t>
  </si>
  <si>
    <t>Audio</t>
  </si>
  <si>
    <t>Pause Send Score</t>
  </si>
  <si>
    <t>Savestate</t>
  </si>
  <si>
    <t>Localization</t>
  </si>
  <si>
    <t>Max</t>
  </si>
  <si>
    <t>Sequential Stages</t>
  </si>
  <si>
    <t>Metrics</t>
  </si>
  <si>
    <t>Credits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</si>
</sst>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43"/>
      </patternFill>
    </fill>
  </fills>
  <borders count="31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10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34" borderId="0" xfId="0" applyFill="1"/>
    <xf numFmtId="0" fontId="0" fillId="45" borderId="0" xfId="0" applyFont="1" applyFill="1"/>
    <xf numFmtId="0" fontId="0" fillId="46" borderId="0" xfId="0" applyFont="1" applyFill="1"/>
    <xf numFmtId="0" fontId="1" fillId="45" borderId="0" xfId="0" applyFont="1" applyFill="1"/>
    <xf numFmtId="0" fontId="0" fillId="46" borderId="0" xfId="0" applyFill="1"/>
    <xf numFmtId="0" fontId="8" fillId="47" borderId="30" xfId="0" applyFont="1" applyFill="1" applyBorder="1" applyAlignment="1">
      <alignment horizontal="left" vertical="center" wrapText="1"/>
    </xf>
    <xf numFmtId="4" fontId="27" fillId="0" borderId="3" xfId="0" applyNumberFormat="1" applyFont="1" applyBorder="1" applyAlignment="1">
      <alignment horizontal="center" vertical="center"/>
    </xf>
    <xf numFmtId="0" fontId="7" fillId="14" borderId="0" xfId="0" applyFont="1" applyFill="1" applyAlignment="1">
      <alignment horizontal="right" inden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" xfId="16" builtinId="49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Normal" xfId="0" builtinId="0"/>
    <cellStyle name="Normal_4. Sprint Current" xfId="23"/>
    <cellStyle name="Percent" xfId="24" builtinId="5"/>
    <cellStyle name="Porcentagem_SEPG07P1-SPM-RPT-SACI-SPRINT-PLANNING" xfId="25"/>
    <cellStyle name="Sheet Title" xfId="26"/>
    <cellStyle name="Total" xfId="27" builtinId="25" customBuiltin="1"/>
  </cellStyles>
  <dxfs count="10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99"/>
          <c:y val="0.2380862848417722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66394368"/>
        <c:axId val="66408448"/>
      </c:barChart>
      <c:catAx>
        <c:axId val="663943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408448"/>
        <c:crosses val="autoZero"/>
        <c:auto val="1"/>
        <c:lblAlgn val="ctr"/>
        <c:lblOffset val="100"/>
      </c:catAx>
      <c:valAx>
        <c:axId val="664084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39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211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9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40299</c:v>
                </c:pt>
                <c:pt idx="6">
                  <c:v>40300</c:v>
                </c:pt>
                <c:pt idx="7">
                  <c:v>40301</c:v>
                </c:pt>
                <c:pt idx="8">
                  <c:v>40302</c:v>
                </c:pt>
                <c:pt idx="9">
                  <c:v>40303</c:v>
                </c:pt>
                <c:pt idx="10">
                  <c:v>40304</c:v>
                </c:pt>
                <c:pt idx="11">
                  <c:v>40305</c:v>
                </c:pt>
                <c:pt idx="12">
                  <c:v>40306</c:v>
                </c:pt>
                <c:pt idx="13">
                  <c:v>40307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74.75</c:v>
                </c:pt>
                <c:pt idx="1">
                  <c:v>117.25</c:v>
                </c:pt>
                <c:pt idx="2">
                  <c:v>104.25</c:v>
                </c:pt>
                <c:pt idx="3">
                  <c:v>91.25</c:v>
                </c:pt>
                <c:pt idx="4">
                  <c:v>81.75</c:v>
                </c:pt>
                <c:pt idx="5">
                  <c:v>69.75</c:v>
                </c:pt>
                <c:pt idx="6">
                  <c:v>69.75</c:v>
                </c:pt>
                <c:pt idx="7">
                  <c:v>69.75</c:v>
                </c:pt>
                <c:pt idx="8">
                  <c:v>52.5</c:v>
                </c:pt>
                <c:pt idx="9">
                  <c:v>36.5</c:v>
                </c:pt>
                <c:pt idx="10">
                  <c:v>21.5</c:v>
                </c:pt>
                <c:pt idx="11">
                  <c:v>8.5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40299</c:v>
                </c:pt>
                <c:pt idx="6">
                  <c:v>40300</c:v>
                </c:pt>
                <c:pt idx="7">
                  <c:v>40301</c:v>
                </c:pt>
                <c:pt idx="8">
                  <c:v>40302</c:v>
                </c:pt>
                <c:pt idx="9">
                  <c:v>40303</c:v>
                </c:pt>
                <c:pt idx="10">
                  <c:v>40304</c:v>
                </c:pt>
                <c:pt idx="11">
                  <c:v>40305</c:v>
                </c:pt>
                <c:pt idx="12">
                  <c:v>40306</c:v>
                </c:pt>
                <c:pt idx="13">
                  <c:v>40307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64.5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4298880"/>
        <c:axId val="74300416"/>
      </c:lineChart>
      <c:dateAx>
        <c:axId val="7429888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00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4300416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29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375168"/>
        <c:axId val="74376704"/>
      </c:lineChart>
      <c:catAx>
        <c:axId val="743751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76704"/>
        <c:crosses val="autoZero"/>
        <c:auto val="1"/>
        <c:lblAlgn val="ctr"/>
        <c:lblOffset val="100"/>
        <c:tickLblSkip val="1"/>
        <c:tickMarkSkip val="1"/>
      </c:catAx>
      <c:valAx>
        <c:axId val="74376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751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402048"/>
        <c:axId val="74403840"/>
      </c:lineChart>
      <c:catAx>
        <c:axId val="744020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03840"/>
        <c:crosses val="autoZero"/>
        <c:auto val="1"/>
        <c:lblAlgn val="ctr"/>
        <c:lblOffset val="100"/>
        <c:tickLblSkip val="1"/>
        <c:tickMarkSkip val="1"/>
      </c:catAx>
      <c:valAx>
        <c:axId val="744038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020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470144"/>
        <c:axId val="74471680"/>
      </c:lineChart>
      <c:catAx>
        <c:axId val="744701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71680"/>
        <c:crosses val="autoZero"/>
        <c:auto val="1"/>
        <c:lblAlgn val="ctr"/>
        <c:lblOffset val="100"/>
        <c:tickLblSkip val="1"/>
        <c:tickMarkSkip val="1"/>
      </c:catAx>
      <c:valAx>
        <c:axId val="74471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701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497024"/>
        <c:axId val="74515200"/>
      </c:lineChart>
      <c:catAx>
        <c:axId val="744970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15200"/>
        <c:crosses val="autoZero"/>
        <c:auto val="1"/>
        <c:lblAlgn val="ctr"/>
        <c:lblOffset val="100"/>
        <c:tickLblSkip val="1"/>
        <c:tickMarkSkip val="1"/>
      </c:catAx>
      <c:valAx>
        <c:axId val="74515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970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552832"/>
        <c:axId val="74554368"/>
      </c:lineChart>
      <c:catAx>
        <c:axId val="745528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54368"/>
        <c:crosses val="autoZero"/>
        <c:auto val="1"/>
        <c:lblAlgn val="ctr"/>
        <c:lblOffset val="100"/>
        <c:tickLblSkip val="1"/>
        <c:tickMarkSkip val="1"/>
      </c:catAx>
      <c:valAx>
        <c:axId val="745543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528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596352"/>
        <c:axId val="74597888"/>
      </c:lineChart>
      <c:catAx>
        <c:axId val="7459635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97888"/>
        <c:crosses val="autoZero"/>
        <c:auto val="1"/>
        <c:lblAlgn val="ctr"/>
        <c:lblOffset val="100"/>
        <c:tickLblSkip val="1"/>
        <c:tickMarkSkip val="1"/>
      </c:catAx>
      <c:valAx>
        <c:axId val="74597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96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24"/>
          <c:y val="3.74149659863947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  <c:pt idx="3">
                  <c:v>Max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1.1029411764705883</c:v>
                </c:pt>
                <c:pt idx="1">
                  <c:v>1.036764705882353</c:v>
                </c:pt>
                <c:pt idx="2">
                  <c:v>1.6470588235294117</c:v>
                </c:pt>
                <c:pt idx="3">
                  <c:v>7.3529411764705885E-2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  <c:pt idx="3">
                  <c:v>Max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0.9375</c:v>
                </c:pt>
                <c:pt idx="1">
                  <c:v>0.88124999999999998</c:v>
                </c:pt>
                <c:pt idx="2">
                  <c:v>1.4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4771840"/>
        <c:axId val="74880128"/>
      </c:barChart>
      <c:catAx>
        <c:axId val="747718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880128"/>
        <c:crosses val="autoZero"/>
        <c:auto val="1"/>
        <c:lblAlgn val="ctr"/>
        <c:lblOffset val="100"/>
      </c:catAx>
      <c:valAx>
        <c:axId val="7488012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77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23E-2"/>
          <c:w val="0.38222317398609801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7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  <c:pt idx="3">
                  <c:v>Max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1.1029411764705883</c:v>
                </c:pt>
                <c:pt idx="1">
                  <c:v>1.036764705882353</c:v>
                </c:pt>
                <c:pt idx="2">
                  <c:v>1.6470588235294117</c:v>
                </c:pt>
                <c:pt idx="3">
                  <c:v>7.3529411764705885E-2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'3. Resources'!$B$86:$B$95</c:f>
              <c:strCache>
                <c:ptCount val="4"/>
                <c:pt idx="0">
                  <c:v>Kojiio</c:v>
                </c:pt>
                <c:pt idx="1">
                  <c:v>Gustavo</c:v>
                </c:pt>
                <c:pt idx="2">
                  <c:v>Caio</c:v>
                </c:pt>
                <c:pt idx="3">
                  <c:v>Max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0.9375</c:v>
                </c:pt>
                <c:pt idx="1">
                  <c:v>0.88124999999999998</c:v>
                </c:pt>
                <c:pt idx="2">
                  <c:v>1.4</c:v>
                </c:pt>
                <c:pt idx="3">
                  <c:v>6.25E-2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4918144"/>
        <c:axId val="74928128"/>
      </c:barChart>
      <c:catAx>
        <c:axId val="749181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928128"/>
        <c:crosses val="autoZero"/>
        <c:auto val="1"/>
        <c:lblAlgn val="ctr"/>
        <c:lblOffset val="100"/>
      </c:catAx>
      <c:valAx>
        <c:axId val="7492812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91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72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233" r="0.75000000000000233" t="1" header="0.49212598500000193" footer="0.49212598500000193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46"/>
          <c:y val="2.58063895859172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345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</c:v>
                </c:pt>
                <c:pt idx="7">
                  <c:v>0.83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Val val="1"/>
        </c:dLbls>
        <c:marker val="1"/>
        <c:axId val="74784768"/>
        <c:axId val="74786304"/>
      </c:lineChart>
      <c:catAx>
        <c:axId val="74784768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786304"/>
        <c:crosses val="autoZero"/>
        <c:auto val="1"/>
        <c:lblAlgn val="ctr"/>
        <c:lblOffset val="100"/>
        <c:tickLblSkip val="1"/>
        <c:tickMarkSkip val="1"/>
      </c:catAx>
      <c:valAx>
        <c:axId val="7478630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78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39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144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68363392"/>
        <c:axId val="68364928"/>
      </c:barChart>
      <c:catAx>
        <c:axId val="68363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364928"/>
        <c:crosses val="autoZero"/>
        <c:auto val="1"/>
        <c:lblAlgn val="ctr"/>
        <c:lblOffset val="100"/>
      </c:catAx>
      <c:valAx>
        <c:axId val="68364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36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77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83"/>
          <c:y val="3.61163715295083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40299</c:v>
                </c:pt>
                <c:pt idx="6">
                  <c:v>40300</c:v>
                </c:pt>
                <c:pt idx="7">
                  <c:v>40301</c:v>
                </c:pt>
                <c:pt idx="8">
                  <c:v>40302</c:v>
                </c:pt>
                <c:pt idx="9">
                  <c:v>40303</c:v>
                </c:pt>
                <c:pt idx="10">
                  <c:v>40304</c:v>
                </c:pt>
                <c:pt idx="11">
                  <c:v>40305</c:v>
                </c:pt>
                <c:pt idx="12">
                  <c:v>40306</c:v>
                </c:pt>
                <c:pt idx="13">
                  <c:v>40307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1.38</c:v>
                </c:pt>
                <c:pt idx="1">
                  <c:v>1.0900000000000001</c:v>
                </c:pt>
                <c:pt idx="2">
                  <c:v>1</c:v>
                </c:pt>
                <c:pt idx="3">
                  <c:v>0.9</c:v>
                </c:pt>
                <c:pt idx="4">
                  <c:v>0.87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0.92</c:v>
                </c:pt>
                <c:pt idx="9">
                  <c:v>0.92</c:v>
                </c:pt>
                <c:pt idx="10">
                  <c:v>0.91</c:v>
                </c:pt>
                <c:pt idx="11">
                  <c:v>0.82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40294</c:v>
                </c:pt>
                <c:pt idx="1">
                  <c:v>40295</c:v>
                </c:pt>
                <c:pt idx="2">
                  <c:v>40296</c:v>
                </c:pt>
                <c:pt idx="3">
                  <c:v>40297</c:v>
                </c:pt>
                <c:pt idx="4">
                  <c:v>40298</c:v>
                </c:pt>
                <c:pt idx="5">
                  <c:v>40299</c:v>
                </c:pt>
                <c:pt idx="6">
                  <c:v>40300</c:v>
                </c:pt>
                <c:pt idx="7">
                  <c:v>40301</c:v>
                </c:pt>
                <c:pt idx="8">
                  <c:v>40302</c:v>
                </c:pt>
                <c:pt idx="9">
                  <c:v>40303</c:v>
                </c:pt>
                <c:pt idx="10">
                  <c:v>40304</c:v>
                </c:pt>
                <c:pt idx="11">
                  <c:v>40305</c:v>
                </c:pt>
                <c:pt idx="12">
                  <c:v>40306</c:v>
                </c:pt>
                <c:pt idx="13">
                  <c:v>40307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4832512"/>
        <c:axId val="74977664"/>
      </c:barChart>
      <c:dateAx>
        <c:axId val="74832512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977664"/>
        <c:crosses val="autoZero"/>
        <c:auto val="1"/>
        <c:lblOffset val="100"/>
      </c:dateAx>
      <c:valAx>
        <c:axId val="7497766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83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74.75</c:v>
                </c:pt>
                <c:pt idx="1">
                  <c:v>56.25</c:v>
                </c:pt>
                <c:pt idx="2">
                  <c:v>48.5</c:v>
                </c:pt>
                <c:pt idx="3">
                  <c:v>35.5</c:v>
                </c:pt>
                <c:pt idx="4">
                  <c:v>47.75</c:v>
                </c:pt>
                <c:pt idx="5">
                  <c:v>35.75</c:v>
                </c:pt>
                <c:pt idx="6">
                  <c:v>35.75</c:v>
                </c:pt>
                <c:pt idx="7">
                  <c:v>35.75</c:v>
                </c:pt>
                <c:pt idx="8">
                  <c:v>18.5</c:v>
                </c:pt>
                <c:pt idx="9">
                  <c:v>19.5</c:v>
                </c:pt>
                <c:pt idx="10">
                  <c:v>25.5</c:v>
                </c:pt>
                <c:pt idx="11">
                  <c:v>13.5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136</c:v>
                </c:pt>
                <c:pt idx="1">
                  <c:v>122.4</c:v>
                </c:pt>
                <c:pt idx="2">
                  <c:v>108.80000000000001</c:v>
                </c:pt>
                <c:pt idx="3">
                  <c:v>95.200000000000017</c:v>
                </c:pt>
                <c:pt idx="4">
                  <c:v>81.600000000000023</c:v>
                </c:pt>
                <c:pt idx="5">
                  <c:v>68.000000000000028</c:v>
                </c:pt>
                <c:pt idx="6">
                  <c:v>68.000000000000028</c:v>
                </c:pt>
                <c:pt idx="7">
                  <c:v>68.000000000000028</c:v>
                </c:pt>
                <c:pt idx="8">
                  <c:v>54.400000000000027</c:v>
                </c:pt>
                <c:pt idx="9">
                  <c:v>40.800000000000026</c:v>
                </c:pt>
                <c:pt idx="10">
                  <c:v>27.200000000000024</c:v>
                </c:pt>
                <c:pt idx="11">
                  <c:v>13.600000000000025</c:v>
                </c:pt>
                <c:pt idx="12">
                  <c:v>2.4868995751603507E-14</c:v>
                </c:pt>
                <c:pt idx="13">
                  <c:v>2.4868995751603507E-14</c:v>
                </c:pt>
                <c:pt idx="14">
                  <c:v>2.4868995751603507E-14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64</c:v>
                </c:pt>
                <c:pt idx="9">
                  <c:v>48</c:v>
                </c:pt>
                <c:pt idx="10">
                  <c:v>32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3.5</c:v>
                </c:pt>
                <c:pt idx="2">
                  <c:v>5.25</c:v>
                </c:pt>
                <c:pt idx="3">
                  <c:v>0</c:v>
                </c:pt>
                <c:pt idx="4">
                  <c:v>21.75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21</c:v>
                </c:pt>
                <c:pt idx="11">
                  <c:v>1</c:v>
                </c:pt>
                <c:pt idx="12">
                  <c:v>-5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659968"/>
        <c:axId val="78661504"/>
      </c:lineChart>
      <c:catAx>
        <c:axId val="7865996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61504"/>
        <c:crosses val="autoZero"/>
        <c:auto val="1"/>
        <c:lblAlgn val="ctr"/>
        <c:lblOffset val="100"/>
        <c:tickLblSkip val="1"/>
        <c:tickMarkSkip val="1"/>
      </c:catAx>
      <c:valAx>
        <c:axId val="7866150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599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35</c:v>
                </c:pt>
                <c:pt idx="1">
                  <c:v>21</c:v>
                </c:pt>
                <c:pt idx="2">
                  <c:v>17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721408"/>
        <c:axId val="78722944"/>
      </c:lineChart>
      <c:catAx>
        <c:axId val="7872140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22944"/>
        <c:crosses val="autoZero"/>
        <c:auto val="1"/>
        <c:lblAlgn val="ctr"/>
        <c:lblOffset val="100"/>
        <c:tickLblSkip val="1"/>
        <c:tickMarkSkip val="1"/>
      </c:catAx>
      <c:valAx>
        <c:axId val="7872294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2140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9"/>
          <c:w val="0.87600028071357772"/>
          <c:h val="0.60626530661289735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26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14</c:v>
                </c:pt>
                <c:pt idx="9">
                  <c:v>16</c:v>
                </c:pt>
                <c:pt idx="10">
                  <c:v>14.5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2.5</c:v>
                </c:pt>
                <c:pt idx="11">
                  <c:v>1</c:v>
                </c:pt>
                <c:pt idx="12">
                  <c:v>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791040"/>
        <c:axId val="78792576"/>
      </c:lineChart>
      <c:catAx>
        <c:axId val="7879104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92576"/>
        <c:crosses val="autoZero"/>
        <c:auto val="1"/>
        <c:lblAlgn val="ctr"/>
        <c:lblOffset val="100"/>
        <c:tickLblSkip val="1"/>
        <c:tickMarkSkip val="1"/>
      </c:catAx>
      <c:valAx>
        <c:axId val="7879257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910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13.75</c:v>
                </c:pt>
                <c:pt idx="1">
                  <c:v>13.25</c:v>
                </c:pt>
                <c:pt idx="2">
                  <c:v>15.5</c:v>
                </c:pt>
                <c:pt idx="3">
                  <c:v>11.5</c:v>
                </c:pt>
                <c:pt idx="4">
                  <c:v>13.75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4.5</c:v>
                </c:pt>
                <c:pt idx="9">
                  <c:v>3.5</c:v>
                </c:pt>
                <c:pt idx="10">
                  <c:v>7</c:v>
                </c:pt>
                <c:pt idx="11">
                  <c:v>2.5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40.800000000000011</c:v>
                </c:pt>
                <c:pt idx="5">
                  <c:v>34.000000000000014</c:v>
                </c:pt>
                <c:pt idx="6">
                  <c:v>34.000000000000014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6.8000000000000123</c:v>
                </c:pt>
                <c:pt idx="12">
                  <c:v>1.2434497875801753E-14</c:v>
                </c:pt>
                <c:pt idx="13">
                  <c:v>1.2434497875801753E-14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3.5</c:v>
                </c:pt>
                <c:pt idx="2">
                  <c:v>5.25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9.5</c:v>
                </c:pt>
                <c:pt idx="11">
                  <c:v>0</c:v>
                </c:pt>
                <c:pt idx="12">
                  <c:v>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840192"/>
        <c:axId val="78841728"/>
      </c:lineChart>
      <c:catAx>
        <c:axId val="7884019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841728"/>
        <c:crosses val="autoZero"/>
        <c:auto val="1"/>
        <c:lblAlgn val="ctr"/>
        <c:lblOffset val="100"/>
        <c:tickLblSkip val="1"/>
        <c:tickMarkSkip val="1"/>
      </c:catAx>
      <c:valAx>
        <c:axId val="7884172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84019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873344"/>
        <c:axId val="78874880"/>
      </c:lineChart>
      <c:catAx>
        <c:axId val="78873344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874880"/>
        <c:crosses val="autoZero"/>
        <c:auto val="1"/>
        <c:lblAlgn val="ctr"/>
        <c:lblOffset val="100"/>
        <c:tickLblSkip val="1"/>
        <c:tickMarkSkip val="1"/>
      </c:catAx>
      <c:valAx>
        <c:axId val="7887488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87334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8"/>
          <c:w val="0.87600028071357816"/>
          <c:h val="0.6062653066128979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26/04</c:v>
                </c:pt>
                <c:pt idx="2">
                  <c:v>27/04</c:v>
                </c:pt>
                <c:pt idx="3">
                  <c:v>28/04</c:v>
                </c:pt>
                <c:pt idx="4">
                  <c:v>29/04</c:v>
                </c:pt>
                <c:pt idx="5">
                  <c:v>30/04</c:v>
                </c:pt>
                <c:pt idx="6">
                  <c:v>01/05</c:v>
                </c:pt>
                <c:pt idx="7">
                  <c:v>02/05</c:v>
                </c:pt>
                <c:pt idx="8">
                  <c:v>03/05</c:v>
                </c:pt>
                <c:pt idx="9">
                  <c:v>04/05</c:v>
                </c:pt>
                <c:pt idx="10">
                  <c:v>05/05</c:v>
                </c:pt>
                <c:pt idx="11">
                  <c:v>06/05</c:v>
                </c:pt>
                <c:pt idx="12">
                  <c:v>07/05</c:v>
                </c:pt>
                <c:pt idx="13">
                  <c:v>08/05</c:v>
                </c:pt>
                <c:pt idx="14">
                  <c:v>09/05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963456"/>
        <c:axId val="78964992"/>
      </c:lineChart>
      <c:catAx>
        <c:axId val="7896345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964992"/>
        <c:crosses val="autoZero"/>
        <c:auto val="1"/>
        <c:lblAlgn val="ctr"/>
        <c:lblOffset val="100"/>
        <c:tickLblSkip val="1"/>
        <c:tickMarkSkip val="1"/>
      </c:catAx>
      <c:valAx>
        <c:axId val="7896499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96345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922"/>
          <c:h val="0.6684238994840499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68404352"/>
        <c:axId val="68405888"/>
      </c:barChart>
      <c:catAx>
        <c:axId val="684043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05888"/>
        <c:crosses val="autoZero"/>
        <c:auto val="1"/>
        <c:lblAlgn val="ctr"/>
        <c:lblOffset val="100"/>
      </c:catAx>
      <c:valAx>
        <c:axId val="6840588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66"/>
          <c:w val="0.554423554198585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468096"/>
        <c:axId val="68478080"/>
      </c:lineChart>
      <c:catAx>
        <c:axId val="684680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8080"/>
        <c:crosses val="autoZero"/>
        <c:auto val="1"/>
        <c:lblAlgn val="ctr"/>
        <c:lblOffset val="100"/>
        <c:tickLblSkip val="1"/>
        <c:tickMarkSkip val="1"/>
      </c:catAx>
      <c:valAx>
        <c:axId val="684780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680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535" l="0.70866141732283838" r="0.70866141732283838" t="0.74803149606299535" header="0.31496062992126295" footer="0.3149606299212629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503424"/>
        <c:axId val="68504960"/>
      </c:lineChart>
      <c:catAx>
        <c:axId val="6850342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04960"/>
        <c:crosses val="autoZero"/>
        <c:auto val="1"/>
        <c:lblAlgn val="ctr"/>
        <c:lblOffset val="100"/>
        <c:tickLblSkip val="1"/>
        <c:tickMarkSkip val="1"/>
      </c:catAx>
      <c:valAx>
        <c:axId val="68504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034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546944"/>
        <c:axId val="68548480"/>
      </c:lineChart>
      <c:catAx>
        <c:axId val="6854694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48480"/>
        <c:crosses val="autoZero"/>
        <c:auto val="1"/>
        <c:lblAlgn val="ctr"/>
        <c:lblOffset val="100"/>
        <c:tickLblSkip val="1"/>
        <c:tickMarkSkip val="1"/>
      </c:catAx>
      <c:valAx>
        <c:axId val="68548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469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598400"/>
        <c:axId val="68612480"/>
      </c:lineChart>
      <c:catAx>
        <c:axId val="685984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12480"/>
        <c:crosses val="autoZero"/>
        <c:auto val="1"/>
        <c:lblAlgn val="ctr"/>
        <c:lblOffset val="100"/>
        <c:tickLblSkip val="1"/>
        <c:tickMarkSkip val="1"/>
      </c:catAx>
      <c:valAx>
        <c:axId val="686124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984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68727936"/>
        <c:axId val="68729472"/>
      </c:lineChart>
      <c:catAx>
        <c:axId val="687279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29472"/>
        <c:crosses val="autoZero"/>
        <c:auto val="1"/>
        <c:lblAlgn val="ctr"/>
        <c:lblOffset val="100"/>
        <c:tickLblSkip val="1"/>
        <c:tickMarkSkip val="1"/>
      </c:catAx>
      <c:valAx>
        <c:axId val="68729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279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4259456"/>
        <c:axId val="74269440"/>
      </c:lineChart>
      <c:catAx>
        <c:axId val="742594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269440"/>
        <c:crosses val="autoZero"/>
        <c:auto val="1"/>
        <c:lblAlgn val="ctr"/>
        <c:lblOffset val="100"/>
        <c:tickLblSkip val="1"/>
        <c:tickMarkSkip val="1"/>
      </c:catAx>
      <c:valAx>
        <c:axId val="742694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259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lent%20Runner%20-%20Sprint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Backlog"/>
      <sheetName val="2. Project Dashboard"/>
      <sheetName val="3. Resources"/>
      <sheetName val="4. Timesheet"/>
      <sheetName val="5. Burndown Task Tables"/>
      <sheetName val="6. Burndown Task Graphs"/>
      <sheetName val="7. Burndown Resources Tables"/>
      <sheetName val="CONFI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2"/>
  <sheetViews>
    <sheetView topLeftCell="A9" workbookViewId="0">
      <selection activeCell="D20" sqref="D20"/>
    </sheetView>
  </sheetViews>
  <sheetFormatPr defaultRowHeight="15"/>
  <cols>
    <col min="14" max="14" width="11.5703125" bestFit="1" customWidth="1"/>
  </cols>
  <sheetData>
    <row r="1" spans="1:32" s="67" customFormat="1" ht="27" customHeight="1">
      <c r="H1" s="319" t="s">
        <v>132</v>
      </c>
      <c r="I1" s="319"/>
      <c r="J1" s="319"/>
      <c r="K1" s="319"/>
      <c r="L1" s="319"/>
      <c r="M1" s="319"/>
      <c r="N1" s="31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2" t="s">
        <v>133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 t="s">
        <v>134</v>
      </c>
    </row>
    <row r="5" spans="1:32">
      <c r="A5" s="313" t="s">
        <v>135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>
        <v>21</v>
      </c>
    </row>
    <row r="6" spans="1:32">
      <c r="A6" s="313" t="s">
        <v>136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>
        <v>8</v>
      </c>
    </row>
    <row r="7" spans="1:32">
      <c r="A7" s="313" t="s">
        <v>137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>
        <v>3</v>
      </c>
    </row>
    <row r="8" spans="1:32">
      <c r="A8" s="313" t="s">
        <v>138</v>
      </c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>
        <v>2</v>
      </c>
    </row>
    <row r="9" spans="1:32">
      <c r="A9" s="313" t="s">
        <v>139</v>
      </c>
      <c r="B9" s="313"/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>
        <v>3</v>
      </c>
    </row>
    <row r="10" spans="1:32">
      <c r="A10" s="316" t="s">
        <v>140</v>
      </c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>
        <v>13</v>
      </c>
    </row>
    <row r="11" spans="1:32">
      <c r="A11" s="313" t="s">
        <v>141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>
        <v>13</v>
      </c>
    </row>
    <row r="12" spans="1:32">
      <c r="A12" s="313" t="s">
        <v>142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>
        <v>8</v>
      </c>
    </row>
    <row r="13" spans="1:32">
      <c r="A13" s="313" t="s">
        <v>143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>
        <v>1</v>
      </c>
    </row>
    <row r="14" spans="1:32">
      <c r="A14" s="313" t="s">
        <v>144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>
        <v>3</v>
      </c>
    </row>
    <row r="15" spans="1:32">
      <c r="A15" s="313" t="s">
        <v>145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>
        <v>5</v>
      </c>
    </row>
    <row r="16" spans="1:32">
      <c r="A16" s="315" t="s">
        <v>146</v>
      </c>
      <c r="B16" s="315"/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3">
        <v>5</v>
      </c>
    </row>
    <row r="17" spans="1:14">
      <c r="A17" s="313" t="s">
        <v>147</v>
      </c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>
        <v>3</v>
      </c>
    </row>
    <row r="18" spans="1:14">
      <c r="A18" s="313" t="s">
        <v>148</v>
      </c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>
        <v>3</v>
      </c>
    </row>
    <row r="19" spans="1:14">
      <c r="A19" t="s">
        <v>149</v>
      </c>
      <c r="N19">
        <v>8</v>
      </c>
    </row>
    <row r="20" spans="1:14">
      <c r="A20" t="s">
        <v>150</v>
      </c>
      <c r="N20">
        <v>13</v>
      </c>
    </row>
    <row r="21" spans="1:14">
      <c r="A21" t="s">
        <v>151</v>
      </c>
      <c r="N21">
        <v>2</v>
      </c>
    </row>
    <row r="22" spans="1:14">
      <c r="A22" t="s">
        <v>152</v>
      </c>
      <c r="N22">
        <v>3</v>
      </c>
    </row>
    <row r="23" spans="1:14">
      <c r="A23" t="s">
        <v>153</v>
      </c>
      <c r="N23">
        <v>2</v>
      </c>
    </row>
    <row r="24" spans="1:14">
      <c r="A24" t="s">
        <v>154</v>
      </c>
      <c r="N24">
        <v>5</v>
      </c>
    </row>
    <row r="25" spans="1:14">
      <c r="A25" t="s">
        <v>155</v>
      </c>
      <c r="N25">
        <v>3</v>
      </c>
    </row>
    <row r="26" spans="1:14">
      <c r="A26" t="s">
        <v>156</v>
      </c>
      <c r="N26">
        <v>5</v>
      </c>
    </row>
    <row r="27" spans="1:14">
      <c r="A27" t="s">
        <v>157</v>
      </c>
      <c r="N27">
        <v>8</v>
      </c>
    </row>
    <row r="28" spans="1:14">
      <c r="A28" t="s">
        <v>158</v>
      </c>
      <c r="N28">
        <v>13</v>
      </c>
    </row>
    <row r="29" spans="1:14">
      <c r="A29" t="s">
        <v>159</v>
      </c>
      <c r="N29">
        <v>8</v>
      </c>
    </row>
    <row r="30" spans="1:14">
      <c r="A30" t="s">
        <v>160</v>
      </c>
      <c r="N30">
        <v>13</v>
      </c>
    </row>
    <row r="31" spans="1:14">
      <c r="A31" t="s">
        <v>161</v>
      </c>
      <c r="N31">
        <v>8</v>
      </c>
    </row>
    <row r="32" spans="1:14">
      <c r="A32" t="s">
        <v>162</v>
      </c>
      <c r="N32">
        <v>13</v>
      </c>
    </row>
  </sheetData>
  <mergeCells count="1"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M10" sqref="M10:P10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9" t="s">
        <v>95</v>
      </c>
      <c r="K2" s="319"/>
      <c r="L2" s="319"/>
      <c r="M2" s="319"/>
      <c r="N2" s="319"/>
      <c r="O2" s="319"/>
      <c r="P2" s="319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5" t="s">
        <v>45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34" t="s">
        <v>14</v>
      </c>
      <c r="B28" s="334"/>
      <c r="C28" s="334"/>
      <c r="D28" s="334"/>
      <c r="E28" s="334"/>
      <c r="F28" s="334"/>
      <c r="G28" s="336">
        <f ca="1">TODAY()</f>
        <v>40308</v>
      </c>
      <c r="H28" s="336"/>
      <c r="I28" s="336"/>
      <c r="J28" s="336"/>
      <c r="K28" s="336"/>
      <c r="L28" s="183"/>
      <c r="M28" s="183"/>
      <c r="N28" s="183"/>
      <c r="O28" s="183"/>
      <c r="P28" s="183"/>
    </row>
    <row r="30" spans="1:16">
      <c r="B30" s="329" t="s">
        <v>90</v>
      </c>
      <c r="C30" s="330"/>
      <c r="D30" s="330"/>
      <c r="E30" s="331"/>
    </row>
    <row r="31" spans="1:16">
      <c r="B31" s="337" t="s">
        <v>60</v>
      </c>
      <c r="C31" s="338"/>
      <c r="D31" s="338"/>
      <c r="E31" s="338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74.75</v>
      </c>
      <c r="C33" s="176">
        <f>'4. Timesheet'!I10</f>
        <v>0.9425493716337523</v>
      </c>
      <c r="D33" s="177">
        <v>0</v>
      </c>
      <c r="E33" s="178">
        <f>IF(B33&lt;&gt;0,(C33/B33)-1,0)</f>
        <v>-0.98739064385774244</v>
      </c>
    </row>
    <row r="34" spans="2:16">
      <c r="B34" s="338" t="s">
        <v>54</v>
      </c>
      <c r="C34" s="338"/>
      <c r="D34" s="338"/>
      <c r="E34" s="338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39" t="s">
        <v>59</v>
      </c>
      <c r="C37" s="339"/>
      <c r="D37" s="339"/>
      <c r="E37" s="339"/>
    </row>
    <row r="38" spans="2:16">
      <c r="B38" s="340" t="s">
        <v>83</v>
      </c>
      <c r="C38" s="341"/>
      <c r="D38" s="341"/>
      <c r="E38" s="341"/>
    </row>
    <row r="40" spans="2:16">
      <c r="B40" s="329" t="s">
        <v>91</v>
      </c>
      <c r="C40" s="330"/>
      <c r="D40" s="330"/>
      <c r="E40" s="331"/>
    </row>
    <row r="41" spans="2:16">
      <c r="B41" s="320"/>
      <c r="C41" s="321"/>
      <c r="D41" s="321"/>
      <c r="E41" s="322"/>
    </row>
    <row r="42" spans="2:16">
      <c r="B42" s="323"/>
      <c r="C42" s="324"/>
      <c r="D42" s="324"/>
      <c r="E42" s="325"/>
      <c r="H42" s="181"/>
    </row>
    <row r="43" spans="2:16">
      <c r="B43" s="323"/>
      <c r="C43" s="324"/>
      <c r="D43" s="324"/>
      <c r="E43" s="325"/>
    </row>
    <row r="44" spans="2:16">
      <c r="B44" s="323"/>
      <c r="C44" s="324"/>
      <c r="D44" s="324"/>
      <c r="E44" s="325"/>
    </row>
    <row r="45" spans="2:16">
      <c r="B45" s="323"/>
      <c r="C45" s="324"/>
      <c r="D45" s="324"/>
      <c r="E45" s="325"/>
    </row>
    <row r="46" spans="2:16">
      <c r="B46" s="323"/>
      <c r="C46" s="324"/>
      <c r="D46" s="324"/>
      <c r="E46" s="325"/>
      <c r="F46" s="332" t="s">
        <v>89</v>
      </c>
      <c r="G46" s="332"/>
      <c r="H46" s="332"/>
      <c r="I46" s="332"/>
      <c r="J46" s="332"/>
      <c r="K46" s="332"/>
      <c r="L46" s="332"/>
      <c r="M46" s="332"/>
      <c r="N46" s="332"/>
      <c r="O46" s="332"/>
      <c r="P46" s="332"/>
    </row>
    <row r="47" spans="2:16">
      <c r="B47" s="323"/>
      <c r="C47" s="324"/>
      <c r="D47" s="324"/>
      <c r="E47" s="325"/>
      <c r="F47" s="333" t="s">
        <v>0</v>
      </c>
      <c r="G47" s="333"/>
      <c r="H47" s="333"/>
      <c r="I47" s="333"/>
      <c r="J47" s="333"/>
      <c r="K47" s="333"/>
      <c r="L47" s="333"/>
      <c r="M47" s="333"/>
      <c r="N47" s="333"/>
      <c r="O47" s="333"/>
      <c r="P47" s="333"/>
    </row>
    <row r="48" spans="2:16">
      <c r="B48" s="326"/>
      <c r="C48" s="327"/>
      <c r="D48" s="327"/>
      <c r="E48" s="328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59" zoomScale="90" zoomScaleNormal="90" workbookViewId="0">
      <selection activeCell="E87" sqref="E87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1.5703125" style="9" bestFit="1" customWidth="1"/>
    <col min="5" max="5" width="11.42578125" style="9" bestFit="1" customWidth="1"/>
    <col min="6" max="6" width="13.2851562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1.28515625" style="9" customWidth="1"/>
    <col min="12" max="12" width="10.85546875" style="9" customWidth="1"/>
    <col min="13" max="13" width="11" style="9" customWidth="1"/>
    <col min="14" max="14" width="11.7109375" style="9" bestFit="1" customWidth="1"/>
    <col min="15" max="15" width="12.140625" style="9" bestFit="1" customWidth="1"/>
    <col min="16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7" t="str">
        <f>'1. Backlog'!$H$1</f>
        <v>Silent Runner</v>
      </c>
      <c r="H2" s="357"/>
      <c r="I2" s="357"/>
      <c r="J2" s="357"/>
      <c r="K2" s="357"/>
      <c r="L2" s="35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125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59" t="s">
        <v>124</v>
      </c>
      <c r="C6" s="360"/>
      <c r="D6" s="360"/>
      <c r="E6" s="360"/>
      <c r="F6" s="360"/>
      <c r="G6" s="360"/>
      <c r="H6" s="360"/>
      <c r="I6" s="360"/>
      <c r="J6" s="360"/>
      <c r="K6" s="360"/>
      <c r="L6" s="36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62">
        <f ca="1">TODAY()</f>
        <v>40308</v>
      </c>
      <c r="O7" s="36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62"/>
      <c r="O8" s="362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8">
        <f ca="1">IF(N7&lt;D54,B54,LOOKUP(N7,'3. Resources'!D54:AG54,'3. Resources'!D56))</f>
        <v>0</v>
      </c>
      <c r="O10" s="370">
        <f ca="1">IF(N7&lt;D54,C59,LOOKUP(N7,'3. Resources'!D54:AG54,'3. Resources'!D59))</f>
        <v>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69"/>
      <c r="O11" s="37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63" t="s">
        <v>78</v>
      </c>
      <c r="O13" s="36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67" t="e">
        <f ca="1">IF(N7&lt;D54,D63,LOOKUP(N7,'3. Resources'!D54:AG54,'3. Resources'!D63))</f>
        <v>#DIV/0!</v>
      </c>
      <c r="O14" s="367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67"/>
      <c r="O15" s="36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63" t="s">
        <v>79</v>
      </c>
      <c r="O17" s="36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63"/>
      <c r="O18" s="36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64">
        <f ca="1">IF(N7&lt;D54,D65,LOOKUP(N7,'3. Resources'!D54:AG54,'3. Resources'!D65))</f>
        <v>11.93</v>
      </c>
      <c r="O19" s="36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64"/>
      <c r="O20" s="36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63" t="str">
        <f>B66</f>
        <v>Chances to Complete (%)</v>
      </c>
      <c r="O22" s="36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59" t="s">
        <v>80</v>
      </c>
      <c r="C23" s="360"/>
      <c r="D23" s="360"/>
      <c r="E23" s="360"/>
      <c r="F23" s="360"/>
      <c r="G23" s="360"/>
      <c r="H23" s="360"/>
      <c r="I23" s="360"/>
      <c r="J23" s="360"/>
      <c r="K23" s="360"/>
      <c r="L23" s="361"/>
      <c r="M23" s="5"/>
      <c r="N23" s="372" t="e">
        <f ca="1">IF(N7&lt;D54,D66,LOOKUP(N7,'3. Resources'!D54:AG54,D66))</f>
        <v>#DIV/0!</v>
      </c>
      <c r="O23" s="37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72"/>
      <c r="O24" s="372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63" t="s">
        <v>76</v>
      </c>
      <c r="O26" s="36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66">
        <f ca="1">IF(N7&lt;D54,D67,LOOKUP(N7,'3. Resources'!D54:AG54,D67))</f>
        <v>0</v>
      </c>
      <c r="O27" s="3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66"/>
      <c r="O28" s="3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63" t="s">
        <v>77</v>
      </c>
      <c r="O30" s="363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71">
        <f ca="1">IF(N7&lt;D54,D68,LOOKUP(N7,'3. Resources'!D54:AG54,D68))</f>
        <v>0</v>
      </c>
      <c r="O31" s="371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71"/>
      <c r="O32" s="371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6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59" t="s">
        <v>81</v>
      </c>
      <c r="C39" s="360"/>
      <c r="D39" s="360"/>
      <c r="E39" s="360"/>
      <c r="F39" s="360"/>
      <c r="G39" s="360"/>
      <c r="H39" s="360"/>
      <c r="I39" s="360"/>
      <c r="J39" s="360"/>
      <c r="K39" s="360"/>
      <c r="L39" s="36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8" t="s">
        <v>123</v>
      </c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43">
        <v>10</v>
      </c>
      <c r="C54" s="345" t="s">
        <v>56</v>
      </c>
      <c r="D54" s="185">
        <v>40294</v>
      </c>
      <c r="E54" s="185">
        <f t="shared" ref="E54:O54" si="0">D54+1</f>
        <v>40295</v>
      </c>
      <c r="F54" s="185">
        <f t="shared" si="0"/>
        <v>40296</v>
      </c>
      <c r="G54" s="185">
        <f t="shared" si="0"/>
        <v>40297</v>
      </c>
      <c r="H54" s="185">
        <f t="shared" si="0"/>
        <v>40298</v>
      </c>
      <c r="I54" s="185">
        <f t="shared" si="0"/>
        <v>40299</v>
      </c>
      <c r="J54" s="185">
        <f t="shared" si="0"/>
        <v>40300</v>
      </c>
      <c r="K54" s="185">
        <f t="shared" si="0"/>
        <v>40301</v>
      </c>
      <c r="L54" s="185">
        <f t="shared" si="0"/>
        <v>40302</v>
      </c>
      <c r="M54" s="185">
        <f t="shared" si="0"/>
        <v>40303</v>
      </c>
      <c r="N54" s="185">
        <f t="shared" si="0"/>
        <v>40304</v>
      </c>
      <c r="O54" s="185">
        <f t="shared" si="0"/>
        <v>40305</v>
      </c>
      <c r="P54" s="185">
        <f>O54+1</f>
        <v>40306</v>
      </c>
      <c r="Q54" s="185">
        <f>P54+1</f>
        <v>40307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44"/>
      <c r="C55" s="346"/>
      <c r="D55" s="184">
        <f t="shared" ref="D55:H55" si="1">WEEKDAY(D54)</f>
        <v>2</v>
      </c>
      <c r="E55" s="184">
        <f t="shared" si="1"/>
        <v>3</v>
      </c>
      <c r="F55" s="184">
        <f t="shared" si="1"/>
        <v>4</v>
      </c>
      <c r="G55" s="184">
        <f t="shared" si="1"/>
        <v>5</v>
      </c>
      <c r="H55" s="184">
        <f t="shared" si="1"/>
        <v>6</v>
      </c>
      <c r="I55" s="184">
        <f t="shared" ref="I55:Q55" si="2">WEEKDAY(I54)</f>
        <v>7</v>
      </c>
      <c r="J55" s="184">
        <f t="shared" si="2"/>
        <v>1</v>
      </c>
      <c r="K55" s="184">
        <f t="shared" si="2"/>
        <v>2</v>
      </c>
      <c r="L55" s="184">
        <f t="shared" si="2"/>
        <v>3</v>
      </c>
      <c r="M55" s="184">
        <f t="shared" si="2"/>
        <v>4</v>
      </c>
      <c r="N55" s="184">
        <f t="shared" si="2"/>
        <v>5</v>
      </c>
      <c r="O55" s="184">
        <f t="shared" si="2"/>
        <v>6</v>
      </c>
      <c r="P55" s="184">
        <f t="shared" si="2"/>
        <v>7</v>
      </c>
      <c r="Q55" s="184">
        <f t="shared" si="2"/>
        <v>1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6</v>
      </c>
      <c r="I56" s="70">
        <f t="shared" si="3"/>
        <v>5</v>
      </c>
      <c r="J56" s="70">
        <f t="shared" si="3"/>
        <v>5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1</v>
      </c>
      <c r="P56" s="70">
        <f>IF(AND(WEEKDAY(O54)&lt;&gt;1,WEEKDAY(O54)&lt;&gt;7),O56-1,O56)</f>
        <v>0</v>
      </c>
      <c r="Q56" s="70">
        <f>IF(AND(WEEKDAY(P54)&lt;&gt;1,WEEKDAY(P54)&lt;&gt;7),P56-1,P56)</f>
        <v>0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74.75</v>
      </c>
      <c r="D58" s="74">
        <f>'4. Timesheet'!$D$10</f>
        <v>139.25</v>
      </c>
      <c r="E58" s="74">
        <f>'4. Timesheet'!$D$10</f>
        <v>139.25</v>
      </c>
      <c r="F58" s="74">
        <f>'4. Timesheet'!$D$10</f>
        <v>139.25</v>
      </c>
      <c r="G58" s="74">
        <f>'4. Timesheet'!$D$10</f>
        <v>139.25</v>
      </c>
      <c r="H58" s="74">
        <f>'4. Timesheet'!$D$10</f>
        <v>139.25</v>
      </c>
      <c r="I58" s="74">
        <f>'4. Timesheet'!$D$10</f>
        <v>139.25</v>
      </c>
      <c r="J58" s="74">
        <f>'4. Timesheet'!$D$10</f>
        <v>139.25</v>
      </c>
      <c r="K58" s="74">
        <f>'4. Timesheet'!$D$10</f>
        <v>139.25</v>
      </c>
      <c r="L58" s="74">
        <f>'4. Timesheet'!$D$10</f>
        <v>139.25</v>
      </c>
      <c r="M58" s="74">
        <f>'4. Timesheet'!$D$10</f>
        <v>139.25</v>
      </c>
      <c r="N58" s="74">
        <f>'4. Timesheet'!$D$10</f>
        <v>139.25</v>
      </c>
      <c r="O58" s="74">
        <f>'4. Timesheet'!$D$10</f>
        <v>139.25</v>
      </c>
      <c r="P58" s="74">
        <f>'4. Timesheet'!$D$10</f>
        <v>139.25</v>
      </c>
      <c r="Q58" s="74">
        <f>'4. Timesheet'!$D$10</f>
        <v>139.25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74.75</v>
      </c>
      <c r="D59" s="76">
        <f t="shared" ref="D59:N59" ca="1" si="4">IF(D58="","",D58-D61)</f>
        <v>117.25</v>
      </c>
      <c r="E59" s="76">
        <f t="shared" ca="1" si="4"/>
        <v>104.25</v>
      </c>
      <c r="F59" s="76">
        <f t="shared" ca="1" si="4"/>
        <v>91.25</v>
      </c>
      <c r="G59" s="76">
        <f t="shared" ca="1" si="4"/>
        <v>81.75</v>
      </c>
      <c r="H59" s="76">
        <f t="shared" ca="1" si="4"/>
        <v>69.75</v>
      </c>
      <c r="I59" s="76">
        <f t="shared" ca="1" si="4"/>
        <v>69.75</v>
      </c>
      <c r="J59" s="76">
        <f t="shared" ca="1" si="4"/>
        <v>69.75</v>
      </c>
      <c r="K59" s="76">
        <f t="shared" ca="1" si="4"/>
        <v>52.5</v>
      </c>
      <c r="L59" s="76">
        <f t="shared" ca="1" si="4"/>
        <v>36.5</v>
      </c>
      <c r="M59" s="76">
        <f t="shared" ca="1" si="4"/>
        <v>21.5</v>
      </c>
      <c r="N59" s="76">
        <f t="shared" ca="1" si="4"/>
        <v>8.5</v>
      </c>
      <c r="O59" s="76">
        <f ca="1">IF(O58="","",O58-O61)</f>
        <v>8</v>
      </c>
      <c r="P59" s="76">
        <f ca="1">IF(P58="","",P58-P61)</f>
        <v>8</v>
      </c>
      <c r="Q59" s="76">
        <f ca="1">IF(Q58="","",Q58-Q61)</f>
        <v>8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22</v>
      </c>
      <c r="E60" s="78">
        <f t="shared" ca="1" si="5"/>
        <v>13</v>
      </c>
      <c r="F60" s="78">
        <f t="shared" ca="1" si="5"/>
        <v>13</v>
      </c>
      <c r="G60" s="78">
        <f t="shared" ca="1" si="5"/>
        <v>9.5</v>
      </c>
      <c r="H60" s="78">
        <f t="shared" ca="1" si="5"/>
        <v>12</v>
      </c>
      <c r="I60" s="78">
        <f t="shared" ca="1" si="5"/>
        <v>0</v>
      </c>
      <c r="J60" s="78">
        <f t="shared" ca="1" si="5"/>
        <v>0</v>
      </c>
      <c r="K60" s="78">
        <f t="shared" ca="1" si="5"/>
        <v>17.25</v>
      </c>
      <c r="L60" s="78">
        <f t="shared" ca="1" si="5"/>
        <v>16</v>
      </c>
      <c r="M60" s="78">
        <f t="shared" ca="1" si="5"/>
        <v>15</v>
      </c>
      <c r="N60" s="78">
        <f t="shared" ca="1" si="5"/>
        <v>13</v>
      </c>
      <c r="O60" s="78">
        <f t="shared" ca="1" si="5"/>
        <v>0.5</v>
      </c>
      <c r="P60" s="78">
        <f ca="1">P124</f>
        <v>0</v>
      </c>
      <c r="Q60" s="78">
        <f ca="1">Q124</f>
        <v>0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22</v>
      </c>
      <c r="E61" s="78">
        <f t="shared" ca="1" si="6"/>
        <v>35</v>
      </c>
      <c r="F61" s="78">
        <f t="shared" ca="1" si="6"/>
        <v>48</v>
      </c>
      <c r="G61" s="78">
        <f t="shared" ca="1" si="6"/>
        <v>57.5</v>
      </c>
      <c r="H61" s="78">
        <f t="shared" ca="1" si="6"/>
        <v>69.5</v>
      </c>
      <c r="I61" s="78">
        <f t="shared" ca="1" si="6"/>
        <v>69.5</v>
      </c>
      <c r="J61" s="78">
        <f t="shared" ca="1" si="6"/>
        <v>69.5</v>
      </c>
      <c r="K61" s="78">
        <f t="shared" ca="1" si="6"/>
        <v>86.75</v>
      </c>
      <c r="L61" s="78">
        <f t="shared" ca="1" si="6"/>
        <v>102.75</v>
      </c>
      <c r="M61" s="78">
        <f t="shared" ca="1" si="6"/>
        <v>117.75</v>
      </c>
      <c r="N61" s="78">
        <f t="shared" ca="1" si="6"/>
        <v>130.75</v>
      </c>
      <c r="O61" s="78">
        <f t="shared" ca="1" si="6"/>
        <v>131.25</v>
      </c>
      <c r="P61" s="78">
        <f ca="1">O61+P60</f>
        <v>131.25</v>
      </c>
      <c r="Q61" s="78">
        <f ca="1">P61+Q60</f>
        <v>131.25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64.5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7.4749999999999996</v>
      </c>
      <c r="E63" s="81">
        <f t="shared" ca="1" si="8"/>
        <v>13.027777777777779</v>
      </c>
      <c r="F63" s="81">
        <f t="shared" ca="1" si="8"/>
        <v>13.03125</v>
      </c>
      <c r="G63" s="81">
        <f t="shared" ca="1" si="8"/>
        <v>13.035714285714286</v>
      </c>
      <c r="H63" s="81">
        <f t="shared" ca="1" si="8"/>
        <v>13.625</v>
      </c>
      <c r="I63" s="81">
        <f t="shared" ca="1" si="8"/>
        <v>13.95</v>
      </c>
      <c r="J63" s="81">
        <f t="shared" ca="1" si="8"/>
        <v>13.95</v>
      </c>
      <c r="K63" s="81">
        <f t="shared" ca="1" si="8"/>
        <v>13.95</v>
      </c>
      <c r="L63" s="81">
        <f t="shared" ca="1" si="8"/>
        <v>13.125</v>
      </c>
      <c r="M63" s="81">
        <f t="shared" ca="1" si="8"/>
        <v>12.166666666666666</v>
      </c>
      <c r="N63" s="81">
        <f ca="1">IF(M59&lt;&gt;0,M59/N56,0)</f>
        <v>10.75</v>
      </c>
      <c r="O63" s="81">
        <f t="shared" ca="1" si="8"/>
        <v>8.5</v>
      </c>
      <c r="P63" s="81" t="e">
        <f ca="1">IF(O59&lt;&gt;0,O59/P56,0)</f>
        <v>#DIV/0!</v>
      </c>
      <c r="Q63" s="81" t="e">
        <f ca="1">IF(P59&lt;&gt;0,P59/Q56,0)</f>
        <v>#DIV/0!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14.525</v>
      </c>
      <c r="E64" s="84">
        <f t="shared" ca="1" si="9"/>
        <v>-2.7777777777778567E-2</v>
      </c>
      <c r="F64" s="84">
        <f t="shared" ca="1" si="9"/>
        <v>-3.125E-2</v>
      </c>
      <c r="G64" s="84">
        <f t="shared" ca="1" si="9"/>
        <v>-3.5357142857142865</v>
      </c>
      <c r="H64" s="84">
        <f t="shared" ca="1" si="9"/>
        <v>-1.625</v>
      </c>
      <c r="I64" s="84">
        <f t="shared" ca="1" si="9"/>
        <v>-13.95</v>
      </c>
      <c r="J64" s="84">
        <f t="shared" ca="1" si="9"/>
        <v>-13.95</v>
      </c>
      <c r="K64" s="84">
        <f t="shared" ca="1" si="9"/>
        <v>3.3000000000000007</v>
      </c>
      <c r="L64" s="84">
        <f t="shared" ca="1" si="9"/>
        <v>2.875</v>
      </c>
      <c r="M64" s="84">
        <f t="shared" ca="1" si="9"/>
        <v>2.8333333333333339</v>
      </c>
      <c r="N64" s="84">
        <f t="shared" ca="1" si="9"/>
        <v>2.25</v>
      </c>
      <c r="O64" s="84">
        <f t="shared" ca="1" si="9"/>
        <v>-8</v>
      </c>
      <c r="P64" s="84" t="e">
        <f ca="1">P60-P63</f>
        <v>#DIV/0!</v>
      </c>
      <c r="Q64" s="84" t="e">
        <f ca="1">Q60-Q63</f>
        <v>#DIV/0!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22</v>
      </c>
      <c r="E65" s="86">
        <f t="shared" ca="1" si="10"/>
        <v>17.5</v>
      </c>
      <c r="F65" s="86">
        <f t="shared" ca="1" si="10"/>
        <v>16</v>
      </c>
      <c r="G65" s="86">
        <f t="shared" ca="1" si="10"/>
        <v>14.38</v>
      </c>
      <c r="H65" s="86">
        <f t="shared" ca="1" si="10"/>
        <v>13.9</v>
      </c>
      <c r="I65" s="86">
        <f t="shared" ca="1" si="10"/>
        <v>11.58</v>
      </c>
      <c r="J65" s="86">
        <f t="shared" ca="1" si="10"/>
        <v>11.58</v>
      </c>
      <c r="K65" s="86">
        <f t="shared" ca="1" si="10"/>
        <v>14.46</v>
      </c>
      <c r="L65" s="86">
        <f t="shared" ca="1" si="10"/>
        <v>14.68</v>
      </c>
      <c r="M65" s="86">
        <f t="shared" ca="1" si="10"/>
        <v>14.72</v>
      </c>
      <c r="N65" s="86">
        <f t="shared" ca="1" si="10"/>
        <v>14.53</v>
      </c>
      <c r="O65" s="86">
        <f t="shared" ca="1" si="10"/>
        <v>13.13</v>
      </c>
      <c r="P65" s="86">
        <f ca="1">ROUND(P61/($B$54-P56+1),2)</f>
        <v>11.93</v>
      </c>
      <c r="Q65" s="86">
        <f ca="1">ROUND(Q61/($B$54-Q56+1),2)</f>
        <v>11.93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1</v>
      </c>
      <c r="G66" s="88">
        <f t="shared" ca="1" si="11"/>
        <v>1</v>
      </c>
      <c r="H66" s="88">
        <f t="shared" ca="1" si="11"/>
        <v>1</v>
      </c>
      <c r="I66" s="88">
        <f t="shared" ca="1" si="11"/>
        <v>0.83</v>
      </c>
      <c r="J66" s="88">
        <f t="shared" ca="1" si="11"/>
        <v>0.83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 t="e">
        <f ca="1">IF(P63&lt;&gt;0,IF(ROUND(P65/P63,2)&gt;1,1,ROUND(P65/P63,2)),1)</f>
        <v>#DIV/0!</v>
      </c>
      <c r="Q66" s="88" t="e">
        <f ca="1">IF(Q63&lt;&gt;0,IF(ROUND(Q65/Q63,2)&gt;1,1,ROUND(Q65/Q63,2)),1)</f>
        <v>#DIV/0!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1.62</v>
      </c>
      <c r="E67" s="91">
        <f t="shared" ca="1" si="12"/>
        <v>1.29</v>
      </c>
      <c r="F67" s="91">
        <f t="shared" ca="1" si="12"/>
        <v>1.18</v>
      </c>
      <c r="G67" s="91">
        <f t="shared" ca="1" si="12"/>
        <v>1.06</v>
      </c>
      <c r="H67" s="91">
        <f t="shared" ca="1" si="12"/>
        <v>1.02</v>
      </c>
      <c r="I67" s="91">
        <f t="shared" si="12"/>
        <v>0</v>
      </c>
      <c r="J67" s="91">
        <f t="shared" si="12"/>
        <v>0</v>
      </c>
      <c r="K67" s="91">
        <f t="shared" ca="1" si="12"/>
        <v>1.06</v>
      </c>
      <c r="L67" s="91">
        <f t="shared" ca="1" si="12"/>
        <v>1.08</v>
      </c>
      <c r="M67" s="91">
        <f t="shared" ca="1" si="12"/>
        <v>1.08</v>
      </c>
      <c r="N67" s="91">
        <f t="shared" ca="1" si="12"/>
        <v>1.07</v>
      </c>
      <c r="O67" s="91">
        <f t="shared" ca="1" si="12"/>
        <v>0.97</v>
      </c>
      <c r="P67" s="91">
        <f>ROUND(IF(P71&lt;&gt;0,(P65/P71),0),2)</f>
        <v>0</v>
      </c>
      <c r="Q67" s="91">
        <f>ROUND(IF(Q71&lt;&gt;0,(Q65/Q71),0),2)</f>
        <v>0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1.38</v>
      </c>
      <c r="E68" s="91">
        <f t="shared" ca="1" si="13"/>
        <v>1.0900000000000001</v>
      </c>
      <c r="F68" s="91">
        <f t="shared" ca="1" si="13"/>
        <v>1</v>
      </c>
      <c r="G68" s="91">
        <f t="shared" ca="1" si="13"/>
        <v>0.9</v>
      </c>
      <c r="H68" s="91">
        <f t="shared" ca="1" si="13"/>
        <v>0.87</v>
      </c>
      <c r="I68" s="91">
        <f t="shared" si="13"/>
        <v>0</v>
      </c>
      <c r="J68" s="91">
        <f t="shared" si="13"/>
        <v>0</v>
      </c>
      <c r="K68" s="91">
        <f t="shared" ca="1" si="13"/>
        <v>0.9</v>
      </c>
      <c r="L68" s="91">
        <f t="shared" ca="1" si="13"/>
        <v>0.92</v>
      </c>
      <c r="M68" s="91">
        <f t="shared" ca="1" si="13"/>
        <v>0.92</v>
      </c>
      <c r="N68" s="91">
        <f t="shared" ca="1" si="13"/>
        <v>0.91</v>
      </c>
      <c r="O68" s="91">
        <f t="shared" ca="1" si="13"/>
        <v>0.82</v>
      </c>
      <c r="P68" s="91">
        <f>ROUND(IF(P75&lt;&gt;0,(P65/P75),0),2)</f>
        <v>0</v>
      </c>
      <c r="Q68" s="91">
        <f>ROUND(IF(Q75&lt;&gt;0,(Q65/Q75),0),2)</f>
        <v>0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8" t="s">
        <v>42</v>
      </c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13.6</v>
      </c>
      <c r="D71" s="96">
        <f>IF(AND(WEEKDAY(D54)&lt;&gt;1,WEEKDAY(D54)&lt;&gt;7,D55&lt;&gt;"FER"),$C$71,0)</f>
        <v>13.6</v>
      </c>
      <c r="E71" s="96">
        <f t="shared" ref="E71:Q71" si="14">IF(AND(WEEKDAY(E54)&lt;&gt;1,WEEKDAY(E54)&lt;&gt;7,E55&lt;&gt;"FER"),$C$71,0)</f>
        <v>13.6</v>
      </c>
      <c r="F71" s="96">
        <f t="shared" si="14"/>
        <v>13.6</v>
      </c>
      <c r="G71" s="96">
        <f t="shared" si="14"/>
        <v>13.6</v>
      </c>
      <c r="H71" s="96">
        <f t="shared" si="14"/>
        <v>13.6</v>
      </c>
      <c r="I71" s="96">
        <f t="shared" si="14"/>
        <v>0</v>
      </c>
      <c r="J71" s="96">
        <f t="shared" si="14"/>
        <v>0</v>
      </c>
      <c r="K71" s="96">
        <f t="shared" si="14"/>
        <v>13.6</v>
      </c>
      <c r="L71" s="96">
        <f t="shared" si="14"/>
        <v>13.6</v>
      </c>
      <c r="M71" s="96">
        <f t="shared" si="14"/>
        <v>13.6</v>
      </c>
      <c r="N71" s="96">
        <f t="shared" si="14"/>
        <v>13.6</v>
      </c>
      <c r="O71" s="96">
        <f t="shared" si="14"/>
        <v>13.6</v>
      </c>
      <c r="P71" s="96">
        <f t="shared" si="14"/>
        <v>0</v>
      </c>
      <c r="Q71" s="96">
        <f t="shared" si="14"/>
        <v>0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136</v>
      </c>
      <c r="D72" s="100">
        <f t="shared" ref="D72:O72" si="15">C72-D71</f>
        <v>122.4</v>
      </c>
      <c r="E72" s="100">
        <f t="shared" si="15"/>
        <v>108.80000000000001</v>
      </c>
      <c r="F72" s="100">
        <f t="shared" si="15"/>
        <v>95.200000000000017</v>
      </c>
      <c r="G72" s="100">
        <f t="shared" si="15"/>
        <v>81.600000000000023</v>
      </c>
      <c r="H72" s="100">
        <f t="shared" si="15"/>
        <v>68.000000000000028</v>
      </c>
      <c r="I72" s="100">
        <f t="shared" si="15"/>
        <v>68.000000000000028</v>
      </c>
      <c r="J72" s="100">
        <f t="shared" si="15"/>
        <v>68.000000000000028</v>
      </c>
      <c r="K72" s="100">
        <f t="shared" si="15"/>
        <v>54.400000000000027</v>
      </c>
      <c r="L72" s="100">
        <f t="shared" si="15"/>
        <v>40.800000000000026</v>
      </c>
      <c r="M72" s="100">
        <f t="shared" si="15"/>
        <v>27.200000000000024</v>
      </c>
      <c r="N72" s="100">
        <f t="shared" si="15"/>
        <v>13.600000000000025</v>
      </c>
      <c r="O72" s="100">
        <f t="shared" si="15"/>
        <v>2.4868995751603507E-14</v>
      </c>
      <c r="P72" s="100">
        <f>O72-P71</f>
        <v>2.4868995751603507E-14</v>
      </c>
      <c r="Q72" s="100">
        <f>P72-Q71</f>
        <v>2.4868995751603507E-14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8" t="s">
        <v>43</v>
      </c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58"/>
      <c r="P74" s="358"/>
      <c r="Q74" s="358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16</v>
      </c>
      <c r="D75" s="96">
        <f>IF(AND(WEEKDAY(D54)&lt;&gt;1,WEEKDAY(D54)&lt;&gt;7),$C$75,0)</f>
        <v>16</v>
      </c>
      <c r="E75" s="96">
        <f t="shared" ref="E75:Q75" si="16">IF(AND(WEEKDAY(E54)&lt;&gt;1,WEEKDAY(E54)&lt;&gt;7),$C$75,0)</f>
        <v>16</v>
      </c>
      <c r="F75" s="96">
        <f t="shared" si="16"/>
        <v>16</v>
      </c>
      <c r="G75" s="96">
        <f t="shared" si="16"/>
        <v>16</v>
      </c>
      <c r="H75" s="96">
        <f t="shared" si="16"/>
        <v>16</v>
      </c>
      <c r="I75" s="96">
        <f t="shared" si="16"/>
        <v>0</v>
      </c>
      <c r="J75" s="96">
        <f t="shared" si="16"/>
        <v>0</v>
      </c>
      <c r="K75" s="96">
        <f t="shared" si="16"/>
        <v>16</v>
      </c>
      <c r="L75" s="96">
        <f t="shared" si="16"/>
        <v>16</v>
      </c>
      <c r="M75" s="96">
        <f t="shared" si="16"/>
        <v>16</v>
      </c>
      <c r="N75" s="96">
        <f t="shared" si="16"/>
        <v>16</v>
      </c>
      <c r="O75" s="96">
        <f t="shared" si="16"/>
        <v>16</v>
      </c>
      <c r="P75" s="96">
        <f t="shared" si="16"/>
        <v>0</v>
      </c>
      <c r="Q75" s="96">
        <f t="shared" si="16"/>
        <v>0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160</v>
      </c>
      <c r="D76" s="100">
        <f t="shared" ref="D76:O76" si="17">C76-D75</f>
        <v>144</v>
      </c>
      <c r="E76" s="100">
        <f t="shared" si="17"/>
        <v>128</v>
      </c>
      <c r="F76" s="100">
        <f t="shared" si="17"/>
        <v>112</v>
      </c>
      <c r="G76" s="100">
        <f t="shared" si="17"/>
        <v>96</v>
      </c>
      <c r="H76" s="100">
        <f t="shared" si="17"/>
        <v>80</v>
      </c>
      <c r="I76" s="100">
        <f t="shared" si="17"/>
        <v>80</v>
      </c>
      <c r="J76" s="100">
        <f t="shared" si="17"/>
        <v>80</v>
      </c>
      <c r="K76" s="100">
        <f t="shared" si="17"/>
        <v>64</v>
      </c>
      <c r="L76" s="100">
        <f t="shared" si="17"/>
        <v>48</v>
      </c>
      <c r="M76" s="100">
        <f t="shared" si="17"/>
        <v>32</v>
      </c>
      <c r="N76" s="100">
        <f t="shared" si="17"/>
        <v>16</v>
      </c>
      <c r="O76" s="100">
        <f t="shared" si="17"/>
        <v>0</v>
      </c>
      <c r="P76" s="100">
        <f>O76-P75</f>
        <v>0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53" t="s">
        <v>35</v>
      </c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55" t="s">
        <v>34</v>
      </c>
      <c r="C79" s="355"/>
      <c r="D79" s="306">
        <f>D54</f>
        <v>40294</v>
      </c>
      <c r="E79" s="306">
        <f t="shared" ref="E79:Q79" si="18">E54</f>
        <v>40295</v>
      </c>
      <c r="F79" s="306">
        <f t="shared" si="18"/>
        <v>40296</v>
      </c>
      <c r="G79" s="306">
        <f t="shared" si="18"/>
        <v>40297</v>
      </c>
      <c r="H79" s="306">
        <f t="shared" si="18"/>
        <v>40298</v>
      </c>
      <c r="I79" s="306">
        <f t="shared" si="18"/>
        <v>40299</v>
      </c>
      <c r="J79" s="306">
        <f t="shared" si="18"/>
        <v>40300</v>
      </c>
      <c r="K79" s="306">
        <f t="shared" si="18"/>
        <v>40301</v>
      </c>
      <c r="L79" s="306">
        <f t="shared" si="18"/>
        <v>40302</v>
      </c>
      <c r="M79" s="306">
        <f t="shared" si="18"/>
        <v>40303</v>
      </c>
      <c r="N79" s="306">
        <f t="shared" si="18"/>
        <v>40304</v>
      </c>
      <c r="O79" s="306">
        <f t="shared" si="18"/>
        <v>40305</v>
      </c>
      <c r="P79" s="306">
        <f t="shared" si="18"/>
        <v>40306</v>
      </c>
      <c r="Q79" s="306">
        <f t="shared" si="18"/>
        <v>40307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56" t="s">
        <v>130</v>
      </c>
      <c r="C80" s="356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56" t="s">
        <v>131</v>
      </c>
      <c r="C81" s="356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56" t="s">
        <v>35</v>
      </c>
      <c r="C82" s="356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42" t="s">
        <v>1</v>
      </c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166</v>
      </c>
      <c r="C86" s="108" t="s">
        <v>120</v>
      </c>
      <c r="D86" s="109">
        <v>4</v>
      </c>
      <c r="E86" s="110">
        <v>0.85</v>
      </c>
      <c r="F86" s="111">
        <f t="shared" ref="F86:F91" si="19">D86*E86</f>
        <v>3.4</v>
      </c>
      <c r="G86" s="111">
        <f t="shared" ref="G86:G95" si="20">$B$54</f>
        <v>10</v>
      </c>
      <c r="H86" s="111">
        <f t="shared" ref="H86:H91" si="21">F86*G86</f>
        <v>34</v>
      </c>
      <c r="I86" s="111">
        <f t="shared" ref="I86:I91" si="22">D86*G86</f>
        <v>40</v>
      </c>
      <c r="J86" s="112">
        <f t="shared" ref="J86:J91" ca="1" si="23">SUM(D114:AK114)</f>
        <v>37.5</v>
      </c>
      <c r="K86" s="113">
        <f ca="1">IF(H86&lt;&gt;0,J86/H86,0)</f>
        <v>1.1029411764705883</v>
      </c>
      <c r="L86" s="113">
        <f ca="1">IF(I86&lt;&gt;0,J86/I86,0)</f>
        <v>0.9375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167</v>
      </c>
      <c r="C87" s="108" t="s">
        <v>119</v>
      </c>
      <c r="D87" s="109"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35.25</v>
      </c>
      <c r="K87" s="113">
        <f t="shared" ref="K87:K95" ca="1" si="24">IF(H87&lt;&gt;0,J87/H87,0)</f>
        <v>1.036764705882353</v>
      </c>
      <c r="L87" s="113">
        <f t="shared" ref="L87:L95" ca="1" si="25">IF(I87&lt;&gt;0,J87/I87,0)</f>
        <v>0.88124999999999998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168</v>
      </c>
      <c r="C88" s="108" t="s">
        <v>103</v>
      </c>
      <c r="D88" s="109">
        <v>4</v>
      </c>
      <c r="E88" s="110">
        <v>0.85</v>
      </c>
      <c r="F88" s="111">
        <f t="shared" si="19"/>
        <v>3.4</v>
      </c>
      <c r="G88" s="111">
        <f t="shared" si="20"/>
        <v>10</v>
      </c>
      <c r="H88" s="111">
        <f t="shared" si="21"/>
        <v>34</v>
      </c>
      <c r="I88" s="111">
        <f t="shared" si="22"/>
        <v>40</v>
      </c>
      <c r="J88" s="112">
        <f t="shared" ca="1" si="23"/>
        <v>56</v>
      </c>
      <c r="K88" s="113">
        <f t="shared" ca="1" si="24"/>
        <v>1.6470588235294117</v>
      </c>
      <c r="L88" s="113">
        <f t="shared" ca="1" si="25"/>
        <v>1.4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189</v>
      </c>
      <c r="C89" s="108" t="s">
        <v>119</v>
      </c>
      <c r="D89" s="109">
        <v>4</v>
      </c>
      <c r="E89" s="110">
        <v>0.85</v>
      </c>
      <c r="F89" s="111">
        <f t="shared" si="19"/>
        <v>3.4</v>
      </c>
      <c r="G89" s="111">
        <f t="shared" si="20"/>
        <v>10</v>
      </c>
      <c r="H89" s="111">
        <f t="shared" si="21"/>
        <v>34</v>
      </c>
      <c r="I89" s="111">
        <f t="shared" si="22"/>
        <v>40</v>
      </c>
      <c r="J89" s="112">
        <f t="shared" ca="1" si="23"/>
        <v>2.5</v>
      </c>
      <c r="K89" s="113">
        <f t="shared" ca="1" si="24"/>
        <v>7.3529411764705885E-2</v>
      </c>
      <c r="L89" s="113">
        <f t="shared" ca="1" si="25"/>
        <v>6.25E-2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/>
      <c r="C90" s="108"/>
      <c r="D90" s="109">
        <f t="shared" ref="D90" si="26">IF(C90&lt;&gt;"",8,0)</f>
        <v>0</v>
      </c>
      <c r="E90" s="110">
        <v>0.85</v>
      </c>
      <c r="F90" s="111">
        <f t="shared" si="19"/>
        <v>0</v>
      </c>
      <c r="G90" s="111">
        <f t="shared" si="20"/>
        <v>10</v>
      </c>
      <c r="H90" s="111">
        <f t="shared" si="21"/>
        <v>0</v>
      </c>
      <c r="I90" s="111">
        <f t="shared" si="22"/>
        <v>0</v>
      </c>
      <c r="J90" s="112">
        <f t="shared" ca="1" si="23"/>
        <v>0</v>
      </c>
      <c r="K90" s="113">
        <f t="shared" si="24"/>
        <v>0</v>
      </c>
      <c r="L90" s="113">
        <f t="shared" si="25"/>
        <v>0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131.25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16</v>
      </c>
      <c r="E96" s="114"/>
      <c r="F96" s="114">
        <f>SUM(F86:F91)</f>
        <v>13.6</v>
      </c>
      <c r="G96" s="114"/>
      <c r="H96" s="114">
        <f>SUM(H86:H91)</f>
        <v>136</v>
      </c>
      <c r="I96" s="114">
        <f>SUM(I86:I91)</f>
        <v>160</v>
      </c>
      <c r="J96" s="116">
        <f ca="1">SUM(J86:J91)</f>
        <v>131.25</v>
      </c>
      <c r="K96" s="117">
        <f ca="1">J96/H96</f>
        <v>0.96507352941176472</v>
      </c>
      <c r="L96" s="117">
        <f ca="1">J96/I96</f>
        <v>0.8203125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42" t="s">
        <v>9</v>
      </c>
      <c r="C98" s="342"/>
      <c r="D98" s="342"/>
      <c r="E98" s="342"/>
      <c r="F98" s="342"/>
      <c r="G98" s="342"/>
      <c r="H98" s="342"/>
      <c r="I98" s="342"/>
      <c r="J98" s="342"/>
      <c r="K98" s="342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Kojiio</v>
      </c>
      <c r="C100" s="119">
        <f t="shared" ref="C100:C110" ca="1" si="29">COUNTIF($D$124:$AH$124,"&gt; 0")</f>
        <v>10</v>
      </c>
      <c r="D100" s="112">
        <f>SUMIFS('4. Timesheet'!D11:D119, '4. Timesheet'!F11:F119,B100) - SUMIFS('4. Timesheet'!E11:E119, '4. Timesheet'!F11:F119,B100)</f>
        <v>8</v>
      </c>
      <c r="E100" s="112">
        <f t="shared" ref="E100:E105" ca="1" si="30">C114</f>
        <v>37.5</v>
      </c>
      <c r="F100" s="120">
        <f t="shared" ref="F100:F105" ca="1" si="31">IF(D100&lt;&gt;0,E100/(D100 + E100),1)</f>
        <v>0.82417582417582413</v>
      </c>
      <c r="G100" s="112">
        <f t="shared" ref="G100:G105" ca="1" si="32">IF(C100&lt;&gt;0,E100/C100,0)</f>
        <v>3.75</v>
      </c>
      <c r="H100" s="110">
        <f ca="1">IF(F86&lt;&gt;0,G100/F86,0)</f>
        <v>1.1029411764705883</v>
      </c>
      <c r="I100" s="110">
        <f ca="1">IF(D86&lt;&gt;0,G100/D86,0)</f>
        <v>0.9375</v>
      </c>
      <c r="J100" s="121">
        <f t="shared" ref="J100:J105" ca="1" si="33">IF($B$54&lt;&gt;C100,ABS(D100/($B$54-C100)),D100)</f>
        <v>8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Gustavo</v>
      </c>
      <c r="C101" s="119">
        <f t="shared" ca="1" si="29"/>
        <v>10</v>
      </c>
      <c r="D101" s="112">
        <f>SUMIFS('4. Timesheet'!D11:D119, '4. Timesheet'!F11:F119,B101) - SUMIFS('4. Timesheet'!E11:E119, '4. Timesheet'!F11:F119,B101)</f>
        <v>0</v>
      </c>
      <c r="E101" s="112">
        <f t="shared" ca="1" si="30"/>
        <v>35.25</v>
      </c>
      <c r="F101" s="120">
        <f t="shared" si="31"/>
        <v>1</v>
      </c>
      <c r="G101" s="112">
        <f t="shared" ca="1" si="32"/>
        <v>3.5249999999999999</v>
      </c>
      <c r="H101" s="110">
        <f t="shared" ref="H101:H109" ca="1" si="34">IF(F87&lt;&gt;0,G101/F87,0)</f>
        <v>1.036764705882353</v>
      </c>
      <c r="I101" s="110">
        <f t="shared" ref="I101:I109" ca="1" si="35">IF(D87&lt;&gt;0,G101/D87,0)</f>
        <v>0.88124999999999998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Caio</v>
      </c>
      <c r="C102" s="119">
        <f t="shared" ca="1" si="29"/>
        <v>10</v>
      </c>
      <c r="D102" s="112">
        <f>SUMIFS('4. Timesheet'!D11:D119, '4. Timesheet'!F11:F119,B102) - SUMIFS('4. Timesheet'!E11:E119, '4. Timesheet'!F11:F119,B102)</f>
        <v>0</v>
      </c>
      <c r="E102" s="112">
        <f t="shared" ca="1" si="30"/>
        <v>56</v>
      </c>
      <c r="F102" s="120">
        <f t="shared" si="31"/>
        <v>1</v>
      </c>
      <c r="G102" s="112">
        <f t="shared" ca="1" si="32"/>
        <v>5.6</v>
      </c>
      <c r="H102" s="110">
        <f t="shared" ca="1" si="34"/>
        <v>1.6470588235294117</v>
      </c>
      <c r="I102" s="110">
        <f t="shared" ca="1" si="35"/>
        <v>1.4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Max</v>
      </c>
      <c r="C103" s="119">
        <f t="shared" ca="1" si="29"/>
        <v>10</v>
      </c>
      <c r="D103" s="112">
        <f>SUMIFS('4. Timesheet'!D11:D119, '4. Timesheet'!F11:F119,B103) - SUMIFS('4. Timesheet'!E11:E119, '4. Timesheet'!F11:F119,B103)</f>
        <v>0</v>
      </c>
      <c r="E103" s="112">
        <f t="shared" ca="1" si="30"/>
        <v>2.5</v>
      </c>
      <c r="F103" s="120">
        <f t="shared" si="31"/>
        <v>1</v>
      </c>
      <c r="G103" s="112">
        <f t="shared" ca="1" si="32"/>
        <v>0.25</v>
      </c>
      <c r="H103" s="110">
        <f t="shared" ca="1" si="34"/>
        <v>7.3529411764705885E-2</v>
      </c>
      <c r="I103" s="110">
        <f t="shared" ca="1" si="35"/>
        <v>6.25E-2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>
        <f t="shared" si="28"/>
        <v>0</v>
      </c>
      <c r="C104" s="119">
        <f t="shared" ca="1" si="29"/>
        <v>10</v>
      </c>
      <c r="D104" s="112">
        <f>SUMIFS('4. Timesheet'!D11:D119, '4. Timesheet'!F11:F119,B104) - SUMIFS('4. Timesheet'!E11:E119, '4. Timesheet'!F11:F119,B104)</f>
        <v>0</v>
      </c>
      <c r="E104" s="112">
        <f t="shared" ca="1" si="30"/>
        <v>0</v>
      </c>
      <c r="F104" s="120">
        <f t="shared" si="31"/>
        <v>1</v>
      </c>
      <c r="G104" s="112">
        <f t="shared" ca="1" si="32"/>
        <v>0</v>
      </c>
      <c r="H104" s="110">
        <f t="shared" si="34"/>
        <v>0</v>
      </c>
      <c r="I104" s="110">
        <f t="shared" si="35"/>
        <v>0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10</v>
      </c>
      <c r="D105" s="112">
        <f>SUMIFS('4. Timesheet'!D11:D119, '4. Timesheet'!F11:F119,B105) - SUMIFS('4. Timesheet'!E11:E119, '4. Timesheet'!F11:F119,B105)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10</v>
      </c>
      <c r="D106" s="112">
        <f>SUMIFS('4. Timesheet'!D11:D119, '4. Timesheet'!F11:F119,B106) - SUMIFS('4. Timesheet'!E11:E119, '4. Timesheet'!F11:F119,B106)</f>
        <v>0</v>
      </c>
      <c r="E106" s="112">
        <f ca="1">C124</f>
        <v>131.25</v>
      </c>
      <c r="F106" s="120">
        <f>IF(D106&lt;&gt;0,E106/(D106 + E106),1)</f>
        <v>1</v>
      </c>
      <c r="G106" s="112">
        <f ca="1">IF(C106&lt;&gt;0,E106/C106,0)</f>
        <v>13.125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10</v>
      </c>
      <c r="D107" s="112">
        <f>SUMIFS('4. Timesheet'!D11:D119, '4. Timesheet'!F11:F119,B107) - SUMIFS('4. Timesheet'!E11:E119, '4. Timesheet'!F11:F119,B107)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10</v>
      </c>
      <c r="D108" s="112">
        <f>SUMIFS('4. Timesheet'!D11:D119, '4. Timesheet'!F11:F119,B108) - SUMIFS('4. Timesheet'!E11:E119, '4. Timesheet'!F11:F119,B108)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10</v>
      </c>
      <c r="D109" s="112">
        <f>SUMIFS('4. Timesheet'!D11:D119, '4. Timesheet'!F11:F119,B109) - SUMIFS('4. Timesheet'!E11:E119, '4. Timesheet'!F11:F119,B109)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10</v>
      </c>
      <c r="D110" s="124">
        <f>SUM(D100:D105)</f>
        <v>8</v>
      </c>
      <c r="E110" s="124">
        <f ca="1">SUM(E100:E105)</f>
        <v>131.25</v>
      </c>
      <c r="F110" s="125">
        <f ca="1">IF(D110&lt;&gt;0,E110/(D110 + E110),1)</f>
        <v>0.9425493716337523</v>
      </c>
      <c r="G110" s="124">
        <f ca="1">SUM(G100:G105)</f>
        <v>13.125</v>
      </c>
      <c r="H110" s="125">
        <f ca="1">G110/F96</f>
        <v>0.96507352941176472</v>
      </c>
      <c r="I110" s="125">
        <f ca="1">G110/D96</f>
        <v>0.8203125</v>
      </c>
      <c r="J110" s="124">
        <f ca="1">SUM(J100:J105)</f>
        <v>8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47" t="s">
        <v>82</v>
      </c>
      <c r="C112" s="348"/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40294</v>
      </c>
      <c r="E113" s="20">
        <f t="shared" si="36"/>
        <v>40295</v>
      </c>
      <c r="F113" s="20">
        <f t="shared" si="36"/>
        <v>40296</v>
      </c>
      <c r="G113" s="20">
        <f t="shared" si="36"/>
        <v>40297</v>
      </c>
      <c r="H113" s="20">
        <f t="shared" si="36"/>
        <v>40298</v>
      </c>
      <c r="I113" s="20">
        <f t="shared" si="36"/>
        <v>40299</v>
      </c>
      <c r="J113" s="20">
        <f t="shared" si="36"/>
        <v>40300</v>
      </c>
      <c r="K113" s="20">
        <f t="shared" si="36"/>
        <v>40301</v>
      </c>
      <c r="L113" s="20">
        <f t="shared" si="36"/>
        <v>40302</v>
      </c>
      <c r="M113" s="20">
        <f t="shared" si="36"/>
        <v>40303</v>
      </c>
      <c r="N113" s="20">
        <f t="shared" si="36"/>
        <v>40304</v>
      </c>
      <c r="O113" s="20">
        <f t="shared" si="36"/>
        <v>40305</v>
      </c>
      <c r="P113" s="20">
        <f>P54</f>
        <v>40306</v>
      </c>
      <c r="Q113" s="20">
        <f>Q54</f>
        <v>40307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Kojiio</v>
      </c>
      <c r="C114" s="129">
        <f t="shared" ref="C114:C119" ca="1" si="38">SUM(D114:AH114)</f>
        <v>37.5</v>
      </c>
      <c r="D114" s="104">
        <f ca="1">SUMIF('4. Timesheet'!$F$11:$G$119,$B114,'4. Timesheet'!J$11:J$119)</f>
        <v>4</v>
      </c>
      <c r="E114" s="104">
        <f ca="1">SUMIF('4. Timesheet'!$F$11:$G$119,$B114,'4. Timesheet'!K$11:K$119)</f>
        <v>6</v>
      </c>
      <c r="F114" s="104">
        <f ca="1">SUMIF('4. Timesheet'!$F$11:$G$119,$B114,'4. Timesheet'!L$11:L$119)</f>
        <v>3</v>
      </c>
      <c r="G114" s="104">
        <f ca="1">SUMIF('4. Timesheet'!$F$11:$G$119,$B114,'4. Timesheet'!M$11:M$119)</f>
        <v>4</v>
      </c>
      <c r="H114" s="104">
        <f ca="1">SUMIF('4. Timesheet'!$F$11:$G$119,$B114,'4. Timesheet'!N$11:N$119)</f>
        <v>4</v>
      </c>
      <c r="I114" s="104">
        <f ca="1">SUMIF('4. Timesheet'!$F$11:$G$119,$B114,'4. Timesheet'!O$11:O$119)</f>
        <v>0</v>
      </c>
      <c r="J114" s="104">
        <f ca="1">SUMIF('4. Timesheet'!$F$11:$G$119,$B114,'4. Timesheet'!P$11:P$119)</f>
        <v>0</v>
      </c>
      <c r="K114" s="104">
        <f ca="1">SUMIF('4. Timesheet'!$F$11:$G$119,$B114,'4. Timesheet'!Q$11:Q$119)</f>
        <v>4</v>
      </c>
      <c r="L114" s="104">
        <f ca="1">SUMIF('4. Timesheet'!$F$11:$G$119,$B114,'4. Timesheet'!R$11:R$119)</f>
        <v>4</v>
      </c>
      <c r="M114" s="104">
        <f ca="1">SUMIF('4. Timesheet'!$F$11:$G$119,$B114,'4. Timesheet'!S$11:S$119)</f>
        <v>4</v>
      </c>
      <c r="N114" s="104">
        <f ca="1">SUMIF('4. Timesheet'!$F$11:$G$119,$B114,'4. Timesheet'!T$11:T$119)</f>
        <v>4.5</v>
      </c>
      <c r="O114" s="104">
        <f ca="1">SUMIF('4. Timesheet'!$F$11:$G$119,$B114,'4. Timesheet'!U$11:U$119)</f>
        <v>0</v>
      </c>
      <c r="P114" s="104">
        <f ca="1">SUMIF('4. Timesheet'!$F$11:$G$119,$B114,'4. Timesheet'!V$11:V$119)</f>
        <v>0</v>
      </c>
      <c r="Q114" s="104">
        <f ca="1">SUMIF('4. Timesheet'!$F$11:$G$119,$B114,'4. Timesheet'!W$11:W$119)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Gustavo</v>
      </c>
      <c r="C115" s="129">
        <f t="shared" ca="1" si="38"/>
        <v>35.25</v>
      </c>
      <c r="D115" s="104">
        <f ca="1">SUMIF('4. Timesheet'!$F$11:$G$119,$B115,'4. Timesheet'!J$11:J$119)</f>
        <v>4</v>
      </c>
      <c r="E115" s="104">
        <f ca="1">SUMIF('4. Timesheet'!$F$11:$G$119,$B115,'4. Timesheet'!K$11:K$119)</f>
        <v>3</v>
      </c>
      <c r="F115" s="104">
        <f ca="1">SUMIF('4. Timesheet'!$F$11:$G$119,$B115,'4. Timesheet'!L$11:L$119)</f>
        <v>4</v>
      </c>
      <c r="G115" s="104">
        <f ca="1">SUMIF('4. Timesheet'!$F$11:$G$119,$B115,'4. Timesheet'!M$11:M$119)</f>
        <v>1</v>
      </c>
      <c r="H115" s="104">
        <f ca="1">SUMIF('4. Timesheet'!$F$11:$G$119,$B115,'4. Timesheet'!N$11:N$119)</f>
        <v>2</v>
      </c>
      <c r="I115" s="104">
        <f ca="1">SUMIF('4. Timesheet'!$F$11:$G$119,$B115,'4. Timesheet'!O$11:O$119)</f>
        <v>0</v>
      </c>
      <c r="J115" s="104">
        <f ca="1">SUMIF('4. Timesheet'!$F$11:$G$119,$B115,'4. Timesheet'!P$11:P$119)</f>
        <v>0</v>
      </c>
      <c r="K115" s="104">
        <f ca="1">SUMIF('4. Timesheet'!$F$11:$G$119,$B115,'4. Timesheet'!Q$11:Q$119)</f>
        <v>5.25</v>
      </c>
      <c r="L115" s="104">
        <f ca="1">SUMIF('4. Timesheet'!$F$11:$G$119,$B115,'4. Timesheet'!R$11:R$119)</f>
        <v>5</v>
      </c>
      <c r="M115" s="104">
        <f ca="1">SUMIF('4. Timesheet'!$F$11:$G$119,$B115,'4. Timesheet'!S$11:S$119)</f>
        <v>6</v>
      </c>
      <c r="N115" s="104">
        <f ca="1">SUMIF('4. Timesheet'!$F$11:$G$119,$B115,'4. Timesheet'!T$11:T$119)</f>
        <v>4.5</v>
      </c>
      <c r="O115" s="104">
        <f ca="1">SUMIF('4. Timesheet'!$F$11:$G$119,$B115,'4. Timesheet'!U$11:U$119)</f>
        <v>0.5</v>
      </c>
      <c r="P115" s="104">
        <f ca="1">SUMIF('4. Timesheet'!$F$11:$G$119,$B115,'4. Timesheet'!V$11:V$119)</f>
        <v>0</v>
      </c>
      <c r="Q115" s="104">
        <f ca="1">SUMIF('4. Timesheet'!$F$11:$G$119,$B115,'4. Timesheet'!W$11:W$119)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Caio</v>
      </c>
      <c r="C116" s="129">
        <f t="shared" ca="1" si="38"/>
        <v>56</v>
      </c>
      <c r="D116" s="104">
        <f ca="1">SUMIF('4. Timesheet'!$F$11:$G$119,$B116,'4. Timesheet'!J$11:J$119)</f>
        <v>14</v>
      </c>
      <c r="E116" s="104">
        <f ca="1">SUMIF('4. Timesheet'!$F$11:$G$119,$B116,'4. Timesheet'!K$11:K$119)</f>
        <v>4</v>
      </c>
      <c r="F116" s="104">
        <f ca="1">SUMIF('4. Timesheet'!$F$11:$G$119,$B116,'4. Timesheet'!L$11:L$119)</f>
        <v>6</v>
      </c>
      <c r="G116" s="104">
        <f ca="1">SUMIF('4. Timesheet'!$F$11:$G$119,$B116,'4. Timesheet'!M$11:M$119)</f>
        <v>4</v>
      </c>
      <c r="H116" s="104">
        <f ca="1">SUMIF('4. Timesheet'!$F$11:$G$119,$B116,'4. Timesheet'!N$11:N$119)</f>
        <v>4</v>
      </c>
      <c r="I116" s="104">
        <f ca="1">SUMIF('4. Timesheet'!$F$11:$G$119,$B116,'4. Timesheet'!O$11:O$119)</f>
        <v>0</v>
      </c>
      <c r="J116" s="104">
        <f ca="1">SUMIF('4. Timesheet'!$F$11:$G$119,$B116,'4. Timesheet'!P$11:P$119)</f>
        <v>0</v>
      </c>
      <c r="K116" s="104">
        <f ca="1">SUMIF('4. Timesheet'!$F$11:$G$119,$B116,'4. Timesheet'!Q$11:Q$119)</f>
        <v>8</v>
      </c>
      <c r="L116" s="104">
        <f ca="1">SUMIF('4. Timesheet'!$F$11:$G$119,$B116,'4. Timesheet'!R$11:R$119)</f>
        <v>7</v>
      </c>
      <c r="M116" s="104">
        <f ca="1">SUMIF('4. Timesheet'!$F$11:$G$119,$B116,'4. Timesheet'!S$11:S$119)</f>
        <v>5</v>
      </c>
      <c r="N116" s="104">
        <f ca="1">SUMIF('4. Timesheet'!$F$11:$G$119,$B116,'4. Timesheet'!T$11:T$119)</f>
        <v>4</v>
      </c>
      <c r="O116" s="104">
        <f ca="1">SUMIF('4. Timesheet'!$F$11:$G$119,$B116,'4. Timesheet'!U$11:U$119)</f>
        <v>0</v>
      </c>
      <c r="P116" s="104">
        <f ca="1">SUMIF('4. Timesheet'!$F$11:$G$119,$B116,'4. Timesheet'!V$11:V$119)</f>
        <v>0</v>
      </c>
      <c r="Q116" s="104">
        <f ca="1">SUMIF('4. Timesheet'!$F$11:$G$119,$B116,'4. Timesheet'!W$11:W$119)</f>
        <v>0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Max</v>
      </c>
      <c r="C117" s="129">
        <f t="shared" ca="1" si="38"/>
        <v>2.5</v>
      </c>
      <c r="D117" s="104">
        <f ca="1">SUMIF('4. Timesheet'!$F$11:$G$119,$B117,'4. Timesheet'!J$11:J$119)</f>
        <v>0</v>
      </c>
      <c r="E117" s="104">
        <f ca="1">SUMIF('4. Timesheet'!$F$11:$G$119,$B117,'4. Timesheet'!K$11:K$119)</f>
        <v>0</v>
      </c>
      <c r="F117" s="104">
        <f ca="1">SUMIF('4. Timesheet'!$F$11:$G$119,$B117,'4. Timesheet'!L$11:L$119)</f>
        <v>0</v>
      </c>
      <c r="G117" s="104">
        <f ca="1">SUMIF('4. Timesheet'!$F$11:$G$119,$B117,'4. Timesheet'!M$11:M$119)</f>
        <v>0.5</v>
      </c>
      <c r="H117" s="104">
        <f ca="1">SUMIF('4. Timesheet'!$F$11:$G$119,$B117,'4. Timesheet'!N$11:N$119)</f>
        <v>2</v>
      </c>
      <c r="I117" s="104">
        <f ca="1">SUMIF('4. Timesheet'!$F$11:$G$119,$B117,'4. Timesheet'!O$11:O$119)</f>
        <v>0</v>
      </c>
      <c r="J117" s="104">
        <f ca="1">SUMIF('4. Timesheet'!$F$11:$G$119,$B117,'4. Timesheet'!P$11:P$119)</f>
        <v>0</v>
      </c>
      <c r="K117" s="104">
        <f ca="1">SUMIF('4. Timesheet'!$F$11:$G$119,$B117,'4. Timesheet'!Q$11:Q$119)</f>
        <v>0</v>
      </c>
      <c r="L117" s="104">
        <f ca="1">SUMIF('4. Timesheet'!$F$11:$G$119,$B117,'4. Timesheet'!R$11:R$119)</f>
        <v>0</v>
      </c>
      <c r="M117" s="104">
        <f ca="1">SUMIF('4. Timesheet'!$F$11:$G$119,$B117,'4. Timesheet'!S$11:S$119)</f>
        <v>0</v>
      </c>
      <c r="N117" s="104">
        <f ca="1">SUMIF('4. Timesheet'!$F$11:$G$119,$B117,'4. Timesheet'!T$11:T$119)</f>
        <v>0</v>
      </c>
      <c r="O117" s="104">
        <f ca="1">SUMIF('4. Timesheet'!$F$11:$G$119,$B117,'4. Timesheet'!U$11:U$119)</f>
        <v>0</v>
      </c>
      <c r="P117" s="104">
        <f ca="1">SUMIF('4. Timesheet'!$F$11:$G$119,$B117,'4. Timesheet'!V$11:V$119)</f>
        <v>0</v>
      </c>
      <c r="Q117" s="104">
        <f ca="1">SUMIF('4. Timesheet'!$F$11:$G$119,$B117,'4. Timesheet'!W$11:W$119)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>
        <f t="shared" si="37"/>
        <v>0</v>
      </c>
      <c r="C118" s="129">
        <f t="shared" ca="1" si="38"/>
        <v>0</v>
      </c>
      <c r="D118" s="104">
        <f ca="1">SUMIF('4. Timesheet'!$F$11:$G$119,$B118,'4. Timesheet'!J$11:J$119)</f>
        <v>0</v>
      </c>
      <c r="E118" s="104">
        <f ca="1">SUMIF('4. Timesheet'!$F$11:$G$119,$B118,'4. Timesheet'!K$11:K$119)</f>
        <v>0</v>
      </c>
      <c r="F118" s="104">
        <f ca="1">SUMIF('4. Timesheet'!$F$11:$G$119,$B118,'4. Timesheet'!L$11:L$119)</f>
        <v>0</v>
      </c>
      <c r="G118" s="104">
        <f ca="1">SUMIF('4. Timesheet'!$F$11:$G$119,$B118,'4. Timesheet'!M$11:M$119)</f>
        <v>0</v>
      </c>
      <c r="H118" s="104">
        <f ca="1">SUMIF('4. Timesheet'!$F$11:$G$119,$B118,'4. Timesheet'!N$11:N$119)</f>
        <v>0</v>
      </c>
      <c r="I118" s="104">
        <f ca="1">SUMIF('4. Timesheet'!$F$11:$G$119,$B118,'4. Timesheet'!O$11:O$119)</f>
        <v>0</v>
      </c>
      <c r="J118" s="104">
        <f ca="1">SUMIF('4. Timesheet'!$F$11:$G$119,$B118,'4. Timesheet'!P$11:P$119)</f>
        <v>0</v>
      </c>
      <c r="K118" s="104">
        <f ca="1">SUMIF('4. Timesheet'!$F$11:$G$119,$B118,'4. Timesheet'!Q$11:Q$119)</f>
        <v>0</v>
      </c>
      <c r="L118" s="104">
        <f ca="1">SUMIF('4. Timesheet'!$F$11:$G$119,$B118,'4. Timesheet'!R$11:R$119)</f>
        <v>0</v>
      </c>
      <c r="M118" s="104">
        <f ca="1">SUMIF('4. Timesheet'!$F$11:$G$119,$B118,'4. Timesheet'!S$11:S$119)</f>
        <v>0</v>
      </c>
      <c r="N118" s="104">
        <f ca="1">SUMIF('4. Timesheet'!$F$11:$G$119,$B118,'4. Timesheet'!T$11:T$119)</f>
        <v>0</v>
      </c>
      <c r="O118" s="104">
        <f ca="1">SUMIF('4. Timesheet'!$F$11:$G$119,$B118,'4. Timesheet'!U$11:U$119)</f>
        <v>0</v>
      </c>
      <c r="P118" s="104">
        <f ca="1">SUMIF('4. Timesheet'!$F$11:$G$119,$B118,'4. Timesheet'!V$11:V$119)</f>
        <v>0</v>
      </c>
      <c r="Q118" s="104">
        <f ca="1">SUMIF('4. Timesheet'!$F$11:$G$119,$B118,'4. Timesheet'!W$11:W$119)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Timesheet'!$F$11:$G$119,$B119,'4. Timesheet'!J$11:J$119)</f>
        <v>0</v>
      </c>
      <c r="E119" s="104">
        <f ca="1">SUMIF('4. Timesheet'!$F$11:$G$119,$B119,'4. Timesheet'!K$11:K$119)</f>
        <v>0</v>
      </c>
      <c r="F119" s="104">
        <f ca="1">SUMIF('4. Timesheet'!$F$11:$G$119,$B119,'4. Timesheet'!L$11:L$119)</f>
        <v>0</v>
      </c>
      <c r="G119" s="104">
        <f ca="1">SUMIF('4. Timesheet'!$F$11:$G$119,$B119,'4. Timesheet'!M$11:M$119)</f>
        <v>0</v>
      </c>
      <c r="H119" s="104">
        <f ca="1">SUMIF('4. Timesheet'!$F$11:$G$119,$B119,'4. Timesheet'!N$11:N$119)</f>
        <v>0</v>
      </c>
      <c r="I119" s="104">
        <f ca="1">SUMIF('4. Timesheet'!$F$11:$G$119,$B119,'4. Timesheet'!O$11:O$119)</f>
        <v>0</v>
      </c>
      <c r="J119" s="104">
        <f ca="1">SUMIF('4. Timesheet'!$F$11:$G$119,$B119,'4. Timesheet'!P$11:P$119)</f>
        <v>0</v>
      </c>
      <c r="K119" s="104">
        <f ca="1">SUMIF('4. Timesheet'!$F$11:$G$119,$B119,'4. Timesheet'!Q$11:Q$119)</f>
        <v>0</v>
      </c>
      <c r="L119" s="104">
        <f ca="1">SUMIF('4. Timesheet'!$F$11:$G$119,$B119,'4. Timesheet'!R$11:R$119)</f>
        <v>0</v>
      </c>
      <c r="M119" s="104">
        <f ca="1">SUMIF('4. Timesheet'!$F$11:$G$119,$B119,'4. Timesheet'!S$11:S$119)</f>
        <v>0</v>
      </c>
      <c r="N119" s="104">
        <f ca="1">SUMIF('4. Timesheet'!$F$11:$G$119,$B119,'4. Timesheet'!T$11:T$119)</f>
        <v>0</v>
      </c>
      <c r="O119" s="104">
        <f ca="1">SUMIF('4. Timesheet'!$F$11:$G$119,$B119,'4. Timesheet'!U$11:U$119)</f>
        <v>0</v>
      </c>
      <c r="P119" s="104">
        <f ca="1">SUMIF('4. Timesheet'!$F$11:$G$119,$B119,'4. Timesheet'!V$11:V$119)</f>
        <v>0</v>
      </c>
      <c r="Q119" s="104">
        <f ca="1">SUMIF('4. Timesheet'!$F$11:$G$119,$B119,'4. Timesheet'!W$11:W$119)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Timesheet'!$F$11:$G$119,$B120,'4. Timesheet'!J$11:J$119)</f>
        <v>0</v>
      </c>
      <c r="E120" s="104">
        <f ca="1">SUMIF('4. Timesheet'!$F$11:$G$119,$B120,'4. Timesheet'!K$11:K$119)</f>
        <v>0</v>
      </c>
      <c r="F120" s="104">
        <f ca="1">SUMIF('4. Timesheet'!$F$11:$G$119,$B120,'4. Timesheet'!L$11:L$119)</f>
        <v>0</v>
      </c>
      <c r="G120" s="104">
        <f ca="1">SUMIF('4. Timesheet'!$F$11:$G$119,$B120,'4. Timesheet'!M$11:M$119)</f>
        <v>0</v>
      </c>
      <c r="H120" s="104">
        <f ca="1">SUMIF('4. Timesheet'!$F$11:$G$119,$B120,'4. Timesheet'!N$11:N$119)</f>
        <v>0</v>
      </c>
      <c r="I120" s="104">
        <f ca="1">SUMIF('4. Timesheet'!$F$11:$G$119,$B120,'4. Timesheet'!O$11:O$119)</f>
        <v>0</v>
      </c>
      <c r="J120" s="104">
        <f ca="1">SUMIF('4. Timesheet'!$F$11:$G$119,$B120,'4. Timesheet'!P$11:P$119)</f>
        <v>0</v>
      </c>
      <c r="K120" s="104">
        <f ca="1">SUMIF('4. Timesheet'!$F$11:$G$119,$B120,'4. Timesheet'!Q$11:Q$119)</f>
        <v>0</v>
      </c>
      <c r="L120" s="104">
        <f ca="1">SUMIF('4. Timesheet'!$F$11:$G$119,$B120,'4. Timesheet'!R$11:R$119)</f>
        <v>0</v>
      </c>
      <c r="M120" s="104">
        <f ca="1">SUMIF('4. Timesheet'!$F$11:$G$119,$B120,'4. Timesheet'!S$11:S$119)</f>
        <v>0</v>
      </c>
      <c r="N120" s="104">
        <f ca="1">SUMIF('4. Timesheet'!$F$11:$G$119,$B120,'4. Timesheet'!T$11:T$119)</f>
        <v>0</v>
      </c>
      <c r="O120" s="104">
        <f ca="1">SUMIF('4. Timesheet'!$F$11:$G$119,$B120,'4. Timesheet'!U$11:U$119)</f>
        <v>0</v>
      </c>
      <c r="P120" s="104">
        <f ca="1">SUMIF('4. Timesheet'!$F$11:$G$119,$B120,'4. Timesheet'!V$11:V$119)</f>
        <v>0</v>
      </c>
      <c r="Q120" s="104">
        <f ca="1">SUMIF('4. Timesheet'!$F$11:$G$119,$B120,'4. Timesheet'!W$11:W$119)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Timesheet'!$F$11:$G$119,$B121,'4. Timesheet'!J$11:J$119)</f>
        <v>0</v>
      </c>
      <c r="E121" s="104">
        <f ca="1">SUMIF('4. Timesheet'!$F$11:$G$119,$B121,'4. Timesheet'!K$11:K$119)</f>
        <v>0</v>
      </c>
      <c r="F121" s="104">
        <f ca="1">SUMIF('4. Timesheet'!$F$11:$G$119,$B121,'4. Timesheet'!L$11:L$119)</f>
        <v>0</v>
      </c>
      <c r="G121" s="104">
        <f ca="1">SUMIF('4. Timesheet'!$F$11:$G$119,$B121,'4. Timesheet'!M$11:M$119)</f>
        <v>0</v>
      </c>
      <c r="H121" s="104">
        <f ca="1">SUMIF('4. Timesheet'!$F$11:$G$119,$B121,'4. Timesheet'!N$11:N$119)</f>
        <v>0</v>
      </c>
      <c r="I121" s="104">
        <f ca="1">SUMIF('4. Timesheet'!$F$11:$G$119,$B121,'4. Timesheet'!O$11:O$119)</f>
        <v>0</v>
      </c>
      <c r="J121" s="104">
        <f ca="1">SUMIF('4. Timesheet'!$F$11:$G$119,$B121,'4. Timesheet'!P$11:P$119)</f>
        <v>0</v>
      </c>
      <c r="K121" s="104">
        <f ca="1">SUMIF('4. Timesheet'!$F$11:$G$119,$B121,'4. Timesheet'!Q$11:Q$119)</f>
        <v>0</v>
      </c>
      <c r="L121" s="104">
        <f ca="1">SUMIF('4. Timesheet'!$F$11:$G$119,$B121,'4. Timesheet'!R$11:R$119)</f>
        <v>0</v>
      </c>
      <c r="M121" s="104">
        <f ca="1">SUMIF('4. Timesheet'!$F$11:$G$119,$B121,'4. Timesheet'!S$11:S$119)</f>
        <v>0</v>
      </c>
      <c r="N121" s="104">
        <f ca="1">SUMIF('4. Timesheet'!$F$11:$G$119,$B121,'4. Timesheet'!T$11:T$119)</f>
        <v>0</v>
      </c>
      <c r="O121" s="104">
        <f ca="1">SUMIF('4. Timesheet'!$F$11:$G$119,$B121,'4. Timesheet'!U$11:U$119)</f>
        <v>0</v>
      </c>
      <c r="P121" s="104">
        <f ca="1">SUMIF('4. Timesheet'!$F$11:$G$119,$B121,'4. Timesheet'!V$11:V$119)</f>
        <v>0</v>
      </c>
      <c r="Q121" s="104">
        <f ca="1">SUMIF('4. Timesheet'!$F$11:$G$119,$B121,'4. Timesheet'!W$11:W$119)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Timesheet'!$F$11:$G$119,$B122,'4. Timesheet'!J$11:J$119)</f>
        <v>0</v>
      </c>
      <c r="E122" s="104">
        <f ca="1">SUMIF('4. Timesheet'!$F$11:$G$119,$B122,'4. Timesheet'!K$11:K$119)</f>
        <v>0</v>
      </c>
      <c r="F122" s="104">
        <f ca="1">SUMIF('4. Timesheet'!$F$11:$G$119,$B122,'4. Timesheet'!L$11:L$119)</f>
        <v>0</v>
      </c>
      <c r="G122" s="104">
        <f ca="1">SUMIF('4. Timesheet'!$F$11:$G$119,$B122,'4. Timesheet'!M$11:M$119)</f>
        <v>0</v>
      </c>
      <c r="H122" s="104">
        <f ca="1">SUMIF('4. Timesheet'!$F$11:$G$119,$B122,'4. Timesheet'!N$11:N$119)</f>
        <v>0</v>
      </c>
      <c r="I122" s="104">
        <f ca="1">SUMIF('4. Timesheet'!$F$11:$G$119,$B122,'4. Timesheet'!O$11:O$119)</f>
        <v>0</v>
      </c>
      <c r="J122" s="104">
        <f ca="1">SUMIF('4. Timesheet'!$F$11:$G$119,$B122,'4. Timesheet'!P$11:P$119)</f>
        <v>0</v>
      </c>
      <c r="K122" s="104">
        <f ca="1">SUMIF('4. Timesheet'!$F$11:$G$119,$B122,'4. Timesheet'!Q$11:Q$119)</f>
        <v>0</v>
      </c>
      <c r="L122" s="104">
        <f ca="1">SUMIF('4. Timesheet'!$F$11:$G$119,$B122,'4. Timesheet'!R$11:R$119)</f>
        <v>0</v>
      </c>
      <c r="M122" s="104">
        <f ca="1">SUMIF('4. Timesheet'!$F$11:$G$119,$B122,'4. Timesheet'!S$11:S$119)</f>
        <v>0</v>
      </c>
      <c r="N122" s="104">
        <f ca="1">SUMIF('4. Timesheet'!$F$11:$G$119,$B122,'4. Timesheet'!T$11:T$119)</f>
        <v>0</v>
      </c>
      <c r="O122" s="104">
        <f ca="1">SUMIF('4. Timesheet'!$F$11:$G$119,$B122,'4. Timesheet'!U$11:U$119)</f>
        <v>0</v>
      </c>
      <c r="P122" s="104">
        <f ca="1">SUMIF('4. Timesheet'!$F$11:$G$119,$B122,'4. Timesheet'!V$11:V$119)</f>
        <v>0</v>
      </c>
      <c r="Q122" s="104">
        <f ca="1">SUMIF('4. Timesheet'!$F$11:$G$119,$B122,'4. Timesheet'!W$11:W$119)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Timesheet'!$F$11:$G$119,$B123,'4. Timesheet'!J$11:J$119)</f>
        <v>0</v>
      </c>
      <c r="E123" s="104">
        <f ca="1">SUMIF('4. Timesheet'!$F$11:$G$119,$B123,'4. Timesheet'!K$11:K$119)</f>
        <v>0</v>
      </c>
      <c r="F123" s="104">
        <f ca="1">SUMIF('4. Timesheet'!$F$11:$G$119,$B123,'4. Timesheet'!L$11:L$119)</f>
        <v>0</v>
      </c>
      <c r="G123" s="104">
        <f ca="1">SUMIF('4. Timesheet'!$F$11:$G$119,$B123,'4. Timesheet'!M$11:M$119)</f>
        <v>0</v>
      </c>
      <c r="H123" s="104">
        <f ca="1">SUMIF('4. Timesheet'!$F$11:$G$119,$B123,'4. Timesheet'!N$11:N$119)</f>
        <v>0</v>
      </c>
      <c r="I123" s="104">
        <f ca="1">SUMIF('4. Timesheet'!$F$11:$G$119,$B123,'4. Timesheet'!O$11:O$119)</f>
        <v>0</v>
      </c>
      <c r="J123" s="104">
        <f ca="1">SUMIF('4. Timesheet'!$F$11:$G$119,$B123,'4. Timesheet'!P$11:P$119)</f>
        <v>0</v>
      </c>
      <c r="K123" s="104">
        <f ca="1">SUMIF('4. Timesheet'!$F$11:$G$119,$B123,'4. Timesheet'!Q$11:Q$119)</f>
        <v>0</v>
      </c>
      <c r="L123" s="104">
        <f ca="1">SUMIF('4. Timesheet'!$F$11:$G$119,$B123,'4. Timesheet'!R$11:R$119)</f>
        <v>0</v>
      </c>
      <c r="M123" s="104">
        <f ca="1">SUMIF('4. Timesheet'!$F$11:$G$119,$B123,'4. Timesheet'!S$11:S$119)</f>
        <v>0</v>
      </c>
      <c r="N123" s="104">
        <f ca="1">SUMIF('4. Timesheet'!$F$11:$G$119,$B123,'4. Timesheet'!T$11:T$119)</f>
        <v>0</v>
      </c>
      <c r="O123" s="104">
        <f ca="1">SUMIF('4. Timesheet'!$F$11:$G$119,$B123,'4. Timesheet'!U$11:U$119)</f>
        <v>0</v>
      </c>
      <c r="P123" s="104">
        <f ca="1">SUMIF('4. Timesheet'!$F$11:$G$119,$B123,'4. Timesheet'!V$11:V$119)</f>
        <v>0</v>
      </c>
      <c r="Q123" s="104">
        <f ca="1">SUMIF('4. Timesheet'!$F$11:$G$119,$B123,'4. Timesheet'!W$11:W$119)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131.25</v>
      </c>
      <c r="D124" s="124">
        <f t="shared" ca="1" si="39"/>
        <v>22</v>
      </c>
      <c r="E124" s="124">
        <f t="shared" ca="1" si="39"/>
        <v>13</v>
      </c>
      <c r="F124" s="124">
        <f t="shared" ca="1" si="39"/>
        <v>13</v>
      </c>
      <c r="G124" s="124">
        <f t="shared" ca="1" si="39"/>
        <v>9.5</v>
      </c>
      <c r="H124" s="124">
        <f t="shared" ca="1" si="39"/>
        <v>12</v>
      </c>
      <c r="I124" s="124">
        <f t="shared" ca="1" si="39"/>
        <v>0</v>
      </c>
      <c r="J124" s="124">
        <f t="shared" ca="1" si="39"/>
        <v>0</v>
      </c>
      <c r="K124" s="124">
        <f t="shared" ca="1" si="39"/>
        <v>17.25</v>
      </c>
      <c r="L124" s="124">
        <f t="shared" ca="1" si="39"/>
        <v>16</v>
      </c>
      <c r="M124" s="124">
        <f t="shared" ca="1" si="39"/>
        <v>15</v>
      </c>
      <c r="N124" s="124">
        <f t="shared" ca="1" si="39"/>
        <v>13</v>
      </c>
      <c r="O124" s="124">
        <f t="shared" ca="1" si="39"/>
        <v>0.5</v>
      </c>
      <c r="P124" s="124">
        <f ca="1">SUM(P114:P119)</f>
        <v>0</v>
      </c>
      <c r="Q124" s="124">
        <f ca="1">SUM(Q114:Q119)</f>
        <v>0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52" t="s">
        <v>35</v>
      </c>
      <c r="C237" s="352"/>
      <c r="D237" s="352"/>
      <c r="E237" s="352"/>
      <c r="F237" s="352"/>
      <c r="G237" s="352"/>
      <c r="H237" s="352"/>
      <c r="I237" s="352"/>
      <c r="J237" s="352"/>
      <c r="K237" s="352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9"/>
      <c r="C239" s="350"/>
      <c r="D239" s="349"/>
      <c r="E239" s="351"/>
      <c r="F239" s="350"/>
      <c r="G239" s="137"/>
      <c r="H239" s="137"/>
      <c r="I239" s="349"/>
      <c r="J239" s="351"/>
      <c r="K239" s="350"/>
    </row>
    <row r="240" spans="1:40">
      <c r="B240" s="349"/>
      <c r="C240" s="350"/>
      <c r="D240" s="349"/>
      <c r="E240" s="351"/>
      <c r="F240" s="350"/>
      <c r="G240" s="137"/>
      <c r="H240" s="137"/>
      <c r="I240" s="349"/>
      <c r="J240" s="351"/>
      <c r="K240" s="350"/>
    </row>
    <row r="241" spans="2:11">
      <c r="B241" s="349"/>
      <c r="C241" s="350"/>
      <c r="D241" s="349"/>
      <c r="E241" s="351"/>
      <c r="F241" s="350"/>
      <c r="G241" s="137"/>
      <c r="H241" s="137"/>
      <c r="I241" s="349"/>
      <c r="J241" s="351"/>
      <c r="K241" s="350"/>
    </row>
    <row r="242" spans="2:11">
      <c r="B242" s="349"/>
      <c r="C242" s="350"/>
      <c r="D242" s="349"/>
      <c r="E242" s="351"/>
      <c r="F242" s="350"/>
      <c r="G242" s="137"/>
      <c r="H242" s="137"/>
      <c r="I242" s="349"/>
      <c r="J242" s="351"/>
      <c r="K242" s="350"/>
    </row>
    <row r="243" spans="2:11" ht="14.25" customHeight="1">
      <c r="B243" s="349"/>
      <c r="C243" s="350"/>
      <c r="D243" s="349"/>
      <c r="E243" s="351"/>
      <c r="F243" s="350"/>
      <c r="G243" s="137"/>
      <c r="H243" s="137"/>
      <c r="I243" s="349"/>
      <c r="J243" s="351"/>
      <c r="K243" s="350"/>
    </row>
    <row r="244" spans="2:11">
      <c r="B244" s="349"/>
      <c r="C244" s="350"/>
      <c r="D244" s="349"/>
      <c r="E244" s="351"/>
      <c r="F244" s="350"/>
      <c r="G244" s="137"/>
      <c r="H244" s="137"/>
      <c r="I244" s="349"/>
      <c r="J244" s="351"/>
      <c r="K244" s="350"/>
    </row>
    <row r="245" spans="2:11">
      <c r="B245" s="349"/>
      <c r="C245" s="350"/>
      <c r="D245" s="349"/>
      <c r="E245" s="351"/>
      <c r="F245" s="350"/>
      <c r="G245" s="137"/>
      <c r="H245" s="137"/>
      <c r="I245" s="349"/>
      <c r="J245" s="351"/>
      <c r="K245" s="350"/>
    </row>
    <row r="246" spans="2:11">
      <c r="B246" s="349"/>
      <c r="C246" s="350"/>
      <c r="D246" s="349"/>
      <c r="E246" s="351"/>
      <c r="F246" s="350"/>
      <c r="G246" s="137"/>
      <c r="H246" s="137"/>
      <c r="I246" s="349"/>
      <c r="J246" s="351"/>
      <c r="K246" s="350"/>
    </row>
    <row r="247" spans="2:11">
      <c r="B247" s="349"/>
      <c r="C247" s="350"/>
      <c r="D247" s="349"/>
      <c r="E247" s="351"/>
      <c r="F247" s="350"/>
      <c r="G247" s="137"/>
      <c r="H247" s="137"/>
      <c r="I247" s="349"/>
      <c r="J247" s="351"/>
      <c r="K247" s="350"/>
    </row>
    <row r="248" spans="2:11">
      <c r="B248" s="349"/>
      <c r="C248" s="350"/>
      <c r="D248" s="349"/>
      <c r="E248" s="351"/>
      <c r="F248" s="350"/>
      <c r="G248" s="137"/>
      <c r="H248" s="137"/>
      <c r="I248" s="349"/>
      <c r="J248" s="351"/>
      <c r="K248" s="350"/>
    </row>
    <row r="249" spans="2:11">
      <c r="B249" s="349"/>
      <c r="C249" s="350"/>
      <c r="D249" s="349"/>
      <c r="E249" s="351"/>
      <c r="F249" s="350"/>
      <c r="G249" s="137"/>
      <c r="H249" s="137"/>
      <c r="I249" s="349"/>
      <c r="J249" s="351"/>
      <c r="K249" s="350"/>
    </row>
    <row r="250" spans="2:11">
      <c r="B250" s="349"/>
      <c r="C250" s="350"/>
      <c r="D250" s="349"/>
      <c r="E250" s="351"/>
      <c r="F250" s="350"/>
      <c r="G250" s="137"/>
      <c r="H250" s="137"/>
      <c r="I250" s="349"/>
      <c r="J250" s="351"/>
      <c r="K250" s="350"/>
    </row>
    <row r="251" spans="2:11">
      <c r="B251" s="349"/>
      <c r="C251" s="350"/>
      <c r="D251" s="349"/>
      <c r="E251" s="351"/>
      <c r="F251" s="350"/>
      <c r="G251" s="137"/>
      <c r="H251" s="137"/>
      <c r="I251" s="349"/>
      <c r="J251" s="351"/>
      <c r="K251" s="350"/>
    </row>
    <row r="252" spans="2:11">
      <c r="B252" s="349"/>
      <c r="C252" s="350"/>
      <c r="D252" s="349"/>
      <c r="E252" s="351"/>
      <c r="F252" s="350"/>
      <c r="G252" s="137"/>
      <c r="H252" s="137"/>
      <c r="I252" s="349"/>
      <c r="J252" s="351"/>
      <c r="K252" s="350"/>
    </row>
    <row r="253" spans="2:11">
      <c r="B253" s="349"/>
      <c r="C253" s="350"/>
      <c r="D253" s="349"/>
      <c r="E253" s="351"/>
      <c r="F253" s="350"/>
      <c r="G253" s="137"/>
      <c r="H253" s="137"/>
      <c r="I253" s="349"/>
      <c r="J253" s="351"/>
      <c r="K253" s="350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O10:O11"/>
    <mergeCell ref="N31:O32"/>
    <mergeCell ref="N13:O13"/>
    <mergeCell ref="N22:O22"/>
    <mergeCell ref="N23:O24"/>
    <mergeCell ref="B248:C248"/>
    <mergeCell ref="D248:F248"/>
    <mergeCell ref="I248:K248"/>
    <mergeCell ref="B249:C249"/>
    <mergeCell ref="D249:F249"/>
    <mergeCell ref="I249:K249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</mergeCells>
  <conditionalFormatting sqref="C75:S75 D71:Q71">
    <cfRule type="expression" dxfId="104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103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102" priority="10" stopIfTrue="1">
      <formula>OR(WEEKDAY(D54)=1,WEEKDAY(D54)=7,D55="FER")</formula>
    </cfRule>
  </conditionalFormatting>
  <conditionalFormatting sqref="D56:Q56">
    <cfRule type="expression" dxfId="101" priority="9" stopIfTrue="1">
      <formula>OR(WEEKDAY(D54)=1,WEEKDAY(D54)=7,D55="FER")</formula>
    </cfRule>
  </conditionalFormatting>
  <conditionalFormatting sqref="D55:Q55">
    <cfRule type="expression" dxfId="100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38"/>
  <sheetViews>
    <sheetView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M38" sqref="M38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9.140625" style="26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78" t="str">
        <f>'1. Backlog'!$H$1</f>
        <v>Silent Runner</v>
      </c>
      <c r="H2" s="378"/>
      <c r="I2" s="378"/>
      <c r="J2" s="378"/>
      <c r="K2" s="378"/>
      <c r="L2" s="37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126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0" t="s">
        <v>50</v>
      </c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  <c r="AA6" s="380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3" t="s">
        <v>49</v>
      </c>
      <c r="C7" s="375" t="s">
        <v>107</v>
      </c>
      <c r="D7" s="375" t="s">
        <v>108</v>
      </c>
      <c r="E7" s="375" t="s">
        <v>109</v>
      </c>
      <c r="F7" s="385" t="s">
        <v>46</v>
      </c>
      <c r="G7" s="386"/>
      <c r="H7" s="383" t="s">
        <v>94</v>
      </c>
      <c r="I7" s="375" t="s">
        <v>110</v>
      </c>
      <c r="J7" s="379" t="s">
        <v>92</v>
      </c>
      <c r="K7" s="379"/>
      <c r="L7" s="379"/>
      <c r="M7" s="379"/>
      <c r="N7" s="379"/>
      <c r="O7" s="379"/>
      <c r="P7" s="379"/>
      <c r="Q7" s="379"/>
      <c r="R7" s="379"/>
      <c r="S7" s="379"/>
      <c r="T7" s="379"/>
      <c r="U7" s="379"/>
      <c r="V7" s="379"/>
      <c r="W7" s="379"/>
      <c r="X7" s="391" t="s">
        <v>106</v>
      </c>
      <c r="Y7" s="375" t="s">
        <v>54</v>
      </c>
      <c r="Z7" s="375" t="s">
        <v>105</v>
      </c>
      <c r="AA7" s="375" t="s">
        <v>104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4"/>
      <c r="C8" s="381"/>
      <c r="D8" s="381"/>
      <c r="E8" s="381"/>
      <c r="F8" s="387"/>
      <c r="G8" s="388"/>
      <c r="H8" s="384"/>
      <c r="I8" s="381"/>
      <c r="J8" s="190">
        <f>'3. Resources'!D54</f>
        <v>40294</v>
      </c>
      <c r="K8" s="190">
        <f>'3. Resources'!E54</f>
        <v>40295</v>
      </c>
      <c r="L8" s="190">
        <f>'3. Resources'!F54</f>
        <v>40296</v>
      </c>
      <c r="M8" s="190">
        <f>'3. Resources'!G54</f>
        <v>40297</v>
      </c>
      <c r="N8" s="190">
        <f>'3. Resources'!H54</f>
        <v>40298</v>
      </c>
      <c r="O8" s="190">
        <f>'3. Resources'!I54</f>
        <v>40299</v>
      </c>
      <c r="P8" s="190">
        <f>'3. Resources'!J54</f>
        <v>40300</v>
      </c>
      <c r="Q8" s="190">
        <f>'3. Resources'!K54</f>
        <v>40301</v>
      </c>
      <c r="R8" s="190">
        <f>'3. Resources'!L54</f>
        <v>40302</v>
      </c>
      <c r="S8" s="190">
        <f>'3. Resources'!M54</f>
        <v>40303</v>
      </c>
      <c r="T8" s="190">
        <f>'3. Resources'!N54</f>
        <v>40304</v>
      </c>
      <c r="U8" s="190">
        <f>'3. Resources'!O54</f>
        <v>40305</v>
      </c>
      <c r="V8" s="190">
        <f>'3. Resources'!P54</f>
        <v>40306</v>
      </c>
      <c r="W8" s="190">
        <f>'3. Resources'!Q54</f>
        <v>40307</v>
      </c>
      <c r="X8" s="391"/>
      <c r="Y8" s="382"/>
      <c r="Z8" s="376"/>
      <c r="AA8" s="376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76"/>
      <c r="C9" s="382"/>
      <c r="D9" s="382"/>
      <c r="E9" s="382"/>
      <c r="F9" s="389"/>
      <c r="G9" s="390"/>
      <c r="H9" s="376"/>
      <c r="I9" s="382"/>
      <c r="J9" s="189">
        <f>'3. Resources'!D55</f>
        <v>2</v>
      </c>
      <c r="K9" s="189">
        <f>'3. Resources'!E55</f>
        <v>3</v>
      </c>
      <c r="L9" s="189">
        <f>'3. Resources'!F55</f>
        <v>4</v>
      </c>
      <c r="M9" s="189">
        <f>'3. Resources'!G55</f>
        <v>5</v>
      </c>
      <c r="N9" s="189">
        <f>'3. Resources'!H55</f>
        <v>6</v>
      </c>
      <c r="O9" s="189">
        <f>'3. Resources'!I55</f>
        <v>7</v>
      </c>
      <c r="P9" s="189">
        <f>'3. Resources'!J55</f>
        <v>1</v>
      </c>
      <c r="Q9" s="189">
        <f>'3. Resources'!K55</f>
        <v>2</v>
      </c>
      <c r="R9" s="189">
        <f>'3. Resources'!L55</f>
        <v>3</v>
      </c>
      <c r="S9" s="189">
        <f>'3. Resources'!M55</f>
        <v>4</v>
      </c>
      <c r="T9" s="189">
        <f>'3. Resources'!N55</f>
        <v>5</v>
      </c>
      <c r="U9" s="189">
        <f>'3. Resources'!O55</f>
        <v>6</v>
      </c>
      <c r="V9" s="189">
        <f>'3. Resources'!P55</f>
        <v>7</v>
      </c>
      <c r="W9" s="189">
        <f>'3. Resources'!Q55</f>
        <v>1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SUM(C11:C119)</f>
        <v>74.75</v>
      </c>
      <c r="D10" s="40">
        <f>SUM(D11:D119)</f>
        <v>139.25</v>
      </c>
      <c r="E10" s="40">
        <f>SUM(E11:E119)</f>
        <v>131.25</v>
      </c>
      <c r="F10" s="394"/>
      <c r="G10" s="394"/>
      <c r="H10" s="41"/>
      <c r="I10" s="42">
        <f>IF(D10&lt;&gt;0,E10/D10,0)</f>
        <v>0.9425493716337523</v>
      </c>
      <c r="J10" s="41">
        <f>SUM(J11:J119)</f>
        <v>22</v>
      </c>
      <c r="K10" s="41">
        <f t="shared" ref="K10:U10" si="0">SUM(K11:K119)</f>
        <v>13</v>
      </c>
      <c r="L10" s="41">
        <f t="shared" si="0"/>
        <v>13</v>
      </c>
      <c r="M10" s="41">
        <f t="shared" si="0"/>
        <v>9.5</v>
      </c>
      <c r="N10" s="41">
        <f t="shared" si="0"/>
        <v>12</v>
      </c>
      <c r="O10" s="41">
        <f t="shared" si="0"/>
        <v>0</v>
      </c>
      <c r="P10" s="41">
        <f t="shared" si="0"/>
        <v>0</v>
      </c>
      <c r="Q10" s="41">
        <f t="shared" si="0"/>
        <v>17.25</v>
      </c>
      <c r="R10" s="41">
        <f t="shared" si="0"/>
        <v>16</v>
      </c>
      <c r="S10" s="41">
        <f t="shared" si="0"/>
        <v>15</v>
      </c>
      <c r="T10" s="41">
        <f t="shared" si="0"/>
        <v>13</v>
      </c>
      <c r="U10" s="41">
        <f t="shared" si="0"/>
        <v>0.5</v>
      </c>
      <c r="V10" s="41">
        <f>SUM(V11:V119)</f>
        <v>0</v>
      </c>
      <c r="W10" s="41">
        <f>SUM(W11:W119)</f>
        <v>0</v>
      </c>
      <c r="X10" s="43">
        <f>D10-E10</f>
        <v>8</v>
      </c>
      <c r="Y10" s="44"/>
      <c r="Z10" s="45">
        <f>IF(AND(C10&lt;&gt;"",C10&lt;&gt;0),D10/C10-1,0)</f>
        <v>0.8628762541806021</v>
      </c>
      <c r="AA10" s="40">
        <f>D10-C10</f>
        <v>64.5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96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17" t="s">
        <v>163</v>
      </c>
      <c r="C12" s="310">
        <v>1.5</v>
      </c>
      <c r="D12" s="310">
        <v>1.5</v>
      </c>
      <c r="E12" s="311">
        <f>SUM(J12:W12)</f>
        <v>1.5</v>
      </c>
      <c r="F12" s="373" t="s">
        <v>167</v>
      </c>
      <c r="G12" s="374"/>
      <c r="H12" s="41" t="str">
        <f>IF($F12&lt;&gt;"Resource name",VLOOKUP($F12,'3. Resources'!$B$86:$C$95,2,FALSE),"")</f>
        <v>PRG</v>
      </c>
      <c r="I12" s="42">
        <f t="shared" ref="I12:I21" si="1">IF(D12&lt;&gt;0,E12/D12,0)</f>
        <v>1</v>
      </c>
      <c r="J12" s="139"/>
      <c r="K12" s="139">
        <v>1.5</v>
      </c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40">
        <f t="shared" ref="X12:X21" si="2">D12-E12</f>
        <v>0</v>
      </c>
      <c r="Y12" s="44"/>
      <c r="Z12" s="45">
        <f t="shared" ref="Z12:Z21" si="3">IF(AND(C12&lt;&gt;"",C12&lt;&gt;0),D12/C12-1,0)</f>
        <v>0</v>
      </c>
      <c r="AA12" s="40">
        <f t="shared" ref="AA12:AA21" si="4">C12-D12</f>
        <v>0</v>
      </c>
      <c r="AC12" s="46"/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17" t="s">
        <v>165</v>
      </c>
      <c r="C13" s="310">
        <v>1</v>
      </c>
      <c r="D13" s="310">
        <v>9.5</v>
      </c>
      <c r="E13" s="311">
        <f t="shared" ref="E13:E26" si="5">SUM(J13:W13)</f>
        <v>9.5</v>
      </c>
      <c r="F13" s="373" t="s">
        <v>167</v>
      </c>
      <c r="G13" s="374"/>
      <c r="H13" s="41" t="str">
        <f>IF($F13&lt;&gt;"Resource name",VLOOKUP($F13,'3. Resources'!$B$86:$C$95,2,FALSE),"")</f>
        <v>PRG</v>
      </c>
      <c r="I13" s="42">
        <f t="shared" si="1"/>
        <v>1</v>
      </c>
      <c r="J13" s="139">
        <v>4</v>
      </c>
      <c r="K13" s="139">
        <v>0.5</v>
      </c>
      <c r="L13" s="139"/>
      <c r="M13" s="139"/>
      <c r="N13" s="139"/>
      <c r="O13" s="139"/>
      <c r="P13" s="139"/>
      <c r="Q13" s="139"/>
      <c r="R13" s="139">
        <v>3</v>
      </c>
      <c r="S13" s="139">
        <v>2</v>
      </c>
      <c r="T13" s="139"/>
      <c r="U13" s="139"/>
      <c r="V13" s="139"/>
      <c r="W13" s="139"/>
      <c r="X13" s="140">
        <f t="shared" si="2"/>
        <v>0</v>
      </c>
      <c r="Y13" s="44"/>
      <c r="Z13" s="45">
        <f t="shared" si="3"/>
        <v>8.5</v>
      </c>
      <c r="AA13" s="40">
        <f t="shared" si="4"/>
        <v>-8.5</v>
      </c>
      <c r="AC13" s="46"/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17" t="s">
        <v>172</v>
      </c>
      <c r="C14" s="310">
        <v>1</v>
      </c>
      <c r="D14" s="310">
        <v>2.5</v>
      </c>
      <c r="E14" s="311">
        <f t="shared" si="5"/>
        <v>2.5</v>
      </c>
      <c r="F14" s="373" t="s">
        <v>167</v>
      </c>
      <c r="G14" s="374"/>
      <c r="H14" s="41" t="str">
        <f>IF($F14&lt;&gt;"Resource name",VLOOKUP($F14,'3. Resources'!$B$86:$C$95,2,FALSE),"")</f>
        <v>PRG</v>
      </c>
      <c r="I14" s="42">
        <f t="shared" si="1"/>
        <v>1</v>
      </c>
      <c r="J14" s="139"/>
      <c r="K14" s="139"/>
      <c r="L14" s="139">
        <v>2</v>
      </c>
      <c r="M14" s="139"/>
      <c r="N14" s="139"/>
      <c r="O14" s="139"/>
      <c r="P14" s="139"/>
      <c r="Q14" s="139"/>
      <c r="R14" s="139"/>
      <c r="S14" s="139"/>
      <c r="T14" s="139">
        <v>0.5</v>
      </c>
      <c r="U14" s="139"/>
      <c r="V14" s="139"/>
      <c r="W14" s="139"/>
      <c r="X14" s="140">
        <f t="shared" si="2"/>
        <v>0</v>
      </c>
      <c r="Y14" s="44"/>
      <c r="Z14" s="45">
        <f t="shared" si="3"/>
        <v>1.5</v>
      </c>
      <c r="AA14" s="40">
        <f t="shared" si="4"/>
        <v>-1.5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173</v>
      </c>
      <c r="C15" s="310">
        <v>1</v>
      </c>
      <c r="D15" s="310">
        <v>2</v>
      </c>
      <c r="E15" s="311">
        <f t="shared" si="5"/>
        <v>2</v>
      </c>
      <c r="F15" s="373" t="s">
        <v>189</v>
      </c>
      <c r="G15" s="374"/>
      <c r="H15" s="41" t="str">
        <f>IF($F15&lt;&gt;"Resource name",VLOOKUP($F15,'3. Resources'!$B$86:$C$95,2,FALSE),"")</f>
        <v>PRG</v>
      </c>
      <c r="I15" s="42">
        <f t="shared" si="1"/>
        <v>1</v>
      </c>
      <c r="J15" s="139"/>
      <c r="K15" s="139"/>
      <c r="L15" s="139"/>
      <c r="M15" s="139"/>
      <c r="N15" s="139">
        <v>2</v>
      </c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2"/>
        <v>0</v>
      </c>
      <c r="Y15" s="44"/>
      <c r="Z15" s="45">
        <f t="shared" si="3"/>
        <v>1</v>
      </c>
      <c r="AA15" s="40">
        <f t="shared" si="4"/>
        <v>-1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174</v>
      </c>
      <c r="C16" s="310">
        <v>1</v>
      </c>
      <c r="D16" s="310">
        <v>2</v>
      </c>
      <c r="E16" s="311">
        <f t="shared" si="5"/>
        <v>2</v>
      </c>
      <c r="F16" s="373" t="s">
        <v>167</v>
      </c>
      <c r="G16" s="374"/>
      <c r="H16" s="41" t="str">
        <f>IF($F16&lt;&gt;"Resource name",VLOOKUP($F16,'3. Resources'!$B$86:$C$95,2,FALSE),"")</f>
        <v>PRG</v>
      </c>
      <c r="I16" s="42">
        <f t="shared" si="1"/>
        <v>1</v>
      </c>
      <c r="J16" s="139"/>
      <c r="K16" s="139"/>
      <c r="L16" s="139"/>
      <c r="M16" s="139"/>
      <c r="N16" s="139">
        <v>2</v>
      </c>
      <c r="O16" s="139"/>
      <c r="P16" s="139"/>
      <c r="Q16" s="139"/>
      <c r="R16" s="139"/>
      <c r="S16" s="139"/>
      <c r="T16" s="139"/>
      <c r="U16" s="139"/>
      <c r="V16" s="139"/>
      <c r="W16" s="139"/>
      <c r="X16" s="140">
        <f t="shared" si="2"/>
        <v>0</v>
      </c>
      <c r="Y16" s="44"/>
      <c r="Z16" s="45">
        <f t="shared" si="3"/>
        <v>1</v>
      </c>
      <c r="AA16" s="40">
        <f t="shared" si="4"/>
        <v>-1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176</v>
      </c>
      <c r="C17" s="310">
        <v>1</v>
      </c>
      <c r="D17" s="310">
        <v>1.25</v>
      </c>
      <c r="E17" s="311">
        <f t="shared" si="5"/>
        <v>1.25</v>
      </c>
      <c r="F17" s="373" t="s">
        <v>167</v>
      </c>
      <c r="G17" s="374"/>
      <c r="H17" s="41" t="str">
        <f>IF($F17&lt;&gt;"Resource name",VLOOKUP($F17,'3. Resources'!$B$86:$C$95,2,FALSE),"")</f>
        <v>PRG</v>
      </c>
      <c r="I17" s="42">
        <f t="shared" si="1"/>
        <v>1</v>
      </c>
      <c r="J17" s="139"/>
      <c r="K17" s="139"/>
      <c r="L17" s="139"/>
      <c r="M17" s="139"/>
      <c r="N17" s="139"/>
      <c r="O17" s="139"/>
      <c r="P17" s="139"/>
      <c r="Q17" s="139">
        <v>1.25</v>
      </c>
      <c r="R17" s="139"/>
      <c r="S17" s="139"/>
      <c r="T17" s="139"/>
      <c r="U17" s="139"/>
      <c r="V17" s="139"/>
      <c r="W17" s="139"/>
      <c r="X17" s="140">
        <f t="shared" si="2"/>
        <v>0</v>
      </c>
      <c r="Y17" s="44"/>
      <c r="Z17" s="45">
        <f t="shared" si="3"/>
        <v>0.25</v>
      </c>
      <c r="AA17" s="40">
        <f t="shared" si="4"/>
        <v>-0.25</v>
      </c>
      <c r="AD17" s="36"/>
      <c r="AE17" s="36"/>
      <c r="AJ17" s="47"/>
      <c r="AK17" s="47"/>
      <c r="AL17" s="24"/>
      <c r="AM17" s="24"/>
      <c r="AN17" s="24"/>
    </row>
    <row r="18" spans="2:40" ht="15.75" customHeight="1">
      <c r="B18" s="309" t="s">
        <v>178</v>
      </c>
      <c r="C18" s="310">
        <v>2</v>
      </c>
      <c r="D18" s="310">
        <v>1</v>
      </c>
      <c r="E18" s="311">
        <f t="shared" si="5"/>
        <v>1</v>
      </c>
      <c r="F18" s="373" t="s">
        <v>167</v>
      </c>
      <c r="G18" s="374"/>
      <c r="H18" s="41" t="str">
        <f>IF($F18&lt;&gt;"Resource name",VLOOKUP($F18,'3. Resources'!$B$86:$C$95,2,FALSE),"")</f>
        <v>PRG</v>
      </c>
      <c r="I18" s="42">
        <f t="shared" si="1"/>
        <v>1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>
        <v>1</v>
      </c>
      <c r="U18" s="139"/>
      <c r="V18" s="139"/>
      <c r="W18" s="139"/>
      <c r="X18" s="140">
        <f t="shared" si="2"/>
        <v>0</v>
      </c>
      <c r="Y18" s="44"/>
      <c r="Z18" s="45">
        <f t="shared" si="3"/>
        <v>-0.5</v>
      </c>
      <c r="AA18" s="40">
        <f t="shared" si="4"/>
        <v>1</v>
      </c>
      <c r="AD18" s="36"/>
      <c r="AE18" s="36"/>
      <c r="AJ18" s="47"/>
      <c r="AK18" s="47"/>
      <c r="AL18" s="24"/>
      <c r="AM18" s="24"/>
      <c r="AN18" s="24"/>
    </row>
    <row r="19" spans="2:40">
      <c r="B19" s="309" t="s">
        <v>180</v>
      </c>
      <c r="C19" s="310">
        <v>0.5</v>
      </c>
      <c r="D19" s="310">
        <v>1.5</v>
      </c>
      <c r="E19" s="311">
        <f t="shared" si="5"/>
        <v>1.5</v>
      </c>
      <c r="F19" s="373" t="s">
        <v>167</v>
      </c>
      <c r="G19" s="374"/>
      <c r="H19" s="41" t="str">
        <f>IF($F19&lt;&gt;"Resource name",VLOOKUP($F19,'3. Resources'!$B$86:$C$95,2,FALSE),"")</f>
        <v>PRG</v>
      </c>
      <c r="I19" s="42">
        <f t="shared" si="1"/>
        <v>1</v>
      </c>
      <c r="J19" s="139"/>
      <c r="K19" s="139"/>
      <c r="L19" s="139"/>
      <c r="M19" s="139"/>
      <c r="N19" s="139"/>
      <c r="O19" s="139"/>
      <c r="P19" s="139"/>
      <c r="Q19" s="139"/>
      <c r="R19" s="139">
        <v>1.5</v>
      </c>
      <c r="S19" s="139"/>
      <c r="T19" s="139"/>
      <c r="U19" s="139"/>
      <c r="V19" s="139"/>
      <c r="W19" s="139"/>
      <c r="X19" s="140">
        <f t="shared" si="2"/>
        <v>0</v>
      </c>
      <c r="Y19" s="44"/>
      <c r="Z19" s="45">
        <f t="shared" si="3"/>
        <v>2</v>
      </c>
      <c r="AA19" s="40">
        <f t="shared" si="4"/>
        <v>-1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 t="s">
        <v>181</v>
      </c>
      <c r="C20" s="310">
        <v>1</v>
      </c>
      <c r="D20" s="310">
        <v>1</v>
      </c>
      <c r="E20" s="311">
        <f t="shared" si="5"/>
        <v>1</v>
      </c>
      <c r="F20" s="373" t="s">
        <v>167</v>
      </c>
      <c r="G20" s="374"/>
      <c r="H20" s="41" t="str">
        <f>IF($F20&lt;&gt;"Resource name",VLOOKUP($F20,'3. Resources'!$B$86:$C$95,2,FALSE),"")</f>
        <v>PRG</v>
      </c>
      <c r="I20" s="42">
        <f t="shared" si="1"/>
        <v>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>
        <v>1</v>
      </c>
      <c r="U20" s="139"/>
      <c r="V20" s="139"/>
      <c r="W20" s="139"/>
      <c r="X20" s="140">
        <f t="shared" si="2"/>
        <v>0</v>
      </c>
      <c r="Y20" s="44"/>
      <c r="Z20" s="45">
        <f t="shared" si="3"/>
        <v>0</v>
      </c>
      <c r="AA20" s="40">
        <f t="shared" si="4"/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309" t="s">
        <v>182</v>
      </c>
      <c r="C21" s="310">
        <v>1</v>
      </c>
      <c r="D21" s="310">
        <v>1.5</v>
      </c>
      <c r="E21" s="311">
        <f t="shared" si="5"/>
        <v>1.5</v>
      </c>
      <c r="F21" s="373" t="s">
        <v>167</v>
      </c>
      <c r="G21" s="374"/>
      <c r="H21" s="41" t="str">
        <f>IF($F21&lt;&gt;"Resource name",VLOOKUP($F21,'3. Resources'!$B$86:$C$95,2,FALSE),"")</f>
        <v>PRG</v>
      </c>
      <c r="I21" s="42">
        <f t="shared" si="1"/>
        <v>1</v>
      </c>
      <c r="J21" s="139"/>
      <c r="K21" s="139">
        <v>1</v>
      </c>
      <c r="L21" s="139">
        <v>0.5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40">
        <f t="shared" si="2"/>
        <v>0</v>
      </c>
      <c r="Y21" s="44"/>
      <c r="Z21" s="45">
        <f t="shared" si="3"/>
        <v>0.5</v>
      </c>
      <c r="AA21" s="40">
        <f t="shared" si="4"/>
        <v>-0.5</v>
      </c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 t="s">
        <v>184</v>
      </c>
      <c r="C22" s="310">
        <v>0.5</v>
      </c>
      <c r="D22" s="310">
        <v>0.5</v>
      </c>
      <c r="E22" s="311">
        <f t="shared" si="5"/>
        <v>0.5</v>
      </c>
      <c r="F22" s="373" t="s">
        <v>189</v>
      </c>
      <c r="G22" s="374"/>
      <c r="H22" s="41" t="str">
        <f>IF($F22&lt;&gt;"Resource name",VLOOKUP($F22,'3. Resources'!$B$86:$C$95,2,FALSE),"")</f>
        <v>PRG</v>
      </c>
      <c r="I22" s="42">
        <f t="shared" ref="I22:I27" si="6">IF(D22&lt;&gt;0,E22/D22,0)</f>
        <v>1</v>
      </c>
      <c r="J22" s="139"/>
      <c r="K22" s="139"/>
      <c r="L22" s="139"/>
      <c r="M22" s="139">
        <v>0.5</v>
      </c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40">
        <f t="shared" ref="X22:X27" si="7">D22-E22</f>
        <v>0</v>
      </c>
      <c r="Y22" s="44"/>
      <c r="Z22" s="45">
        <f t="shared" ref="Z22:Z27" si="8">IF(AND(C22&lt;&gt;"",C22&lt;&gt;0),D22/C22-1,0)</f>
        <v>0</v>
      </c>
      <c r="AA22" s="40">
        <f t="shared" ref="AA22:AA27" si="9">C22-D22</f>
        <v>0</v>
      </c>
      <c r="AC22" s="46"/>
      <c r="AD22" s="36"/>
      <c r="AE22" s="36"/>
      <c r="AJ22" s="47"/>
      <c r="AK22" s="47"/>
      <c r="AL22" s="24"/>
      <c r="AM22" s="24"/>
      <c r="AN22" s="24"/>
    </row>
    <row r="23" spans="2:40" ht="15.75" customHeight="1">
      <c r="B23" s="309" t="s">
        <v>185</v>
      </c>
      <c r="C23" s="310">
        <v>0.5</v>
      </c>
      <c r="D23" s="310">
        <v>1.5</v>
      </c>
      <c r="E23" s="311">
        <f t="shared" si="5"/>
        <v>1.5</v>
      </c>
      <c r="F23" s="373" t="s">
        <v>167</v>
      </c>
      <c r="G23" s="374"/>
      <c r="H23" s="41" t="str">
        <f>IF($F23&lt;&gt;"Resource name",VLOOKUP($F23,'3. Resources'!$B$86:$C$95,2,FALSE),"")</f>
        <v>PRG</v>
      </c>
      <c r="I23" s="42">
        <f t="shared" si="6"/>
        <v>1</v>
      </c>
      <c r="J23" s="139"/>
      <c r="K23" s="139"/>
      <c r="L23" s="139">
        <v>1</v>
      </c>
      <c r="M23" s="139"/>
      <c r="N23" s="139"/>
      <c r="O23" s="139"/>
      <c r="P23" s="139"/>
      <c r="Q23" s="139"/>
      <c r="R23" s="139">
        <v>0.5</v>
      </c>
      <c r="S23" s="139"/>
      <c r="T23" s="139"/>
      <c r="U23" s="139"/>
      <c r="V23" s="139"/>
      <c r="W23" s="139"/>
      <c r="X23" s="140">
        <f t="shared" si="7"/>
        <v>0</v>
      </c>
      <c r="Y23" s="44"/>
      <c r="Z23" s="45">
        <f t="shared" si="8"/>
        <v>2</v>
      </c>
      <c r="AA23" s="40">
        <f t="shared" si="9"/>
        <v>-1</v>
      </c>
      <c r="AC23" s="46"/>
      <c r="AD23" s="36"/>
      <c r="AE23" s="36"/>
      <c r="AJ23" s="47"/>
      <c r="AK23" s="47"/>
      <c r="AL23" s="24"/>
      <c r="AM23" s="24"/>
      <c r="AN23" s="24"/>
    </row>
    <row r="24" spans="2:40">
      <c r="B24" s="309" t="s">
        <v>170</v>
      </c>
      <c r="C24" s="310">
        <v>0.25</v>
      </c>
      <c r="D24" s="310">
        <v>0.5</v>
      </c>
      <c r="E24" s="311">
        <f t="shared" si="5"/>
        <v>0.5</v>
      </c>
      <c r="F24" s="373" t="s">
        <v>167</v>
      </c>
      <c r="G24" s="374"/>
      <c r="H24" s="41" t="str">
        <f>IF($F24&lt;&gt;"Resource name",VLOOKUP($F24,'3. Resources'!$B$86:$C$95,2,FALSE),"")</f>
        <v>PRG</v>
      </c>
      <c r="I24" s="42">
        <f t="shared" si="6"/>
        <v>1</v>
      </c>
      <c r="J24" s="139"/>
      <c r="K24" s="139"/>
      <c r="L24" s="139">
        <v>0.5</v>
      </c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7"/>
        <v>0</v>
      </c>
      <c r="Y24" s="44"/>
      <c r="Z24" s="45">
        <f t="shared" si="8"/>
        <v>1</v>
      </c>
      <c r="AA24" s="40">
        <f t="shared" si="9"/>
        <v>-0.25</v>
      </c>
      <c r="AC24" s="46"/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 t="s">
        <v>186</v>
      </c>
      <c r="C25" s="310">
        <v>0.5</v>
      </c>
      <c r="D25" s="310">
        <v>0.5</v>
      </c>
      <c r="E25" s="311">
        <f t="shared" si="5"/>
        <v>0.5</v>
      </c>
      <c r="F25" s="373" t="s">
        <v>167</v>
      </c>
      <c r="G25" s="374"/>
      <c r="H25" s="41" t="str">
        <f>IF($F25&lt;&gt;"Resource name",VLOOKUP($F25,'3. Resources'!$B$86:$C$95,2,FALSE),"")</f>
        <v>PRG</v>
      </c>
      <c r="I25" s="42">
        <f t="shared" si="6"/>
        <v>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>
        <v>0.5</v>
      </c>
      <c r="V25" s="139"/>
      <c r="W25" s="139"/>
      <c r="X25" s="140">
        <f t="shared" si="7"/>
        <v>0</v>
      </c>
      <c r="Y25" s="44"/>
      <c r="Z25" s="45">
        <f t="shared" si="8"/>
        <v>0</v>
      </c>
      <c r="AA25" s="40">
        <f t="shared" si="9"/>
        <v>0</v>
      </c>
      <c r="AC25" s="46"/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 t="s">
        <v>188</v>
      </c>
      <c r="C26" s="310">
        <v>1</v>
      </c>
      <c r="D26" s="310">
        <v>1</v>
      </c>
      <c r="E26" s="311">
        <f t="shared" si="5"/>
        <v>1</v>
      </c>
      <c r="F26" s="373" t="s">
        <v>167</v>
      </c>
      <c r="G26" s="374"/>
      <c r="H26" s="41" t="str">
        <f>IF($F26&lt;&gt;"Resource name",VLOOKUP($F26,'3. Resources'!$B$86:$C$95,2,FALSE),"")</f>
        <v>PRG</v>
      </c>
      <c r="I26" s="42">
        <f t="shared" si="6"/>
        <v>1</v>
      </c>
      <c r="J26" s="139"/>
      <c r="K26" s="139"/>
      <c r="L26" s="139"/>
      <c r="M26" s="139">
        <v>1</v>
      </c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7"/>
        <v>0</v>
      </c>
      <c r="Y26" s="44"/>
      <c r="Z26" s="45">
        <f t="shared" si="8"/>
        <v>0</v>
      </c>
      <c r="AA26" s="40">
        <f t="shared" si="9"/>
        <v>0</v>
      </c>
      <c r="AC26" s="46"/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 t="s">
        <v>190</v>
      </c>
      <c r="C27" s="310">
        <v>0</v>
      </c>
      <c r="D27" s="310">
        <v>4</v>
      </c>
      <c r="E27" s="311">
        <f t="shared" ref="E27" si="10">SUM(J27:W27)</f>
        <v>4</v>
      </c>
      <c r="F27" s="373" t="s">
        <v>167</v>
      </c>
      <c r="G27" s="374"/>
      <c r="H27" s="41" t="str">
        <f>IF($F27&lt;&gt;"Resource name",VLOOKUP($F27,'3. Resources'!$B$86:$C$95,2,FALSE),"")</f>
        <v>PRG</v>
      </c>
      <c r="I27" s="42">
        <f t="shared" si="6"/>
        <v>1</v>
      </c>
      <c r="J27" s="139"/>
      <c r="K27" s="139"/>
      <c r="L27" s="139"/>
      <c r="M27" s="139"/>
      <c r="N27" s="139"/>
      <c r="O27" s="139"/>
      <c r="P27" s="139"/>
      <c r="Q27" s="139">
        <v>4</v>
      </c>
      <c r="R27" s="139"/>
      <c r="S27" s="139"/>
      <c r="T27" s="139"/>
      <c r="U27" s="139"/>
      <c r="V27" s="139"/>
      <c r="W27" s="139"/>
      <c r="X27" s="140">
        <f t="shared" si="7"/>
        <v>0</v>
      </c>
      <c r="Y27" s="44"/>
      <c r="Z27" s="45">
        <f t="shared" si="8"/>
        <v>0</v>
      </c>
      <c r="AA27" s="40">
        <f t="shared" si="9"/>
        <v>-4</v>
      </c>
      <c r="AC27" s="46"/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 t="s">
        <v>191</v>
      </c>
      <c r="C28" s="310">
        <v>0</v>
      </c>
      <c r="D28" s="310">
        <v>4</v>
      </c>
      <c r="E28" s="311">
        <f t="shared" ref="E28" si="11">SUM(J28:W28)</f>
        <v>4</v>
      </c>
      <c r="F28" s="373" t="s">
        <v>167</v>
      </c>
      <c r="G28" s="374"/>
      <c r="H28" s="41" t="str">
        <f>IF($F28&lt;&gt;"Resource name",VLOOKUP($F28,'3. Resources'!$B$86:$C$95,2,FALSE),"")</f>
        <v>PRG</v>
      </c>
      <c r="I28" s="42">
        <f t="shared" ref="I28" si="12">IF(D28&lt;&gt;0,E28/D28,0)</f>
        <v>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>
        <v>4</v>
      </c>
      <c r="T28" s="139"/>
      <c r="U28" s="139"/>
      <c r="V28" s="139"/>
      <c r="W28" s="139"/>
      <c r="X28" s="140">
        <f t="shared" ref="X28" si="13">D28-E28</f>
        <v>0</v>
      </c>
      <c r="Y28" s="44"/>
      <c r="Z28" s="45">
        <f t="shared" ref="Z28" si="14">IF(AND(C28&lt;&gt;"",C28&lt;&gt;0),D28/C28-1,0)</f>
        <v>0</v>
      </c>
      <c r="AA28" s="40">
        <f t="shared" ref="AA28" si="15">C28-D28</f>
        <v>-4</v>
      </c>
      <c r="AC28" s="46"/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 t="s">
        <v>192</v>
      </c>
      <c r="C29" s="310">
        <v>0</v>
      </c>
      <c r="D29" s="310">
        <v>2</v>
      </c>
      <c r="E29" s="311">
        <f t="shared" ref="E29" si="16">SUM(J29:W29)</f>
        <v>2</v>
      </c>
      <c r="F29" s="373" t="s">
        <v>167</v>
      </c>
      <c r="G29" s="374"/>
      <c r="H29" s="41" t="str">
        <f>IF($F29&lt;&gt;"Resource name",VLOOKUP($F29,'3. Resources'!$B$86:$C$95,2,FALSE),"")</f>
        <v>PRG</v>
      </c>
      <c r="I29" s="42">
        <f t="shared" ref="I29" si="17">IF(D29&lt;&gt;0,E29/D29,0)</f>
        <v>1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>
        <v>2</v>
      </c>
      <c r="U29" s="139"/>
      <c r="V29" s="139"/>
      <c r="W29" s="139"/>
      <c r="X29" s="140">
        <f t="shared" ref="X29" si="18">D29-E29</f>
        <v>0</v>
      </c>
      <c r="Y29" s="44"/>
      <c r="Z29" s="45">
        <f t="shared" ref="Z29" si="19">IF(AND(C29&lt;&gt;"",C29&lt;&gt;0),D29/C29-1,0)</f>
        <v>0</v>
      </c>
      <c r="AA29" s="40">
        <f t="shared" ref="AA29" si="20">C29-D29</f>
        <v>-2</v>
      </c>
      <c r="AC29" s="46"/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48" t="s">
        <v>97</v>
      </c>
      <c r="C30" s="49"/>
      <c r="D30" s="49"/>
      <c r="E30" s="49"/>
      <c r="F30" s="377"/>
      <c r="G30" s="377"/>
      <c r="H30" s="50"/>
      <c r="I30" s="50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2"/>
      <c r="Y30" s="53"/>
      <c r="Z30" s="54"/>
      <c r="AA30" s="55"/>
      <c r="AC30" s="46"/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17" t="s">
        <v>164</v>
      </c>
      <c r="C31" s="310">
        <v>2</v>
      </c>
      <c r="D31" s="310">
        <v>4</v>
      </c>
      <c r="E31" s="311">
        <f t="shared" ref="E31:E45" si="21">SUM(J31:W31)</f>
        <v>4</v>
      </c>
      <c r="F31" s="373" t="s">
        <v>166</v>
      </c>
      <c r="G31" s="374"/>
      <c r="H31" s="41" t="str">
        <f>IF($F31&lt;&gt;"Resource name",VLOOKUP($F31,'3. Resources'!$B$86:$C$95,2,FALSE),"")</f>
        <v>ART</v>
      </c>
      <c r="I31" s="42">
        <f t="shared" ref="I31:I45" si="22">IF(D31&lt;&gt;0,E31/D31,0)</f>
        <v>1</v>
      </c>
      <c r="J31" s="139">
        <v>2</v>
      </c>
      <c r="K31" s="139"/>
      <c r="L31" s="139"/>
      <c r="M31" s="139">
        <v>2</v>
      </c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ref="X31:X45" si="23">D31-E31</f>
        <v>0</v>
      </c>
      <c r="Y31" s="44"/>
      <c r="Z31" s="45">
        <f t="shared" ref="Z31:Z45" si="24">IF(AND(C31&lt;&gt;"",C31&lt;&gt;0),D31/C31-1,0)</f>
        <v>1</v>
      </c>
      <c r="AA31" s="40">
        <f t="shared" ref="AA31:AA45" si="25">C31-D31</f>
        <v>-2</v>
      </c>
      <c r="AC31" s="46"/>
      <c r="AD31" s="36"/>
      <c r="AE31" s="36"/>
      <c r="AJ31" s="47"/>
      <c r="AK31" s="47"/>
      <c r="AL31" s="24"/>
      <c r="AM31" s="24"/>
      <c r="AN31" s="24"/>
    </row>
    <row r="32" spans="2:40">
      <c r="B32" s="309" t="s">
        <v>169</v>
      </c>
      <c r="C32" s="310">
        <v>4</v>
      </c>
      <c r="D32" s="310">
        <v>8</v>
      </c>
      <c r="E32" s="311">
        <f t="shared" si="21"/>
        <v>8</v>
      </c>
      <c r="F32" s="373" t="s">
        <v>166</v>
      </c>
      <c r="G32" s="374"/>
      <c r="H32" s="41" t="str">
        <f>IF($F32&lt;&gt;"Resource name",VLOOKUP($F32,'3. Resources'!$B$86:$C$95,2,FALSE),"")</f>
        <v>ART</v>
      </c>
      <c r="I32" s="42">
        <f t="shared" si="22"/>
        <v>1</v>
      </c>
      <c r="J32" s="139">
        <v>2</v>
      </c>
      <c r="K32" s="139">
        <v>2</v>
      </c>
      <c r="L32" s="139"/>
      <c r="M32" s="139"/>
      <c r="N32" s="139">
        <v>2</v>
      </c>
      <c r="O32" s="139"/>
      <c r="P32" s="139"/>
      <c r="Q32" s="139">
        <v>2</v>
      </c>
      <c r="R32" s="139"/>
      <c r="S32" s="139"/>
      <c r="T32" s="139"/>
      <c r="U32" s="139"/>
      <c r="V32" s="139"/>
      <c r="W32" s="139"/>
      <c r="X32" s="140">
        <f t="shared" si="23"/>
        <v>0</v>
      </c>
      <c r="Y32" s="44"/>
      <c r="Z32" s="45">
        <f t="shared" si="24"/>
        <v>1</v>
      </c>
      <c r="AA32" s="40">
        <f t="shared" si="25"/>
        <v>-4</v>
      </c>
      <c r="AC32" s="46"/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 t="s">
        <v>170</v>
      </c>
      <c r="C33" s="310">
        <v>6</v>
      </c>
      <c r="D33" s="310">
        <v>8</v>
      </c>
      <c r="E33" s="311">
        <f t="shared" si="21"/>
        <v>6</v>
      </c>
      <c r="F33" s="373" t="s">
        <v>166</v>
      </c>
      <c r="G33" s="374"/>
      <c r="H33" s="41" t="str">
        <f>IF($F33&lt;&gt;"Resource name",VLOOKUP($F33,'3. Resources'!$B$86:$C$95,2,FALSE),"")</f>
        <v>ART</v>
      </c>
      <c r="I33" s="42">
        <f t="shared" si="22"/>
        <v>0.75</v>
      </c>
      <c r="J33" s="139"/>
      <c r="K33" s="139">
        <v>2</v>
      </c>
      <c r="L33" s="139">
        <v>2</v>
      </c>
      <c r="M33" s="139">
        <v>2</v>
      </c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40">
        <f t="shared" si="23"/>
        <v>2</v>
      </c>
      <c r="Y33" s="44"/>
      <c r="Z33" s="45">
        <f t="shared" si="24"/>
        <v>0.33333333333333326</v>
      </c>
      <c r="AA33" s="40">
        <f t="shared" si="25"/>
        <v>-2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 t="s">
        <v>183</v>
      </c>
      <c r="C34" s="310">
        <v>1</v>
      </c>
      <c r="D34" s="310">
        <v>3</v>
      </c>
      <c r="E34" s="311">
        <f t="shared" si="21"/>
        <v>3</v>
      </c>
      <c r="F34" s="373" t="s">
        <v>166</v>
      </c>
      <c r="G34" s="374"/>
      <c r="H34" s="41" t="str">
        <f>IF($F34&lt;&gt;"Resource name",VLOOKUP($F34,'3. Resources'!$B$86:$C$95,2,FALSE),"")</f>
        <v>ART</v>
      </c>
      <c r="I34" s="42">
        <f t="shared" si="22"/>
        <v>1</v>
      </c>
      <c r="J34" s="139"/>
      <c r="K34" s="139"/>
      <c r="L34" s="139">
        <v>1</v>
      </c>
      <c r="M34" s="139"/>
      <c r="N34" s="139"/>
      <c r="O34" s="139"/>
      <c r="P34" s="139"/>
      <c r="Q34" s="139">
        <v>2</v>
      </c>
      <c r="R34" s="139"/>
      <c r="S34" s="139"/>
      <c r="T34" s="139"/>
      <c r="U34" s="139"/>
      <c r="V34" s="139"/>
      <c r="W34" s="139"/>
      <c r="X34" s="140">
        <f t="shared" si="23"/>
        <v>0</v>
      </c>
      <c r="Y34" s="44"/>
      <c r="Z34" s="45">
        <f t="shared" si="24"/>
        <v>2</v>
      </c>
      <c r="AA34" s="40">
        <f t="shared" si="25"/>
        <v>-2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 t="s">
        <v>175</v>
      </c>
      <c r="C35" s="310">
        <v>2</v>
      </c>
      <c r="D35" s="310">
        <v>0</v>
      </c>
      <c r="E35" s="311">
        <f t="shared" si="21"/>
        <v>0</v>
      </c>
      <c r="F35" s="373" t="s">
        <v>166</v>
      </c>
      <c r="G35" s="374"/>
      <c r="H35" s="41" t="str">
        <f>IF($F35&lt;&gt;"Resource name",VLOOKUP($F35,'3. Resources'!$B$86:$C$95,2,FALSE),"")</f>
        <v>ART</v>
      </c>
      <c r="I35" s="42">
        <f t="shared" si="22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23"/>
        <v>0</v>
      </c>
      <c r="Y35" s="44"/>
      <c r="Z35" s="45">
        <f t="shared" si="24"/>
        <v>-1</v>
      </c>
      <c r="AA35" s="40">
        <f t="shared" si="25"/>
        <v>2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 t="s">
        <v>177</v>
      </c>
      <c r="C36" s="310">
        <v>1</v>
      </c>
      <c r="D36" s="310">
        <v>0</v>
      </c>
      <c r="E36" s="311">
        <f t="shared" si="21"/>
        <v>0</v>
      </c>
      <c r="F36" s="373" t="s">
        <v>166</v>
      </c>
      <c r="G36" s="374"/>
      <c r="H36" s="41" t="str">
        <f>IF($F36&lt;&gt;"Resource name",VLOOKUP($F36,'3. Resources'!$B$86:$C$95,2,FALSE),"")</f>
        <v>ART</v>
      </c>
      <c r="I36" s="42">
        <f t="shared" si="22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23"/>
        <v>0</v>
      </c>
      <c r="Y36" s="44"/>
      <c r="Z36" s="45">
        <f t="shared" si="24"/>
        <v>-1</v>
      </c>
      <c r="AA36" s="40">
        <f t="shared" si="25"/>
        <v>1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309" t="s">
        <v>179</v>
      </c>
      <c r="C37" s="310">
        <v>6</v>
      </c>
      <c r="D37" s="310">
        <v>2.5</v>
      </c>
      <c r="E37" s="311">
        <f t="shared" si="21"/>
        <v>0.5</v>
      </c>
      <c r="F37" s="373" t="s">
        <v>166</v>
      </c>
      <c r="G37" s="374"/>
      <c r="H37" s="41" t="str">
        <f>IF($F37&lt;&gt;"Resource name",VLOOKUP($F37,'3. Resources'!$B$86:$C$95,2,FALSE),"")</f>
        <v>ART</v>
      </c>
      <c r="I37" s="42">
        <f t="shared" si="22"/>
        <v>0.2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>
        <v>0.5</v>
      </c>
      <c r="U37" s="139"/>
      <c r="V37" s="139"/>
      <c r="W37" s="139"/>
      <c r="X37" s="140">
        <f t="shared" si="23"/>
        <v>2</v>
      </c>
      <c r="Y37" s="44"/>
      <c r="Z37" s="45">
        <f t="shared" si="24"/>
        <v>-0.58333333333333326</v>
      </c>
      <c r="AA37" s="40">
        <f t="shared" si="25"/>
        <v>3.5</v>
      </c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 t="s">
        <v>180</v>
      </c>
      <c r="C38" s="310">
        <v>4</v>
      </c>
      <c r="D38" s="310">
        <v>16</v>
      </c>
      <c r="E38" s="311">
        <f t="shared" si="21"/>
        <v>12</v>
      </c>
      <c r="F38" s="373" t="s">
        <v>166</v>
      </c>
      <c r="G38" s="374"/>
      <c r="H38" s="41" t="str">
        <f>IF($F38&lt;&gt;"Resource name",VLOOKUP($F38,'3. Resources'!$B$86:$C$95,2,FALSE),"")</f>
        <v>ART</v>
      </c>
      <c r="I38" s="42">
        <f t="shared" si="22"/>
        <v>0.75</v>
      </c>
      <c r="J38" s="139"/>
      <c r="K38" s="139"/>
      <c r="L38" s="139"/>
      <c r="M38" s="139"/>
      <c r="N38" s="139"/>
      <c r="O38" s="139"/>
      <c r="P38" s="139"/>
      <c r="Q38" s="139"/>
      <c r="R38" s="139">
        <v>4</v>
      </c>
      <c r="S38" s="139">
        <v>4</v>
      </c>
      <c r="T38" s="139">
        <v>4</v>
      </c>
      <c r="U38" s="139"/>
      <c r="V38" s="139"/>
      <c r="W38" s="139"/>
      <c r="X38" s="140">
        <f t="shared" si="23"/>
        <v>4</v>
      </c>
      <c r="Y38" s="44"/>
      <c r="Z38" s="45">
        <f t="shared" si="24"/>
        <v>3</v>
      </c>
      <c r="AA38" s="40">
        <f t="shared" si="25"/>
        <v>-12</v>
      </c>
      <c r="AD38" s="36"/>
      <c r="AE38" s="36"/>
      <c r="AJ38" s="47"/>
      <c r="AK38" s="47"/>
      <c r="AL38" s="24"/>
      <c r="AM38" s="24"/>
      <c r="AN38" s="24"/>
    </row>
    <row r="39" spans="2:40" ht="15.75" customHeight="1">
      <c r="B39" s="309" t="s">
        <v>187</v>
      </c>
      <c r="C39" s="310">
        <v>0</v>
      </c>
      <c r="D39" s="310">
        <v>4</v>
      </c>
      <c r="E39" s="311">
        <f t="shared" si="21"/>
        <v>4</v>
      </c>
      <c r="F39" s="373" t="s">
        <v>166</v>
      </c>
      <c r="G39" s="374"/>
      <c r="H39" s="41" t="str">
        <f>IF($F39&lt;&gt;"Resource name",VLOOKUP($F39,'3. Resources'!$B$86:$C$95,2,FALSE),"")</f>
        <v>ART</v>
      </c>
      <c r="I39" s="42">
        <f t="shared" si="22"/>
        <v>1</v>
      </c>
      <c r="J39" s="139"/>
      <c r="K39" s="139">
        <v>2</v>
      </c>
      <c r="L39" s="139"/>
      <c r="M39" s="139"/>
      <c r="N39" s="139">
        <v>2</v>
      </c>
      <c r="O39" s="139"/>
      <c r="P39" s="139"/>
      <c r="Q39" s="139"/>
      <c r="R39" s="139"/>
      <c r="S39" s="139"/>
      <c r="T39" s="139"/>
      <c r="U39" s="139"/>
      <c r="V39" s="139"/>
      <c r="W39" s="139"/>
      <c r="X39" s="140">
        <f t="shared" si="23"/>
        <v>0</v>
      </c>
      <c r="Y39" s="44"/>
      <c r="Z39" s="45">
        <f t="shared" si="24"/>
        <v>0</v>
      </c>
      <c r="AA39" s="40">
        <f t="shared" si="25"/>
        <v>-4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21"/>
        <v>0</v>
      </c>
      <c r="F40" s="373" t="s">
        <v>46</v>
      </c>
      <c r="G40" s="374"/>
      <c r="H40" s="41" t="str">
        <f>IF($F40&lt;&gt;"Resource name",VLOOKUP($F40,'3. Resources'!$B$86:$C$95,2,FALSE),"")</f>
        <v/>
      </c>
      <c r="I40" s="42">
        <f t="shared" si="22"/>
        <v>0</v>
      </c>
      <c r="J40" s="318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23"/>
        <v>0</v>
      </c>
      <c r="Y40" s="44"/>
      <c r="Z40" s="45">
        <f t="shared" si="24"/>
        <v>0</v>
      </c>
      <c r="AA40" s="40">
        <f t="shared" si="2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21"/>
        <v>0</v>
      </c>
      <c r="F41" s="373" t="s">
        <v>46</v>
      </c>
      <c r="G41" s="374"/>
      <c r="H41" s="41" t="str">
        <f>IF($F41&lt;&gt;"Resource name",VLOOKUP($F41,'3. Resources'!$B$86:$C$95,2,FALSE),"")</f>
        <v/>
      </c>
      <c r="I41" s="42">
        <f t="shared" si="2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23"/>
        <v>0</v>
      </c>
      <c r="Y41" s="44"/>
      <c r="Z41" s="45">
        <f t="shared" si="24"/>
        <v>0</v>
      </c>
      <c r="AA41" s="40">
        <f t="shared" si="2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21"/>
        <v>0</v>
      </c>
      <c r="F42" s="373" t="s">
        <v>46</v>
      </c>
      <c r="G42" s="374"/>
      <c r="H42" s="41" t="str">
        <f>IF($F42&lt;&gt;"Resource name",VLOOKUP($F42,'3. Resources'!$B$86:$C$95,2,FALSE),"")</f>
        <v/>
      </c>
      <c r="I42" s="42">
        <f t="shared" si="2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23"/>
        <v>0</v>
      </c>
      <c r="Y42" s="44"/>
      <c r="Z42" s="45">
        <f t="shared" si="24"/>
        <v>0</v>
      </c>
      <c r="AA42" s="40">
        <f t="shared" si="2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21"/>
        <v>0</v>
      </c>
      <c r="F43" s="373" t="s">
        <v>46</v>
      </c>
      <c r="G43" s="374"/>
      <c r="H43" s="41" t="str">
        <f>IF($F43&lt;&gt;"Resource name",VLOOKUP($F43,'3. Resources'!$B$86:$C$95,2,FALSE),"")</f>
        <v/>
      </c>
      <c r="I43" s="42">
        <f t="shared" si="2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23"/>
        <v>0</v>
      </c>
      <c r="Y43" s="44"/>
      <c r="Z43" s="45">
        <f t="shared" si="24"/>
        <v>0</v>
      </c>
      <c r="AA43" s="40">
        <f t="shared" si="2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21"/>
        <v>0</v>
      </c>
      <c r="F44" s="373" t="s">
        <v>46</v>
      </c>
      <c r="G44" s="374"/>
      <c r="H44" s="41" t="str">
        <f>IF($F44&lt;&gt;"Resource name",VLOOKUP($F44,'3. Resources'!$B$86:$C$95,2,FALSE),"")</f>
        <v/>
      </c>
      <c r="I44" s="42">
        <f t="shared" si="2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23"/>
        <v>0</v>
      </c>
      <c r="Y44" s="44"/>
      <c r="Z44" s="45">
        <f t="shared" si="24"/>
        <v>0</v>
      </c>
      <c r="AA44" s="40">
        <f t="shared" si="2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21"/>
        <v>0</v>
      </c>
      <c r="F45" s="373" t="s">
        <v>46</v>
      </c>
      <c r="G45" s="374"/>
      <c r="H45" s="41" t="str">
        <f>IF($F45&lt;&gt;"Resource name",VLOOKUP($F45,'3. Resources'!$B$86:$C$95,2,FALSE),"")</f>
        <v/>
      </c>
      <c r="I45" s="42">
        <f t="shared" si="2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23"/>
        <v>0</v>
      </c>
      <c r="Y45" s="44"/>
      <c r="Z45" s="45">
        <f t="shared" si="24"/>
        <v>0</v>
      </c>
      <c r="AA45" s="40">
        <f t="shared" si="2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48" t="s">
        <v>98</v>
      </c>
      <c r="C46" s="49"/>
      <c r="D46" s="49"/>
      <c r="E46" s="49"/>
      <c r="F46" s="377"/>
      <c r="G46" s="377"/>
      <c r="H46" s="50"/>
      <c r="I46" s="50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2"/>
      <c r="Y46" s="53"/>
      <c r="Z46" s="54"/>
      <c r="AA46" s="55"/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 t="s">
        <v>171</v>
      </c>
      <c r="C47" s="310">
        <v>34</v>
      </c>
      <c r="D47" s="310">
        <v>52</v>
      </c>
      <c r="E47" s="311">
        <f t="shared" ref="E47:E61" si="26">SUM(J47:W47)</f>
        <v>52</v>
      </c>
      <c r="F47" s="373" t="s">
        <v>168</v>
      </c>
      <c r="G47" s="374"/>
      <c r="H47" s="41" t="str">
        <f>IF($F47&lt;&gt;"Resource name",VLOOKUP($F47,'3. Resources'!$B$86:$C$95,2,FALSE),"")</f>
        <v>GD</v>
      </c>
      <c r="I47" s="42">
        <f t="shared" ref="I47:I61" si="27">IF(D47&lt;&gt;0,E47/D47,0)</f>
        <v>1</v>
      </c>
      <c r="J47" s="139">
        <v>14</v>
      </c>
      <c r="K47" s="139">
        <v>4</v>
      </c>
      <c r="L47" s="139">
        <v>5</v>
      </c>
      <c r="M47" s="139">
        <v>4</v>
      </c>
      <c r="N47" s="139">
        <v>4</v>
      </c>
      <c r="O47" s="139"/>
      <c r="P47" s="139"/>
      <c r="Q47" s="139">
        <v>8</v>
      </c>
      <c r="R47" s="139">
        <v>7</v>
      </c>
      <c r="S47" s="139">
        <v>5</v>
      </c>
      <c r="T47" s="139">
        <v>1</v>
      </c>
      <c r="U47" s="139"/>
      <c r="V47" s="139"/>
      <c r="W47" s="139"/>
      <c r="X47" s="140">
        <f t="shared" ref="X47:X61" si="28">D47-E47</f>
        <v>0</v>
      </c>
      <c r="Y47" s="44"/>
      <c r="Z47" s="45">
        <f t="shared" ref="Z47:Z61" si="29">IF(AND(C47&lt;&gt;"",C47&lt;&gt;0),D47/C47-1,0)</f>
        <v>0.52941176470588225</v>
      </c>
      <c r="AA47" s="40">
        <f t="shared" ref="AA47:AA61" si="30">C47-D47</f>
        <v>-18</v>
      </c>
      <c r="AD47" s="36"/>
      <c r="AE47" s="36"/>
      <c r="AJ47" s="47"/>
      <c r="AK47" s="47"/>
      <c r="AL47" s="24"/>
      <c r="AM47" s="24"/>
      <c r="AN47" s="24"/>
    </row>
    <row r="48" spans="2:40">
      <c r="B48" s="309" t="s">
        <v>182</v>
      </c>
      <c r="C48" s="310">
        <v>1</v>
      </c>
      <c r="D48" s="310">
        <v>4</v>
      </c>
      <c r="E48" s="311">
        <f t="shared" si="26"/>
        <v>4</v>
      </c>
      <c r="F48" s="373" t="s">
        <v>168</v>
      </c>
      <c r="G48" s="374"/>
      <c r="H48" s="41" t="str">
        <f>IF($F48&lt;&gt;"Resource name",VLOOKUP($F48,'3. Resources'!$B$86:$C$95,2,FALSE),"")</f>
        <v>GD</v>
      </c>
      <c r="I48" s="42">
        <f t="shared" si="27"/>
        <v>1</v>
      </c>
      <c r="J48" s="139"/>
      <c r="K48" s="139"/>
      <c r="L48" s="139">
        <v>1</v>
      </c>
      <c r="M48" s="139"/>
      <c r="N48" s="139"/>
      <c r="O48" s="139"/>
      <c r="P48" s="139"/>
      <c r="Q48" s="139"/>
      <c r="R48" s="139"/>
      <c r="S48" s="139"/>
      <c r="T48" s="139">
        <v>3</v>
      </c>
      <c r="U48" s="139"/>
      <c r="V48" s="139"/>
      <c r="W48" s="139"/>
      <c r="X48" s="140">
        <f t="shared" si="28"/>
        <v>0</v>
      </c>
      <c r="Y48" s="44"/>
      <c r="Z48" s="45">
        <f t="shared" si="29"/>
        <v>3</v>
      </c>
      <c r="AA48" s="40">
        <f t="shared" si="30"/>
        <v>-3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26"/>
        <v>0</v>
      </c>
      <c r="F49" s="373" t="s">
        <v>46</v>
      </c>
      <c r="G49" s="374"/>
      <c r="H49" s="41" t="str">
        <f>IF($F49&lt;&gt;"Resource name",VLOOKUP($F49,'3. Resources'!$B$86:$C$95,2,FALSE),"")</f>
        <v/>
      </c>
      <c r="I49" s="42">
        <f t="shared" si="27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28"/>
        <v>0</v>
      </c>
      <c r="Y49" s="44"/>
      <c r="Z49" s="45">
        <f t="shared" si="29"/>
        <v>0</v>
      </c>
      <c r="AA49" s="40">
        <f t="shared" si="30"/>
        <v>0</v>
      </c>
      <c r="AD49" s="36"/>
      <c r="AE49" s="36"/>
      <c r="AJ49" s="47"/>
      <c r="AK49" s="47"/>
      <c r="AL49" s="24"/>
      <c r="AM49" s="24"/>
      <c r="AN49" s="24"/>
    </row>
    <row r="50" spans="2:40" ht="15.75" customHeight="1">
      <c r="B50" s="309"/>
      <c r="C50" s="310"/>
      <c r="D50" s="310"/>
      <c r="E50" s="311">
        <f t="shared" si="26"/>
        <v>0</v>
      </c>
      <c r="F50" s="373" t="s">
        <v>46</v>
      </c>
      <c r="G50" s="374"/>
      <c r="H50" s="41" t="str">
        <f>IF($F50&lt;&gt;"Resource name",VLOOKUP($F50,'3. Resources'!$B$86:$C$95,2,FALSE),"")</f>
        <v/>
      </c>
      <c r="I50" s="42">
        <f t="shared" si="27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28"/>
        <v>0</v>
      </c>
      <c r="Y50" s="44"/>
      <c r="Z50" s="45">
        <f t="shared" si="29"/>
        <v>0</v>
      </c>
      <c r="AA50" s="40">
        <f t="shared" si="30"/>
        <v>0</v>
      </c>
      <c r="AD50" s="36"/>
      <c r="AE50" s="36"/>
      <c r="AJ50" s="47"/>
      <c r="AK50" s="47"/>
      <c r="AL50" s="24"/>
      <c r="AM50" s="24"/>
      <c r="AN50" s="24"/>
    </row>
    <row r="51" spans="2:40" ht="15.75" customHeight="1">
      <c r="B51" s="309"/>
      <c r="C51" s="310"/>
      <c r="D51" s="310"/>
      <c r="E51" s="311">
        <f t="shared" si="26"/>
        <v>0</v>
      </c>
      <c r="F51" s="373" t="s">
        <v>46</v>
      </c>
      <c r="G51" s="374"/>
      <c r="H51" s="41" t="str">
        <f>IF($F51&lt;&gt;"Resource name",VLOOKUP($F51,'3. Resources'!$B$86:$C$95,2,FALSE),"")</f>
        <v/>
      </c>
      <c r="I51" s="42">
        <f t="shared" si="27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28"/>
        <v>0</v>
      </c>
      <c r="Y51" s="44"/>
      <c r="Z51" s="45">
        <f t="shared" si="29"/>
        <v>0</v>
      </c>
      <c r="AA51" s="40">
        <f t="shared" si="30"/>
        <v>0</v>
      </c>
      <c r="AD51" s="36"/>
      <c r="AE51" s="36"/>
      <c r="AJ51" s="47"/>
      <c r="AK51" s="47"/>
      <c r="AL51" s="24"/>
      <c r="AM51" s="24"/>
      <c r="AN51" s="24"/>
    </row>
    <row r="52" spans="2:40" ht="15.75" customHeight="1">
      <c r="B52" s="309"/>
      <c r="C52" s="310"/>
      <c r="D52" s="310"/>
      <c r="E52" s="311">
        <f t="shared" si="26"/>
        <v>0</v>
      </c>
      <c r="F52" s="373" t="s">
        <v>46</v>
      </c>
      <c r="G52" s="374"/>
      <c r="H52" s="41" t="str">
        <f>IF($F52&lt;&gt;"Resource name",VLOOKUP($F52,'3. Resources'!$B$86:$C$95,2,FALSE),"")</f>
        <v/>
      </c>
      <c r="I52" s="42">
        <f t="shared" si="27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28"/>
        <v>0</v>
      </c>
      <c r="Y52" s="44"/>
      <c r="Z52" s="45">
        <f t="shared" si="29"/>
        <v>0</v>
      </c>
      <c r="AA52" s="40">
        <f t="shared" si="30"/>
        <v>0</v>
      </c>
      <c r="AD52" s="36"/>
      <c r="AE52" s="36"/>
      <c r="AJ52" s="47"/>
      <c r="AK52" s="47"/>
      <c r="AL52" s="24"/>
      <c r="AM52" s="24"/>
      <c r="AN52" s="24"/>
    </row>
    <row r="53" spans="2:40" ht="15.75" customHeight="1">
      <c r="B53" s="309"/>
      <c r="C53" s="310"/>
      <c r="D53" s="310"/>
      <c r="E53" s="311">
        <f t="shared" si="26"/>
        <v>0</v>
      </c>
      <c r="F53" s="373" t="s">
        <v>46</v>
      </c>
      <c r="G53" s="374"/>
      <c r="H53" s="41" t="str">
        <f>IF($F53&lt;&gt;"Resource name",VLOOKUP($F53,'3. Resources'!$B$86:$C$95,2,FALSE),"")</f>
        <v/>
      </c>
      <c r="I53" s="42">
        <f t="shared" si="27"/>
        <v>0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40">
        <f t="shared" si="28"/>
        <v>0</v>
      </c>
      <c r="Y53" s="44"/>
      <c r="Z53" s="45">
        <f t="shared" si="29"/>
        <v>0</v>
      </c>
      <c r="AA53" s="40">
        <f t="shared" si="30"/>
        <v>0</v>
      </c>
      <c r="AD53" s="36"/>
      <c r="AE53" s="36"/>
      <c r="AJ53" s="47"/>
      <c r="AK53" s="47"/>
      <c r="AL53" s="24"/>
      <c r="AM53" s="24"/>
      <c r="AN53" s="24"/>
    </row>
    <row r="54" spans="2:40" ht="15.75" customHeight="1">
      <c r="B54" s="309"/>
      <c r="C54" s="310"/>
      <c r="D54" s="310"/>
      <c r="E54" s="311">
        <f t="shared" si="26"/>
        <v>0</v>
      </c>
      <c r="F54" s="373" t="s">
        <v>46</v>
      </c>
      <c r="G54" s="374"/>
      <c r="H54" s="41" t="str">
        <f>IF($F54&lt;&gt;"Resource name",VLOOKUP($F54,'3. Resources'!$B$86:$C$95,2,FALSE),"")</f>
        <v/>
      </c>
      <c r="I54" s="42">
        <f t="shared" si="27"/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si="28"/>
        <v>0</v>
      </c>
      <c r="Y54" s="44"/>
      <c r="Z54" s="45">
        <f t="shared" si="29"/>
        <v>0</v>
      </c>
      <c r="AA54" s="40">
        <f t="shared" si="30"/>
        <v>0</v>
      </c>
      <c r="AD54" s="36"/>
      <c r="AE54" s="36"/>
      <c r="AJ54" s="47"/>
      <c r="AK54" s="47"/>
      <c r="AL54" s="24"/>
      <c r="AM54" s="24"/>
      <c r="AN54" s="24"/>
    </row>
    <row r="55" spans="2:40" ht="15.75" customHeight="1">
      <c r="B55" s="309"/>
      <c r="C55" s="310"/>
      <c r="D55" s="310"/>
      <c r="E55" s="311">
        <f t="shared" si="26"/>
        <v>0</v>
      </c>
      <c r="F55" s="373" t="s">
        <v>46</v>
      </c>
      <c r="G55" s="374"/>
      <c r="H55" s="41" t="str">
        <f>IF($F55&lt;&gt;"Resource name",VLOOKUP($F55,'3. Resources'!$B$86:$C$95,2,FALSE),"")</f>
        <v/>
      </c>
      <c r="I55" s="42">
        <f t="shared" si="27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28"/>
        <v>0</v>
      </c>
      <c r="Y55" s="44"/>
      <c r="Z55" s="45">
        <f t="shared" si="29"/>
        <v>0</v>
      </c>
      <c r="AA55" s="40">
        <f t="shared" si="30"/>
        <v>0</v>
      </c>
      <c r="AD55" s="36"/>
      <c r="AE55" s="36"/>
      <c r="AJ55" s="47"/>
      <c r="AK55" s="47"/>
      <c r="AL55" s="24"/>
      <c r="AM55" s="24"/>
      <c r="AN55" s="24"/>
    </row>
    <row r="56" spans="2:40" ht="15.75" customHeight="1">
      <c r="B56" s="309"/>
      <c r="C56" s="310"/>
      <c r="D56" s="310"/>
      <c r="E56" s="311">
        <f t="shared" si="26"/>
        <v>0</v>
      </c>
      <c r="F56" s="373" t="s">
        <v>46</v>
      </c>
      <c r="G56" s="374"/>
      <c r="H56" s="41" t="str">
        <f>IF($F56&lt;&gt;"Resource name",VLOOKUP($F56,'3. Resources'!$B$86:$C$95,2,FALSE),"")</f>
        <v/>
      </c>
      <c r="I56" s="42">
        <f t="shared" si="2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28"/>
        <v>0</v>
      </c>
      <c r="Y56" s="44"/>
      <c r="Z56" s="45">
        <f t="shared" si="29"/>
        <v>0</v>
      </c>
      <c r="AA56" s="40">
        <f t="shared" si="30"/>
        <v>0</v>
      </c>
      <c r="AD56" s="36"/>
      <c r="AE56" s="36"/>
      <c r="AJ56" s="47"/>
      <c r="AK56" s="47"/>
      <c r="AL56" s="24"/>
      <c r="AM56" s="24"/>
      <c r="AN56" s="24"/>
    </row>
    <row r="57" spans="2:40" ht="15.75" customHeight="1">
      <c r="B57" s="309"/>
      <c r="C57" s="310"/>
      <c r="D57" s="310"/>
      <c r="E57" s="311">
        <f t="shared" si="26"/>
        <v>0</v>
      </c>
      <c r="F57" s="373" t="s">
        <v>46</v>
      </c>
      <c r="G57" s="374"/>
      <c r="H57" s="41" t="str">
        <f>IF($F57&lt;&gt;"Resource name",VLOOKUP($F57,'3. Resources'!$B$86:$C$95,2,FALSE),"")</f>
        <v/>
      </c>
      <c r="I57" s="42">
        <f t="shared" si="2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28"/>
        <v>0</v>
      </c>
      <c r="Y57" s="44"/>
      <c r="Z57" s="45">
        <f t="shared" si="29"/>
        <v>0</v>
      </c>
      <c r="AA57" s="40">
        <f t="shared" si="30"/>
        <v>0</v>
      </c>
      <c r="AD57" s="36"/>
      <c r="AE57" s="36"/>
      <c r="AJ57" s="47"/>
      <c r="AK57" s="47"/>
      <c r="AL57" s="24"/>
      <c r="AM57" s="24"/>
      <c r="AN57" s="24"/>
    </row>
    <row r="58" spans="2:40" ht="15.75" customHeight="1">
      <c r="B58" s="309"/>
      <c r="C58" s="310"/>
      <c r="D58" s="310"/>
      <c r="E58" s="311">
        <f t="shared" si="26"/>
        <v>0</v>
      </c>
      <c r="F58" s="373" t="s">
        <v>46</v>
      </c>
      <c r="G58" s="374"/>
      <c r="H58" s="41" t="str">
        <f>IF($F58&lt;&gt;"Resource name",VLOOKUP($F58,'3. Resources'!$B$86:$C$95,2,FALSE),"")</f>
        <v/>
      </c>
      <c r="I58" s="42">
        <f t="shared" si="2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28"/>
        <v>0</v>
      </c>
      <c r="Y58" s="44"/>
      <c r="Z58" s="45">
        <f t="shared" si="29"/>
        <v>0</v>
      </c>
      <c r="AA58" s="40">
        <f t="shared" si="3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26"/>
        <v>0</v>
      </c>
      <c r="F59" s="373" t="s">
        <v>46</v>
      </c>
      <c r="G59" s="374"/>
      <c r="H59" s="41" t="str">
        <f>IF($F59&lt;&gt;"Resource name",VLOOKUP($F59,'3. Resources'!$B$86:$C$95,2,FALSE),"")</f>
        <v/>
      </c>
      <c r="I59" s="42">
        <f t="shared" si="2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28"/>
        <v>0</v>
      </c>
      <c r="Y59" s="44"/>
      <c r="Z59" s="45">
        <f t="shared" si="29"/>
        <v>0</v>
      </c>
      <c r="AA59" s="40">
        <f t="shared" si="3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26"/>
        <v>0</v>
      </c>
      <c r="F60" s="373" t="s">
        <v>46</v>
      </c>
      <c r="G60" s="374"/>
      <c r="H60" s="41" t="str">
        <f>IF($F60&lt;&gt;"Resource name",VLOOKUP($F60,'3. Resources'!$B$86:$C$95,2,FALSE),"")</f>
        <v/>
      </c>
      <c r="I60" s="42">
        <f t="shared" si="2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28"/>
        <v>0</v>
      </c>
      <c r="Y60" s="44"/>
      <c r="Z60" s="45">
        <f t="shared" si="29"/>
        <v>0</v>
      </c>
      <c r="AA60" s="40">
        <f t="shared" si="3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26"/>
        <v>0</v>
      </c>
      <c r="F61" s="373" t="s">
        <v>46</v>
      </c>
      <c r="G61" s="374"/>
      <c r="H61" s="41" t="str">
        <f>IF($F61&lt;&gt;"Resource name",VLOOKUP($F61,'3. Resources'!$B$86:$C$95,2,FALSE),"")</f>
        <v/>
      </c>
      <c r="I61" s="42">
        <f t="shared" si="2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28"/>
        <v>0</v>
      </c>
      <c r="Y61" s="44"/>
      <c r="Z61" s="45">
        <f t="shared" si="29"/>
        <v>0</v>
      </c>
      <c r="AA61" s="40">
        <f t="shared" si="3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48" t="s">
        <v>99</v>
      </c>
      <c r="C62" s="49"/>
      <c r="D62" s="49"/>
      <c r="E62" s="49"/>
      <c r="F62" s="377"/>
      <c r="G62" s="377"/>
      <c r="H62" s="50"/>
      <c r="I62" s="50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2"/>
      <c r="Y62" s="53"/>
      <c r="Z62" s="54"/>
      <c r="AA62" s="55"/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ref="E63:E77" si="31">SUM(J63:W63)</f>
        <v>0</v>
      </c>
      <c r="F63" s="373" t="s">
        <v>46</v>
      </c>
      <c r="G63" s="374"/>
      <c r="H63" s="41" t="str">
        <f>IF($F63&lt;&gt;"Resource name",VLOOKUP($F63,'3. Resources'!$B$86:$C$95,2,FALSE),"")</f>
        <v/>
      </c>
      <c r="I63" s="42">
        <f t="shared" ref="I63:I77" si="32">IF(D63&lt;&gt;0,E63/D63,0)</f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ref="X63:X77" si="33">D63-E63</f>
        <v>0</v>
      </c>
      <c r="Y63" s="44"/>
      <c r="Z63" s="45">
        <f t="shared" ref="Z63:Z77" si="34">IF(AND(C63&lt;&gt;"",C63&lt;&gt;0),D63/C63-1,0)</f>
        <v>0</v>
      </c>
      <c r="AA63" s="40">
        <f t="shared" ref="AA63:AA77" si="35">C63-D63</f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31"/>
        <v>0</v>
      </c>
      <c r="F64" s="373" t="s">
        <v>46</v>
      </c>
      <c r="G64" s="374"/>
      <c r="H64" s="41" t="str">
        <f>IF($F64&lt;&gt;"Resource name",VLOOKUP($F64,'3. Resources'!$B$86:$C$95,2,FALSE),"")</f>
        <v/>
      </c>
      <c r="I64" s="42">
        <f t="shared" si="32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33"/>
        <v>0</v>
      </c>
      <c r="Y64" s="44"/>
      <c r="Z64" s="45">
        <f t="shared" si="34"/>
        <v>0</v>
      </c>
      <c r="AA64" s="40">
        <f t="shared" si="35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31"/>
        <v>0</v>
      </c>
      <c r="F65" s="373" t="s">
        <v>46</v>
      </c>
      <c r="G65" s="374"/>
      <c r="H65" s="41" t="str">
        <f>IF($F65&lt;&gt;"Resource name",VLOOKUP($F65,'3. Resources'!$B$86:$C$95,2,FALSE),"")</f>
        <v/>
      </c>
      <c r="I65" s="42">
        <f t="shared" si="32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33"/>
        <v>0</v>
      </c>
      <c r="Y65" s="44"/>
      <c r="Z65" s="45">
        <f t="shared" si="34"/>
        <v>0</v>
      </c>
      <c r="AA65" s="40">
        <f t="shared" si="35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31"/>
        <v>0</v>
      </c>
      <c r="F66" s="373" t="s">
        <v>46</v>
      </c>
      <c r="G66" s="374"/>
      <c r="H66" s="41" t="str">
        <f>IF($F66&lt;&gt;"Resource name",VLOOKUP($F66,'3. Resources'!$B$86:$C$95,2,FALSE),"")</f>
        <v/>
      </c>
      <c r="I66" s="42">
        <f t="shared" si="32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33"/>
        <v>0</v>
      </c>
      <c r="Y66" s="44"/>
      <c r="Z66" s="45">
        <f t="shared" si="34"/>
        <v>0</v>
      </c>
      <c r="AA66" s="40">
        <f t="shared" si="35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31"/>
        <v>0</v>
      </c>
      <c r="F67" s="373" t="s">
        <v>46</v>
      </c>
      <c r="G67" s="374"/>
      <c r="H67" s="41" t="str">
        <f>IF($F67&lt;&gt;"Resource name",VLOOKUP($F67,'3. Resources'!$B$86:$C$95,2,FALSE),"")</f>
        <v/>
      </c>
      <c r="I67" s="42">
        <f t="shared" si="32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33"/>
        <v>0</v>
      </c>
      <c r="Y67" s="44"/>
      <c r="Z67" s="45">
        <f t="shared" si="34"/>
        <v>0</v>
      </c>
      <c r="AA67" s="40">
        <f t="shared" si="35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31"/>
        <v>0</v>
      </c>
      <c r="F68" s="373" t="s">
        <v>46</v>
      </c>
      <c r="G68" s="374"/>
      <c r="H68" s="41" t="str">
        <f>IF($F68&lt;&gt;"Resource name",VLOOKUP($F68,'3. Resources'!$B$86:$C$95,2,FALSE),"")</f>
        <v/>
      </c>
      <c r="I68" s="42">
        <f t="shared" si="32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33"/>
        <v>0</v>
      </c>
      <c r="Y68" s="44"/>
      <c r="Z68" s="45">
        <f t="shared" si="34"/>
        <v>0</v>
      </c>
      <c r="AA68" s="40">
        <f t="shared" si="35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309"/>
      <c r="C69" s="310"/>
      <c r="D69" s="310"/>
      <c r="E69" s="311">
        <f t="shared" si="31"/>
        <v>0</v>
      </c>
      <c r="F69" s="373" t="s">
        <v>46</v>
      </c>
      <c r="G69" s="374"/>
      <c r="H69" s="41" t="str">
        <f>IF($F69&lt;&gt;"Resource name",VLOOKUP($F69,'3. Resources'!$B$86:$C$95,2,FALSE),"")</f>
        <v/>
      </c>
      <c r="I69" s="42">
        <f t="shared" si="32"/>
        <v>0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40">
        <f t="shared" si="33"/>
        <v>0</v>
      </c>
      <c r="Y69" s="44"/>
      <c r="Z69" s="45">
        <f t="shared" si="34"/>
        <v>0</v>
      </c>
      <c r="AA69" s="40">
        <f t="shared" si="35"/>
        <v>0</v>
      </c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si="31"/>
        <v>0</v>
      </c>
      <c r="F70" s="373" t="s">
        <v>46</v>
      </c>
      <c r="G70" s="374"/>
      <c r="H70" s="41" t="str">
        <f>IF($F70&lt;&gt;"Resource name",VLOOKUP($F70,'3. Resources'!$B$86:$C$95,2,FALSE),"")</f>
        <v/>
      </c>
      <c r="I70" s="42">
        <f t="shared" si="32"/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si="33"/>
        <v>0</v>
      </c>
      <c r="Y70" s="44"/>
      <c r="Z70" s="45">
        <f t="shared" si="34"/>
        <v>0</v>
      </c>
      <c r="AA70" s="40">
        <f t="shared" si="35"/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31"/>
        <v>0</v>
      </c>
      <c r="F71" s="373" t="s">
        <v>46</v>
      </c>
      <c r="G71" s="374"/>
      <c r="H71" s="41" t="str">
        <f>IF($F71&lt;&gt;"Resource name",VLOOKUP($F71,'3. Resources'!$B$86:$C$95,2,FALSE),"")</f>
        <v/>
      </c>
      <c r="I71" s="42">
        <f t="shared" si="32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33"/>
        <v>0</v>
      </c>
      <c r="Y71" s="44"/>
      <c r="Z71" s="45">
        <f t="shared" si="34"/>
        <v>0</v>
      </c>
      <c r="AA71" s="40">
        <f t="shared" si="35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31"/>
        <v>0</v>
      </c>
      <c r="F72" s="373" t="s">
        <v>46</v>
      </c>
      <c r="G72" s="374"/>
      <c r="H72" s="41" t="str">
        <f>IF($F72&lt;&gt;"Resource name",VLOOKUP($F72,'3. Resources'!$B$86:$C$95,2,FALSE),"")</f>
        <v/>
      </c>
      <c r="I72" s="42">
        <f t="shared" si="3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33"/>
        <v>0</v>
      </c>
      <c r="Y72" s="44"/>
      <c r="Z72" s="45">
        <f t="shared" si="34"/>
        <v>0</v>
      </c>
      <c r="AA72" s="40">
        <f t="shared" si="3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31"/>
        <v>0</v>
      </c>
      <c r="F73" s="373" t="s">
        <v>46</v>
      </c>
      <c r="G73" s="374"/>
      <c r="H73" s="41" t="str">
        <f>IF($F73&lt;&gt;"Resource name",VLOOKUP($F73,'3. Resources'!$B$86:$C$95,2,FALSE),"")</f>
        <v/>
      </c>
      <c r="I73" s="42">
        <f t="shared" si="3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33"/>
        <v>0</v>
      </c>
      <c r="Y73" s="44"/>
      <c r="Z73" s="45">
        <f t="shared" si="34"/>
        <v>0</v>
      </c>
      <c r="AA73" s="40">
        <f t="shared" si="3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31"/>
        <v>0</v>
      </c>
      <c r="F74" s="373" t="s">
        <v>46</v>
      </c>
      <c r="G74" s="374"/>
      <c r="H74" s="41" t="str">
        <f>IF($F74&lt;&gt;"Resource name",VLOOKUP($F74,'3. Resources'!$B$86:$C$95,2,FALSE),"")</f>
        <v/>
      </c>
      <c r="I74" s="42">
        <f t="shared" si="3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33"/>
        <v>0</v>
      </c>
      <c r="Y74" s="44"/>
      <c r="Z74" s="45">
        <f t="shared" si="34"/>
        <v>0</v>
      </c>
      <c r="AA74" s="40">
        <f t="shared" si="3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31"/>
        <v>0</v>
      </c>
      <c r="F75" s="373" t="s">
        <v>46</v>
      </c>
      <c r="G75" s="374"/>
      <c r="H75" s="41" t="str">
        <f>IF($F75&lt;&gt;"Resource name",VLOOKUP($F75,'3. Resources'!$B$86:$C$95,2,FALSE),"")</f>
        <v/>
      </c>
      <c r="I75" s="42">
        <f t="shared" si="3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33"/>
        <v>0</v>
      </c>
      <c r="Y75" s="44"/>
      <c r="Z75" s="45">
        <f t="shared" si="34"/>
        <v>0</v>
      </c>
      <c r="AA75" s="40">
        <f t="shared" si="3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31"/>
        <v>0</v>
      </c>
      <c r="F76" s="373" t="s">
        <v>46</v>
      </c>
      <c r="G76" s="374"/>
      <c r="H76" s="41" t="str">
        <f>IF($F76&lt;&gt;"Resource name",VLOOKUP($F76,'3. Resources'!$B$86:$C$95,2,FALSE),"")</f>
        <v/>
      </c>
      <c r="I76" s="42">
        <f t="shared" si="3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33"/>
        <v>0</v>
      </c>
      <c r="Y76" s="44"/>
      <c r="Z76" s="45">
        <f t="shared" si="34"/>
        <v>0</v>
      </c>
      <c r="AA76" s="40">
        <f t="shared" si="3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31"/>
        <v>0</v>
      </c>
      <c r="F77" s="373" t="s">
        <v>46</v>
      </c>
      <c r="G77" s="374"/>
      <c r="H77" s="41" t="str">
        <f>IF($F77&lt;&gt;"Resource name",VLOOKUP($F77,'3. Resources'!$B$86:$C$95,2,FALSE),"")</f>
        <v/>
      </c>
      <c r="I77" s="42">
        <f t="shared" si="3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33"/>
        <v>0</v>
      </c>
      <c r="Y77" s="44"/>
      <c r="Z77" s="45">
        <f t="shared" si="34"/>
        <v>0</v>
      </c>
      <c r="AA77" s="40">
        <f t="shared" si="3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48" t="s">
        <v>100</v>
      </c>
      <c r="C78" s="49"/>
      <c r="D78" s="49"/>
      <c r="E78" s="49"/>
      <c r="F78" s="377"/>
      <c r="G78" s="377"/>
      <c r="H78" s="50"/>
      <c r="I78" s="50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2"/>
      <c r="Y78" s="53"/>
      <c r="Z78" s="54"/>
      <c r="AA78" s="55"/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ref="E79:E93" si="36">SUM(J79:W79)</f>
        <v>0</v>
      </c>
      <c r="F79" s="373" t="s">
        <v>46</v>
      </c>
      <c r="G79" s="374"/>
      <c r="H79" s="41" t="str">
        <f>IF($F79&lt;&gt;"Resource name",VLOOKUP($F79,'3. Resources'!$B$86:$C$95,2,FALSE),"")</f>
        <v/>
      </c>
      <c r="I79" s="42">
        <f t="shared" ref="I79:I93" si="37">IF(D79&lt;&gt;0,E79/D79,0)</f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ref="X79:X93" si="38">D79-E79</f>
        <v>0</v>
      </c>
      <c r="Y79" s="44"/>
      <c r="Z79" s="45">
        <f t="shared" ref="Z79:Z93" si="39">IF(AND(C79&lt;&gt;"",C79&lt;&gt;0),D79/C79-1,0)</f>
        <v>0</v>
      </c>
      <c r="AA79" s="40">
        <f t="shared" ref="AA79:AA93" si="40">C79-D79</f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36"/>
        <v>0</v>
      </c>
      <c r="F80" s="373" t="s">
        <v>46</v>
      </c>
      <c r="G80" s="374"/>
      <c r="H80" s="41" t="str">
        <f>IF($F80&lt;&gt;"Resource name",VLOOKUP($F80,'3. Resources'!$B$86:$C$95,2,FALSE),"")</f>
        <v/>
      </c>
      <c r="I80" s="42">
        <f t="shared" si="37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38"/>
        <v>0</v>
      </c>
      <c r="Y80" s="44"/>
      <c r="Z80" s="45">
        <f t="shared" si="39"/>
        <v>0</v>
      </c>
      <c r="AA80" s="40">
        <f t="shared" si="40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36"/>
        <v>0</v>
      </c>
      <c r="F81" s="373" t="s">
        <v>46</v>
      </c>
      <c r="G81" s="374"/>
      <c r="H81" s="41" t="str">
        <f>IF($F81&lt;&gt;"Resource name",VLOOKUP($F81,'3. Resources'!$B$86:$C$95,2,FALSE),"")</f>
        <v/>
      </c>
      <c r="I81" s="42">
        <f t="shared" si="37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38"/>
        <v>0</v>
      </c>
      <c r="Y81" s="44"/>
      <c r="Z81" s="45">
        <f t="shared" si="39"/>
        <v>0</v>
      </c>
      <c r="AA81" s="40">
        <f t="shared" si="40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36"/>
        <v>0</v>
      </c>
      <c r="F82" s="373" t="s">
        <v>46</v>
      </c>
      <c r="G82" s="374"/>
      <c r="H82" s="41" t="str">
        <f>IF($F82&lt;&gt;"Resource name",VLOOKUP($F82,'3. Resources'!$B$86:$C$95,2,FALSE),"")</f>
        <v/>
      </c>
      <c r="I82" s="42">
        <f t="shared" si="37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38"/>
        <v>0</v>
      </c>
      <c r="Y82" s="44"/>
      <c r="Z82" s="45">
        <f t="shared" si="39"/>
        <v>0</v>
      </c>
      <c r="AA82" s="40">
        <f t="shared" si="40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36"/>
        <v>0</v>
      </c>
      <c r="F83" s="373" t="s">
        <v>46</v>
      </c>
      <c r="G83" s="374"/>
      <c r="H83" s="41" t="str">
        <f>IF($F83&lt;&gt;"Resource name",VLOOKUP($F83,'3. Resources'!$B$86:$C$95,2,FALSE),"")</f>
        <v/>
      </c>
      <c r="I83" s="42">
        <f t="shared" si="37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38"/>
        <v>0</v>
      </c>
      <c r="Y83" s="44"/>
      <c r="Z83" s="45">
        <f t="shared" si="39"/>
        <v>0</v>
      </c>
      <c r="AA83" s="40">
        <f t="shared" si="40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36"/>
        <v>0</v>
      </c>
      <c r="F84" s="373" t="s">
        <v>46</v>
      </c>
      <c r="G84" s="374"/>
      <c r="H84" s="41" t="str">
        <f>IF($F84&lt;&gt;"Resource name",VLOOKUP($F84,'3. Resources'!$B$86:$C$95,2,FALSE),"")</f>
        <v/>
      </c>
      <c r="I84" s="42">
        <f t="shared" si="37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38"/>
        <v>0</v>
      </c>
      <c r="Y84" s="44"/>
      <c r="Z84" s="45">
        <f t="shared" si="39"/>
        <v>0</v>
      </c>
      <c r="AA84" s="40">
        <f t="shared" si="40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309"/>
      <c r="C85" s="310"/>
      <c r="D85" s="310"/>
      <c r="E85" s="311">
        <f t="shared" si="36"/>
        <v>0</v>
      </c>
      <c r="F85" s="373" t="s">
        <v>46</v>
      </c>
      <c r="G85" s="374"/>
      <c r="H85" s="41" t="str">
        <f>IF($F85&lt;&gt;"Resource name",VLOOKUP($F85,'3. Resources'!$B$86:$C$95,2,FALSE),"")</f>
        <v/>
      </c>
      <c r="I85" s="42">
        <f t="shared" si="37"/>
        <v>0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40">
        <f t="shared" si="38"/>
        <v>0</v>
      </c>
      <c r="Y85" s="44"/>
      <c r="Z85" s="45">
        <f t="shared" si="39"/>
        <v>0</v>
      </c>
      <c r="AA85" s="40">
        <f t="shared" si="40"/>
        <v>0</v>
      </c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si="36"/>
        <v>0</v>
      </c>
      <c r="F86" s="373" t="s">
        <v>46</v>
      </c>
      <c r="G86" s="374"/>
      <c r="H86" s="41" t="str">
        <f>IF($F86&lt;&gt;"Resource name",VLOOKUP($F86,'3. Resources'!$B$86:$C$95,2,FALSE),"")</f>
        <v/>
      </c>
      <c r="I86" s="42">
        <f t="shared" si="37"/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si="38"/>
        <v>0</v>
      </c>
      <c r="Y86" s="44"/>
      <c r="Z86" s="45">
        <f t="shared" si="39"/>
        <v>0</v>
      </c>
      <c r="AA86" s="40">
        <f t="shared" si="40"/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36"/>
        <v>0</v>
      </c>
      <c r="F87" s="373" t="s">
        <v>46</v>
      </c>
      <c r="G87" s="374"/>
      <c r="H87" s="41" t="str">
        <f>IF($F87&lt;&gt;"Resource name",VLOOKUP($F87,'3. Resources'!$B$86:$C$95,2,FALSE),"")</f>
        <v/>
      </c>
      <c r="I87" s="42">
        <f t="shared" si="37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38"/>
        <v>0</v>
      </c>
      <c r="Y87" s="44"/>
      <c r="Z87" s="45">
        <f t="shared" si="39"/>
        <v>0</v>
      </c>
      <c r="AA87" s="40">
        <f t="shared" si="40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36"/>
        <v>0</v>
      </c>
      <c r="F88" s="373" t="s">
        <v>46</v>
      </c>
      <c r="G88" s="374"/>
      <c r="H88" s="41" t="str">
        <f>IF($F88&lt;&gt;"Resource name",VLOOKUP($F88,'3. Resources'!$B$86:$C$95,2,FALSE),"")</f>
        <v/>
      </c>
      <c r="I88" s="42">
        <f t="shared" si="3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38"/>
        <v>0</v>
      </c>
      <c r="Y88" s="44"/>
      <c r="Z88" s="45">
        <f t="shared" si="39"/>
        <v>0</v>
      </c>
      <c r="AA88" s="40">
        <f t="shared" si="4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36"/>
        <v>0</v>
      </c>
      <c r="F89" s="373" t="s">
        <v>46</v>
      </c>
      <c r="G89" s="374"/>
      <c r="H89" s="41" t="str">
        <f>IF($F89&lt;&gt;"Resource name",VLOOKUP($F89,'3. Resources'!$B$86:$C$95,2,FALSE),"")</f>
        <v/>
      </c>
      <c r="I89" s="42">
        <f t="shared" si="3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38"/>
        <v>0</v>
      </c>
      <c r="Y89" s="44"/>
      <c r="Z89" s="45">
        <f t="shared" si="39"/>
        <v>0</v>
      </c>
      <c r="AA89" s="40">
        <f t="shared" si="4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36"/>
        <v>0</v>
      </c>
      <c r="F90" s="373" t="s">
        <v>46</v>
      </c>
      <c r="G90" s="374"/>
      <c r="H90" s="41" t="str">
        <f>IF($F90&lt;&gt;"Resource name",VLOOKUP($F90,'3. Resources'!$B$86:$C$95,2,FALSE),"")</f>
        <v/>
      </c>
      <c r="I90" s="42">
        <f t="shared" si="3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38"/>
        <v>0</v>
      </c>
      <c r="Y90" s="44"/>
      <c r="Z90" s="45">
        <f t="shared" si="39"/>
        <v>0</v>
      </c>
      <c r="AA90" s="40">
        <f t="shared" si="4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36"/>
        <v>0</v>
      </c>
      <c r="F91" s="373" t="s">
        <v>46</v>
      </c>
      <c r="G91" s="374"/>
      <c r="H91" s="41" t="str">
        <f>IF($F91&lt;&gt;"Resource name",VLOOKUP($F91,'3. Resources'!$B$86:$C$95,2,FALSE),"")</f>
        <v/>
      </c>
      <c r="I91" s="42">
        <f t="shared" si="3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38"/>
        <v>0</v>
      </c>
      <c r="Y91" s="44"/>
      <c r="Z91" s="45">
        <f t="shared" si="39"/>
        <v>0</v>
      </c>
      <c r="AA91" s="40">
        <f t="shared" si="4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36"/>
        <v>0</v>
      </c>
      <c r="F92" s="373" t="s">
        <v>46</v>
      </c>
      <c r="G92" s="374"/>
      <c r="H92" s="41" t="str">
        <f>IF($F92&lt;&gt;"Resource name",VLOOKUP($F92,'3. Resources'!$B$86:$C$95,2,FALSE),"")</f>
        <v/>
      </c>
      <c r="I92" s="42">
        <f t="shared" si="3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38"/>
        <v>0</v>
      </c>
      <c r="Y92" s="44"/>
      <c r="Z92" s="45">
        <f t="shared" si="39"/>
        <v>0</v>
      </c>
      <c r="AA92" s="40">
        <f t="shared" si="4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36"/>
        <v>0</v>
      </c>
      <c r="F93" s="373" t="s">
        <v>46</v>
      </c>
      <c r="G93" s="374"/>
      <c r="H93" s="41" t="str">
        <f>IF($F93&lt;&gt;"Resource name",VLOOKUP($F93,'3. Resources'!$B$86:$C$95,2,FALSE),"")</f>
        <v/>
      </c>
      <c r="I93" s="42">
        <f t="shared" si="3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38"/>
        <v>0</v>
      </c>
      <c r="Y93" s="44"/>
      <c r="Z93" s="45">
        <f t="shared" si="39"/>
        <v>0</v>
      </c>
      <c r="AA93" s="40">
        <f t="shared" si="4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48" t="s">
        <v>101</v>
      </c>
      <c r="C94" s="49"/>
      <c r="D94" s="49"/>
      <c r="E94" s="49"/>
      <c r="F94" s="377"/>
      <c r="G94" s="377"/>
      <c r="H94" s="50"/>
      <c r="I94" s="50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2"/>
      <c r="Y94" s="53"/>
      <c r="Z94" s="54"/>
      <c r="AA94" s="55"/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ref="E95:E119" si="41">SUM(J95:W95)</f>
        <v>0</v>
      </c>
      <c r="F95" s="373" t="s">
        <v>46</v>
      </c>
      <c r="G95" s="374"/>
      <c r="H95" s="41" t="str">
        <f>IF($F95&lt;&gt;"Resource name",VLOOKUP($F95,'3. Resources'!$B$86:$C$95,2,FALSE),"")</f>
        <v/>
      </c>
      <c r="I95" s="42">
        <f t="shared" ref="I95:I109" si="42">IF(D95&lt;&gt;0,E95/D95,0)</f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ref="X95:X118" si="43">D95-E95</f>
        <v>0</v>
      </c>
      <c r="Y95" s="44"/>
      <c r="Z95" s="45">
        <f t="shared" ref="Z95:Z109" si="44">IF(AND(C95&lt;&gt;"",C95&lt;&gt;0),D95/C95-1,0)</f>
        <v>0</v>
      </c>
      <c r="AA95" s="40">
        <f t="shared" ref="AA95:AA109" si="45">C95-D95</f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41"/>
        <v>0</v>
      </c>
      <c r="F96" s="373" t="s">
        <v>46</v>
      </c>
      <c r="G96" s="374"/>
      <c r="H96" s="41" t="str">
        <f>IF($F96&lt;&gt;"Resource name",VLOOKUP($F96,'3. Resources'!$B$86:$C$95,2,FALSE),"")</f>
        <v/>
      </c>
      <c r="I96" s="42">
        <f t="shared" si="42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43"/>
        <v>0</v>
      </c>
      <c r="Y96" s="44"/>
      <c r="Z96" s="45">
        <f t="shared" si="44"/>
        <v>0</v>
      </c>
      <c r="AA96" s="40">
        <f t="shared" si="45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41"/>
        <v>0</v>
      </c>
      <c r="F97" s="373" t="s">
        <v>46</v>
      </c>
      <c r="G97" s="374"/>
      <c r="H97" s="41" t="str">
        <f>IF($F97&lt;&gt;"Resource name",VLOOKUP($F97,'3. Resources'!$B$86:$C$95,2,FALSE),"")</f>
        <v/>
      </c>
      <c r="I97" s="42">
        <f t="shared" si="42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43"/>
        <v>0</v>
      </c>
      <c r="Y97" s="44"/>
      <c r="Z97" s="45">
        <f t="shared" si="44"/>
        <v>0</v>
      </c>
      <c r="AA97" s="40">
        <f t="shared" si="45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41"/>
        <v>0</v>
      </c>
      <c r="F98" s="373" t="s">
        <v>46</v>
      </c>
      <c r="G98" s="374"/>
      <c r="H98" s="41" t="str">
        <f>IF($F98&lt;&gt;"Resource name",VLOOKUP($F98,'3. Resources'!$B$86:$C$95,2,FALSE),"")</f>
        <v/>
      </c>
      <c r="I98" s="42">
        <f t="shared" si="42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43"/>
        <v>0</v>
      </c>
      <c r="Y98" s="44"/>
      <c r="Z98" s="45">
        <f t="shared" si="44"/>
        <v>0</v>
      </c>
      <c r="AA98" s="40">
        <f t="shared" si="45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41"/>
        <v>0</v>
      </c>
      <c r="F99" s="373" t="s">
        <v>46</v>
      </c>
      <c r="G99" s="374"/>
      <c r="H99" s="41" t="str">
        <f>IF($F99&lt;&gt;"Resource name",VLOOKUP($F99,'3. Resources'!$B$86:$C$95,2,FALSE),"")</f>
        <v/>
      </c>
      <c r="I99" s="42">
        <f t="shared" si="42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43"/>
        <v>0</v>
      </c>
      <c r="Y99" s="44"/>
      <c r="Z99" s="45">
        <f t="shared" si="44"/>
        <v>0</v>
      </c>
      <c r="AA99" s="40">
        <f t="shared" si="45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41"/>
        <v>0</v>
      </c>
      <c r="F100" s="373" t="s">
        <v>46</v>
      </c>
      <c r="G100" s="374"/>
      <c r="H100" s="41" t="str">
        <f>IF($F100&lt;&gt;"Resource name",VLOOKUP($F100,'3. Resources'!$B$86:$C$95,2,FALSE),"")</f>
        <v/>
      </c>
      <c r="I100" s="42">
        <f t="shared" si="42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43"/>
        <v>0</v>
      </c>
      <c r="Y100" s="44"/>
      <c r="Z100" s="45">
        <f t="shared" si="44"/>
        <v>0</v>
      </c>
      <c r="AA100" s="40">
        <f t="shared" si="45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41"/>
        <v>0</v>
      </c>
      <c r="F101" s="373" t="s">
        <v>46</v>
      </c>
      <c r="G101" s="374"/>
      <c r="H101" s="41" t="str">
        <f>IF($F101&lt;&gt;"Resource name",VLOOKUP($F101,'3. Resources'!$B$86:$C$95,2,FALSE),"")</f>
        <v/>
      </c>
      <c r="I101" s="42">
        <f t="shared" si="42"/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43"/>
        <v>0</v>
      </c>
      <c r="Y101" s="44"/>
      <c r="Z101" s="45">
        <f t="shared" si="44"/>
        <v>0</v>
      </c>
      <c r="AA101" s="40">
        <f t="shared" si="45"/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41"/>
        <v>0</v>
      </c>
      <c r="F102" s="373" t="s">
        <v>46</v>
      </c>
      <c r="G102" s="374"/>
      <c r="H102" s="41" t="str">
        <f>IF($F102&lt;&gt;"Resource name",VLOOKUP($F102,'3. Resources'!$B$86:$C$95,2,FALSE),"")</f>
        <v/>
      </c>
      <c r="I102" s="42">
        <f t="shared" si="42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43"/>
        <v>0</v>
      </c>
      <c r="Y102" s="44"/>
      <c r="Z102" s="45">
        <f t="shared" si="44"/>
        <v>0</v>
      </c>
      <c r="AA102" s="40">
        <f t="shared" si="45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41"/>
        <v>0</v>
      </c>
      <c r="F103" s="373" t="s">
        <v>46</v>
      </c>
      <c r="G103" s="374"/>
      <c r="H103" s="41" t="str">
        <f>IF($F103&lt;&gt;"Resource name",VLOOKUP($F103,'3. Resources'!$B$86:$C$95,2,FALSE),"")</f>
        <v/>
      </c>
      <c r="I103" s="42">
        <f t="shared" si="42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43"/>
        <v>0</v>
      </c>
      <c r="Y103" s="44"/>
      <c r="Z103" s="45">
        <f t="shared" si="44"/>
        <v>0</v>
      </c>
      <c r="AA103" s="40">
        <f t="shared" si="45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41"/>
        <v>0</v>
      </c>
      <c r="F104" s="373" t="s">
        <v>46</v>
      </c>
      <c r="G104" s="374"/>
      <c r="H104" s="41" t="str">
        <f>IF($F104&lt;&gt;"Resource name",VLOOKUP($F104,'3. Resources'!$B$86:$C$95,2,FALSE),"")</f>
        <v/>
      </c>
      <c r="I104" s="42">
        <f t="shared" si="42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43"/>
        <v>0</v>
      </c>
      <c r="Y104" s="44"/>
      <c r="Z104" s="45">
        <f t="shared" si="44"/>
        <v>0</v>
      </c>
      <c r="AA104" s="40">
        <f t="shared" si="45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41"/>
        <v>0</v>
      </c>
      <c r="F105" s="373" t="s">
        <v>46</v>
      </c>
      <c r="G105" s="374"/>
      <c r="H105" s="41" t="str">
        <f>IF($F105&lt;&gt;"Resource name",VLOOKUP($F105,'3. Resources'!$B$86:$C$95,2,FALSE),"")</f>
        <v/>
      </c>
      <c r="I105" s="42">
        <f t="shared" si="42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43"/>
        <v>0</v>
      </c>
      <c r="Y105" s="44"/>
      <c r="Z105" s="45">
        <f t="shared" si="44"/>
        <v>0</v>
      </c>
      <c r="AA105" s="40">
        <f t="shared" si="45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41"/>
        <v>0</v>
      </c>
      <c r="F106" s="373" t="s">
        <v>46</v>
      </c>
      <c r="G106" s="374"/>
      <c r="H106" s="41" t="str">
        <f>IF($F106&lt;&gt;"Resource name",VLOOKUP($F106,'3. Resources'!$B$86:$C$95,2,FALSE),"")</f>
        <v/>
      </c>
      <c r="I106" s="42">
        <f t="shared" si="42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43"/>
        <v>0</v>
      </c>
      <c r="Y106" s="44"/>
      <c r="Z106" s="45">
        <f t="shared" si="44"/>
        <v>0</v>
      </c>
      <c r="AA106" s="40">
        <f t="shared" si="45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41"/>
        <v>0</v>
      </c>
      <c r="F107" s="373" t="s">
        <v>46</v>
      </c>
      <c r="G107" s="374"/>
      <c r="H107" s="41" t="str">
        <f>IF($F107&lt;&gt;"Resource name",VLOOKUP($F107,'3. Resources'!$B$86:$C$95,2,FALSE),"")</f>
        <v/>
      </c>
      <c r="I107" s="42">
        <f t="shared" si="42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43"/>
        <v>0</v>
      </c>
      <c r="Y107" s="44"/>
      <c r="Z107" s="45">
        <f t="shared" si="44"/>
        <v>0</v>
      </c>
      <c r="AA107" s="40">
        <f t="shared" si="45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41"/>
        <v>0</v>
      </c>
      <c r="F108" s="373" t="s">
        <v>46</v>
      </c>
      <c r="G108" s="374"/>
      <c r="H108" s="41" t="str">
        <f>IF($F108&lt;&gt;"Resource name",VLOOKUP($F108,'3. Resources'!$B$86:$C$95,2,FALSE),"")</f>
        <v/>
      </c>
      <c r="I108" s="42">
        <f t="shared" si="42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43"/>
        <v>0</v>
      </c>
      <c r="Y108" s="44"/>
      <c r="Z108" s="45">
        <f t="shared" si="44"/>
        <v>0</v>
      </c>
      <c r="AA108" s="40">
        <f t="shared" si="45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41"/>
        <v>0</v>
      </c>
      <c r="F109" s="373" t="s">
        <v>46</v>
      </c>
      <c r="G109" s="374"/>
      <c r="H109" s="41" t="str">
        <f>IF($F109&lt;&gt;"Resource name",VLOOKUP($F109,'3. Resources'!$B$86:$C$95,2,FALSE),"")</f>
        <v/>
      </c>
      <c r="I109" s="42">
        <f t="shared" si="42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43"/>
        <v>0</v>
      </c>
      <c r="Y109" s="44"/>
      <c r="Z109" s="45">
        <f t="shared" si="44"/>
        <v>0</v>
      </c>
      <c r="AA109" s="40">
        <f t="shared" si="45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41"/>
        <v>0</v>
      </c>
      <c r="F110" s="373" t="s">
        <v>46</v>
      </c>
      <c r="G110" s="374"/>
      <c r="H110" s="41" t="str">
        <f>IF($F110&lt;&gt;"Resource name",VLOOKUP($F110,'3. Resources'!$B$86:$C$95,2,FALSE),"")</f>
        <v/>
      </c>
      <c r="I110" s="42">
        <f t="shared" ref="I110:I119" si="46">IF(D110&lt;&gt;0,E110/D110,0)</f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 t="shared" si="43"/>
        <v>0</v>
      </c>
      <c r="Y110" s="44"/>
      <c r="Z110" s="45">
        <f t="shared" ref="Z110:Z119" si="47">IF(AND(C110&lt;&gt;"",C110&lt;&gt;0),D110/C110-1,0)</f>
        <v>0</v>
      </c>
      <c r="AA110" s="40">
        <f t="shared" ref="AA110:AA119" si="48">C110-D110</f>
        <v>0</v>
      </c>
      <c r="AD110" s="36"/>
      <c r="AE110" s="36"/>
      <c r="AJ110" s="47"/>
      <c r="AK110" s="47"/>
      <c r="AL110" s="24"/>
      <c r="AM110" s="24"/>
      <c r="AN110" s="24"/>
    </row>
    <row r="111" spans="2:40">
      <c r="B111" s="309"/>
      <c r="C111" s="310"/>
      <c r="D111" s="310"/>
      <c r="E111" s="311">
        <f t="shared" si="41"/>
        <v>0</v>
      </c>
      <c r="F111" s="373" t="s">
        <v>46</v>
      </c>
      <c r="G111" s="374"/>
      <c r="H111" s="41" t="str">
        <f>IF($F111&lt;&gt;"Resource name",VLOOKUP($F111,'3. Resources'!$B$86:$C$95,2,FALSE),"")</f>
        <v/>
      </c>
      <c r="I111" s="42">
        <f t="shared" si="46"/>
        <v>0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40">
        <f t="shared" si="43"/>
        <v>0</v>
      </c>
      <c r="Y111" s="44"/>
      <c r="Z111" s="45">
        <f t="shared" si="47"/>
        <v>0</v>
      </c>
      <c r="AA111" s="40">
        <f t="shared" si="48"/>
        <v>0</v>
      </c>
      <c r="AD111" s="36"/>
      <c r="AE111" s="36"/>
      <c r="AJ111" s="47"/>
      <c r="AK111" s="47"/>
      <c r="AL111" s="24"/>
      <c r="AM111" s="24"/>
      <c r="AN111" s="24"/>
    </row>
    <row r="112" spans="2:40">
      <c r="B112" s="309"/>
      <c r="C112" s="310"/>
      <c r="D112" s="310"/>
      <c r="E112" s="311">
        <f t="shared" si="41"/>
        <v>0</v>
      </c>
      <c r="F112" s="373" t="s">
        <v>46</v>
      </c>
      <c r="G112" s="374"/>
      <c r="H112" s="41" t="str">
        <f>IF($F112&lt;&gt;"Resource name",VLOOKUP($F112,'3. Resources'!$B$86:$C$95,2,FALSE),"")</f>
        <v/>
      </c>
      <c r="I112" s="42">
        <f t="shared" si="46"/>
        <v>0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40">
        <f t="shared" si="43"/>
        <v>0</v>
      </c>
      <c r="Y112" s="44"/>
      <c r="Z112" s="45">
        <f t="shared" si="47"/>
        <v>0</v>
      </c>
      <c r="AA112" s="40">
        <f t="shared" si="48"/>
        <v>0</v>
      </c>
      <c r="AD112" s="36"/>
      <c r="AE112" s="36"/>
      <c r="AJ112" s="47"/>
      <c r="AK112" s="47"/>
      <c r="AL112" s="24"/>
      <c r="AM112" s="24"/>
      <c r="AN112" s="24"/>
    </row>
    <row r="113" spans="2:40">
      <c r="B113" s="309"/>
      <c r="C113" s="310"/>
      <c r="D113" s="310"/>
      <c r="E113" s="311">
        <f t="shared" si="41"/>
        <v>0</v>
      </c>
      <c r="F113" s="373" t="s">
        <v>46</v>
      </c>
      <c r="G113" s="374"/>
      <c r="H113" s="41" t="str">
        <f>IF($F113&lt;&gt;"Resource name",VLOOKUP($F113,'3. Resources'!$B$86:$C$95,2,FALSE),"")</f>
        <v/>
      </c>
      <c r="I113" s="42">
        <f t="shared" si="46"/>
        <v>0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40">
        <f t="shared" si="43"/>
        <v>0</v>
      </c>
      <c r="Y113" s="44"/>
      <c r="Z113" s="45">
        <f t="shared" si="47"/>
        <v>0</v>
      </c>
      <c r="AA113" s="40">
        <f t="shared" si="48"/>
        <v>0</v>
      </c>
      <c r="AD113" s="36"/>
      <c r="AE113" s="36"/>
      <c r="AJ113" s="47"/>
      <c r="AK113" s="47"/>
      <c r="AL113" s="24"/>
      <c r="AM113" s="24"/>
      <c r="AN113" s="24"/>
    </row>
    <row r="114" spans="2:40">
      <c r="B114" s="309"/>
      <c r="C114" s="310"/>
      <c r="D114" s="310"/>
      <c r="E114" s="311">
        <f t="shared" si="41"/>
        <v>0</v>
      </c>
      <c r="F114" s="373" t="s">
        <v>46</v>
      </c>
      <c r="G114" s="374"/>
      <c r="H114" s="41" t="str">
        <f>IF($F114&lt;&gt;"Resource name",VLOOKUP($F114,'3. Resources'!$B$86:$C$95,2,FALSE),"")</f>
        <v/>
      </c>
      <c r="I114" s="42">
        <f t="shared" si="46"/>
        <v>0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40">
        <f t="shared" si="43"/>
        <v>0</v>
      </c>
      <c r="Y114" s="44"/>
      <c r="Z114" s="45">
        <f t="shared" si="47"/>
        <v>0</v>
      </c>
      <c r="AA114" s="40">
        <f t="shared" si="48"/>
        <v>0</v>
      </c>
      <c r="AD114" s="36"/>
      <c r="AE114" s="36"/>
      <c r="AJ114" s="47"/>
      <c r="AK114" s="47"/>
      <c r="AL114" s="24"/>
      <c r="AM114" s="24"/>
      <c r="AN114" s="24"/>
    </row>
    <row r="115" spans="2:40">
      <c r="B115" s="309"/>
      <c r="C115" s="310"/>
      <c r="D115" s="310"/>
      <c r="E115" s="311">
        <f t="shared" si="41"/>
        <v>0</v>
      </c>
      <c r="F115" s="373" t="s">
        <v>46</v>
      </c>
      <c r="G115" s="374"/>
      <c r="H115" s="41" t="str">
        <f>IF($F115&lt;&gt;"Resource name",VLOOKUP($F115,'3. Resources'!$B$86:$C$95,2,FALSE),"")</f>
        <v/>
      </c>
      <c r="I115" s="42">
        <f t="shared" si="46"/>
        <v>0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40">
        <f t="shared" si="43"/>
        <v>0</v>
      </c>
      <c r="Y115" s="44"/>
      <c r="Z115" s="45">
        <f t="shared" si="47"/>
        <v>0</v>
      </c>
      <c r="AA115" s="40">
        <f t="shared" si="48"/>
        <v>0</v>
      </c>
      <c r="AD115" s="36"/>
      <c r="AE115" s="36"/>
      <c r="AJ115" s="47"/>
      <c r="AK115" s="47"/>
      <c r="AL115" s="24"/>
      <c r="AM115" s="24"/>
      <c r="AN115" s="24"/>
    </row>
    <row r="116" spans="2:40">
      <c r="B116" s="309"/>
      <c r="C116" s="310"/>
      <c r="D116" s="310"/>
      <c r="E116" s="311">
        <f t="shared" si="41"/>
        <v>0</v>
      </c>
      <c r="F116" s="373" t="s">
        <v>46</v>
      </c>
      <c r="G116" s="374"/>
      <c r="H116" s="41" t="str">
        <f>IF($F116&lt;&gt;"Resource name",VLOOKUP($F116,'3. Resources'!$B$86:$C$95,2,FALSE),"")</f>
        <v/>
      </c>
      <c r="I116" s="42">
        <f t="shared" si="46"/>
        <v>0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40">
        <f t="shared" si="43"/>
        <v>0</v>
      </c>
      <c r="Y116" s="44"/>
      <c r="Z116" s="45">
        <f t="shared" si="47"/>
        <v>0</v>
      </c>
      <c r="AA116" s="40">
        <f t="shared" si="48"/>
        <v>0</v>
      </c>
      <c r="AD116" s="36"/>
      <c r="AE116" s="36"/>
      <c r="AJ116" s="47"/>
      <c r="AK116" s="47"/>
      <c r="AL116" s="24"/>
      <c r="AM116" s="24"/>
      <c r="AN116" s="24"/>
    </row>
    <row r="117" spans="2:40">
      <c r="B117" s="309"/>
      <c r="C117" s="310"/>
      <c r="D117" s="310"/>
      <c r="E117" s="311">
        <f t="shared" si="41"/>
        <v>0</v>
      </c>
      <c r="F117" s="373" t="s">
        <v>46</v>
      </c>
      <c r="G117" s="374"/>
      <c r="H117" s="41" t="str">
        <f>IF($F117&lt;&gt;"Resource name",VLOOKUP($F117,'3. Resources'!$B$86:$C$95,2,FALSE),"")</f>
        <v/>
      </c>
      <c r="I117" s="42">
        <f t="shared" si="46"/>
        <v>0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40">
        <f t="shared" si="43"/>
        <v>0</v>
      </c>
      <c r="Y117" s="44"/>
      <c r="Z117" s="45">
        <f t="shared" si="47"/>
        <v>0</v>
      </c>
      <c r="AA117" s="40">
        <f t="shared" si="48"/>
        <v>0</v>
      </c>
      <c r="AD117" s="36"/>
      <c r="AE117" s="36"/>
      <c r="AJ117" s="47"/>
      <c r="AK117" s="47"/>
      <c r="AL117" s="24"/>
      <c r="AM117" s="24"/>
      <c r="AN117" s="24"/>
    </row>
    <row r="118" spans="2:40">
      <c r="B118" s="309"/>
      <c r="C118" s="310"/>
      <c r="D118" s="310"/>
      <c r="E118" s="311">
        <f t="shared" si="41"/>
        <v>0</v>
      </c>
      <c r="F118" s="373" t="s">
        <v>46</v>
      </c>
      <c r="G118" s="374"/>
      <c r="H118" s="41" t="str">
        <f>IF($F118&lt;&gt;"Resource name",VLOOKUP($F118,'3. Resources'!$B$86:$C$95,2,FALSE),"")</f>
        <v/>
      </c>
      <c r="I118" s="42">
        <f t="shared" si="46"/>
        <v>0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40">
        <f t="shared" si="43"/>
        <v>0</v>
      </c>
      <c r="Y118" s="44"/>
      <c r="Z118" s="45">
        <f t="shared" si="47"/>
        <v>0</v>
      </c>
      <c r="AA118" s="40">
        <f t="shared" si="48"/>
        <v>0</v>
      </c>
      <c r="AD118" s="36"/>
      <c r="AE118" s="36"/>
      <c r="AJ118" s="47"/>
      <c r="AK118" s="47"/>
      <c r="AL118" s="24"/>
      <c r="AM118" s="24"/>
      <c r="AN118" s="24"/>
    </row>
    <row r="119" spans="2:40">
      <c r="B119" s="309"/>
      <c r="C119" s="310"/>
      <c r="D119" s="310"/>
      <c r="E119" s="311">
        <f t="shared" si="41"/>
        <v>0</v>
      </c>
      <c r="F119" s="373" t="s">
        <v>46</v>
      </c>
      <c r="G119" s="374"/>
      <c r="H119" s="41" t="str">
        <f>IF($F119&lt;&gt;"Resource name",VLOOKUP($F119,'3. Resources'!$B$86:$C$95,2,FALSE),"")</f>
        <v/>
      </c>
      <c r="I119" s="42">
        <f t="shared" si="46"/>
        <v>0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40">
        <f>D119-E119</f>
        <v>0</v>
      </c>
      <c r="Y119" s="44"/>
      <c r="Z119" s="45">
        <f t="shared" si="47"/>
        <v>0</v>
      </c>
      <c r="AA119" s="40">
        <f t="shared" si="48"/>
        <v>0</v>
      </c>
      <c r="AD119" s="36"/>
      <c r="AE119" s="36"/>
      <c r="AJ119" s="47"/>
      <c r="AK119" s="47"/>
      <c r="AL119" s="24"/>
      <c r="AM119" s="24"/>
      <c r="AN119" s="24"/>
    </row>
    <row r="121" spans="2:40">
      <c r="J121" s="395" t="s">
        <v>35</v>
      </c>
      <c r="K121" s="395"/>
      <c r="L121" s="395"/>
      <c r="M121" s="395"/>
      <c r="N121" s="395"/>
      <c r="O121" s="395"/>
      <c r="P121" s="395"/>
      <c r="Q121" s="395"/>
      <c r="R121" s="395"/>
      <c r="S121" s="395"/>
      <c r="T121" s="395"/>
      <c r="U121" s="395"/>
      <c r="V121" s="395"/>
      <c r="W121" s="395"/>
      <c r="X121" s="395"/>
      <c r="Y121" s="395"/>
    </row>
    <row r="122" spans="2:40" customFormat="1">
      <c r="B122" s="26"/>
      <c r="C122" s="26"/>
      <c r="D122" s="26"/>
      <c r="E122" s="26"/>
      <c r="F122" s="26"/>
      <c r="G122" s="26"/>
      <c r="H122" s="26"/>
      <c r="I122" s="26"/>
      <c r="J122" s="392" t="s">
        <v>16</v>
      </c>
      <c r="K122" s="392"/>
      <c r="L122" s="392"/>
      <c r="M122" s="392"/>
      <c r="N122" s="392" t="s">
        <v>68</v>
      </c>
      <c r="O122" s="392"/>
      <c r="P122" s="392"/>
      <c r="Q122" s="392"/>
      <c r="R122" s="395" t="s">
        <v>65</v>
      </c>
      <c r="S122" s="395"/>
      <c r="T122" s="395" t="s">
        <v>66</v>
      </c>
      <c r="U122" s="395"/>
      <c r="V122" s="392" t="s">
        <v>67</v>
      </c>
      <c r="W122" s="392"/>
      <c r="X122" s="392"/>
      <c r="Y122" s="392"/>
    </row>
    <row r="123" spans="2:40" customFormat="1">
      <c r="B123" s="26"/>
      <c r="C123" s="26"/>
      <c r="D123" s="26"/>
      <c r="E123" s="26"/>
      <c r="F123" s="26"/>
      <c r="G123" s="26"/>
      <c r="H123" s="26"/>
      <c r="I123" s="26"/>
      <c r="J123" s="393"/>
      <c r="K123" s="393"/>
      <c r="L123" s="393"/>
      <c r="M123" s="393"/>
      <c r="N123" s="393"/>
      <c r="O123" s="393"/>
      <c r="P123" s="393"/>
      <c r="Q123" s="393"/>
      <c r="R123" s="396"/>
      <c r="S123" s="396"/>
      <c r="T123" s="396"/>
      <c r="U123" s="396"/>
      <c r="V123" s="393"/>
      <c r="W123" s="393"/>
      <c r="X123" s="393"/>
      <c r="Y123" s="393"/>
    </row>
    <row r="124" spans="2:40" customFormat="1">
      <c r="B124" s="26"/>
      <c r="C124" s="26"/>
      <c r="D124" s="26"/>
      <c r="E124" s="26"/>
      <c r="F124" s="26"/>
      <c r="G124" s="26"/>
      <c r="H124" s="26"/>
      <c r="I124" s="26"/>
      <c r="J124" s="393"/>
      <c r="K124" s="393"/>
      <c r="L124" s="393"/>
      <c r="M124" s="393"/>
      <c r="N124" s="393"/>
      <c r="O124" s="393"/>
      <c r="P124" s="393"/>
      <c r="Q124" s="393"/>
      <c r="R124" s="396"/>
      <c r="S124" s="396"/>
      <c r="T124" s="396"/>
      <c r="U124" s="396"/>
      <c r="V124" s="393"/>
      <c r="W124" s="393"/>
      <c r="X124" s="393"/>
      <c r="Y124" s="393"/>
    </row>
    <row r="125" spans="2:40" customFormat="1">
      <c r="B125" s="26"/>
      <c r="C125" s="26"/>
      <c r="D125" s="26"/>
      <c r="E125" s="26"/>
      <c r="F125" s="26"/>
      <c r="G125" s="26"/>
      <c r="H125" s="26"/>
      <c r="I125" s="26"/>
      <c r="J125" s="393"/>
      <c r="K125" s="393"/>
      <c r="L125" s="393"/>
      <c r="M125" s="393"/>
      <c r="N125" s="393"/>
      <c r="O125" s="393"/>
      <c r="P125" s="393"/>
      <c r="Q125" s="393"/>
      <c r="R125" s="396"/>
      <c r="S125" s="396"/>
      <c r="T125" s="396"/>
      <c r="U125" s="396"/>
      <c r="V125" s="393"/>
      <c r="W125" s="393"/>
      <c r="X125" s="393"/>
      <c r="Y125" s="393"/>
    </row>
    <row r="126" spans="2:40" customFormat="1">
      <c r="B126" s="26"/>
      <c r="C126" s="26"/>
      <c r="D126" s="26"/>
      <c r="E126" s="26"/>
      <c r="F126" s="26"/>
      <c r="G126" s="26"/>
      <c r="H126" s="26"/>
      <c r="I126" s="26"/>
      <c r="J126" s="393"/>
      <c r="K126" s="393"/>
      <c r="L126" s="393"/>
      <c r="M126" s="393"/>
      <c r="N126" s="393"/>
      <c r="O126" s="393"/>
      <c r="P126" s="393"/>
      <c r="Q126" s="393"/>
      <c r="R126" s="396"/>
      <c r="S126" s="396"/>
      <c r="T126" s="396"/>
      <c r="U126" s="396"/>
      <c r="V126" s="393"/>
      <c r="W126" s="393"/>
      <c r="X126" s="393"/>
      <c r="Y126" s="393"/>
    </row>
    <row r="127" spans="2:40" customFormat="1">
      <c r="B127" s="26"/>
      <c r="C127" s="26"/>
      <c r="D127" s="26"/>
      <c r="E127" s="26"/>
      <c r="F127" s="26"/>
      <c r="G127" s="26"/>
      <c r="H127" s="26"/>
      <c r="I127" s="26"/>
      <c r="J127" s="393"/>
      <c r="K127" s="393"/>
      <c r="L127" s="393"/>
      <c r="M127" s="393"/>
      <c r="N127" s="393"/>
      <c r="O127" s="393"/>
      <c r="P127" s="393"/>
      <c r="Q127" s="393"/>
      <c r="R127" s="396"/>
      <c r="S127" s="396"/>
      <c r="T127" s="396"/>
      <c r="U127" s="396"/>
      <c r="V127" s="393"/>
      <c r="W127" s="393"/>
      <c r="X127" s="393"/>
      <c r="Y127" s="393"/>
    </row>
    <row r="128" spans="2:40" customFormat="1">
      <c r="B128" s="26"/>
      <c r="C128" s="26"/>
      <c r="D128" s="26"/>
      <c r="E128" s="26"/>
      <c r="F128" s="26"/>
      <c r="G128" s="26"/>
      <c r="H128" s="26"/>
      <c r="I128" s="26"/>
      <c r="J128" s="393"/>
      <c r="K128" s="393"/>
      <c r="L128" s="393"/>
      <c r="M128" s="393"/>
      <c r="N128" s="393"/>
      <c r="O128" s="393"/>
      <c r="P128" s="393"/>
      <c r="Q128" s="393"/>
      <c r="R128" s="396"/>
      <c r="S128" s="396"/>
      <c r="T128" s="396"/>
      <c r="U128" s="396"/>
      <c r="V128" s="393"/>
      <c r="W128" s="393"/>
      <c r="X128" s="393"/>
      <c r="Y128" s="393"/>
    </row>
    <row r="129" spans="2:25" customFormat="1">
      <c r="B129" s="26"/>
      <c r="C129" s="26"/>
      <c r="D129" s="26"/>
      <c r="E129" s="26"/>
      <c r="F129" s="26"/>
      <c r="G129" s="26"/>
      <c r="H129" s="26"/>
      <c r="I129" s="26"/>
      <c r="J129" s="393"/>
      <c r="K129" s="393"/>
      <c r="L129" s="393"/>
      <c r="M129" s="393"/>
      <c r="N129" s="393"/>
      <c r="O129" s="393"/>
      <c r="P129" s="393"/>
      <c r="Q129" s="393"/>
      <c r="R129" s="396"/>
      <c r="S129" s="396"/>
      <c r="T129" s="396"/>
      <c r="U129" s="396"/>
      <c r="V129" s="393"/>
      <c r="W129" s="393"/>
      <c r="X129" s="393"/>
      <c r="Y129" s="393"/>
    </row>
    <row r="130" spans="2:25" customFormat="1">
      <c r="B130" s="26"/>
      <c r="C130" s="26"/>
      <c r="D130" s="26"/>
      <c r="E130" s="26"/>
      <c r="F130" s="26"/>
      <c r="G130" s="26"/>
      <c r="H130" s="26"/>
      <c r="I130" s="26"/>
      <c r="J130" s="393"/>
      <c r="K130" s="393"/>
      <c r="L130" s="393"/>
      <c r="M130" s="393"/>
      <c r="N130" s="393"/>
      <c r="O130" s="393"/>
      <c r="P130" s="393"/>
      <c r="Q130" s="393"/>
      <c r="R130" s="396"/>
      <c r="S130" s="396"/>
      <c r="T130" s="396"/>
      <c r="U130" s="396"/>
      <c r="V130" s="393"/>
      <c r="W130" s="393"/>
      <c r="X130" s="393"/>
      <c r="Y130" s="393"/>
    </row>
    <row r="131" spans="2:25" customFormat="1">
      <c r="B131" s="26"/>
      <c r="C131" s="26"/>
      <c r="D131" s="26"/>
      <c r="E131" s="26"/>
      <c r="F131" s="26"/>
      <c r="G131" s="26"/>
      <c r="H131" s="26"/>
      <c r="I131" s="26"/>
      <c r="J131" s="393"/>
      <c r="K131" s="393"/>
      <c r="L131" s="393"/>
      <c r="M131" s="393"/>
      <c r="N131" s="393"/>
      <c r="O131" s="393"/>
      <c r="P131" s="393"/>
      <c r="Q131" s="393"/>
      <c r="R131" s="396"/>
      <c r="S131" s="396"/>
      <c r="T131" s="396"/>
      <c r="U131" s="396"/>
      <c r="V131" s="393"/>
      <c r="W131" s="393"/>
      <c r="X131" s="393"/>
      <c r="Y131" s="393"/>
    </row>
    <row r="132" spans="2:25" customFormat="1">
      <c r="B132" s="26"/>
      <c r="C132" s="26"/>
      <c r="D132" s="26"/>
      <c r="E132" s="26"/>
      <c r="F132" s="26"/>
      <c r="G132" s="26"/>
      <c r="H132" s="26"/>
      <c r="I132" s="26"/>
      <c r="J132" s="393"/>
      <c r="K132" s="393"/>
      <c r="L132" s="393"/>
      <c r="M132" s="393"/>
      <c r="N132" s="393"/>
      <c r="O132" s="393"/>
      <c r="P132" s="393"/>
      <c r="Q132" s="393"/>
      <c r="R132" s="396"/>
      <c r="S132" s="396"/>
      <c r="T132" s="396"/>
      <c r="U132" s="396"/>
      <c r="V132" s="393"/>
      <c r="W132" s="393"/>
      <c r="X132" s="393"/>
      <c r="Y132" s="393"/>
    </row>
    <row r="133" spans="2:25" customFormat="1">
      <c r="B133" s="26"/>
      <c r="C133" s="26"/>
      <c r="D133" s="26"/>
      <c r="E133" s="26"/>
      <c r="F133" s="26"/>
      <c r="G133" s="26"/>
      <c r="H133" s="26"/>
      <c r="I133" s="26"/>
      <c r="J133" s="393"/>
      <c r="K133" s="393"/>
      <c r="L133" s="393"/>
      <c r="M133" s="393"/>
      <c r="N133" s="393"/>
      <c r="O133" s="393"/>
      <c r="P133" s="393"/>
      <c r="Q133" s="393"/>
      <c r="R133" s="396"/>
      <c r="S133" s="396"/>
      <c r="T133" s="396"/>
      <c r="U133" s="396"/>
      <c r="V133" s="393"/>
      <c r="W133" s="393"/>
      <c r="X133" s="393"/>
      <c r="Y133" s="393"/>
    </row>
    <row r="134" spans="2:25" customFormat="1">
      <c r="B134" s="26"/>
      <c r="C134" s="26"/>
      <c r="D134" s="26"/>
      <c r="E134" s="26"/>
      <c r="F134" s="26"/>
      <c r="G134" s="26"/>
      <c r="H134" s="26"/>
      <c r="I134" s="26"/>
      <c r="J134" s="393"/>
      <c r="K134" s="393"/>
      <c r="L134" s="393"/>
      <c r="M134" s="393"/>
      <c r="N134" s="393"/>
      <c r="O134" s="393"/>
      <c r="P134" s="393"/>
      <c r="Q134" s="393"/>
      <c r="R134" s="396"/>
      <c r="S134" s="396"/>
      <c r="T134" s="396"/>
      <c r="U134" s="396"/>
      <c r="V134" s="393"/>
      <c r="W134" s="393"/>
      <c r="X134" s="393"/>
      <c r="Y134" s="393"/>
    </row>
    <row r="135" spans="2:25" customFormat="1">
      <c r="B135" s="26"/>
      <c r="C135" s="26"/>
      <c r="D135" s="26"/>
      <c r="E135" s="26"/>
      <c r="F135" s="26"/>
      <c r="G135" s="26"/>
      <c r="H135" s="26"/>
      <c r="I135" s="26"/>
      <c r="J135" s="393"/>
      <c r="K135" s="393"/>
      <c r="L135" s="393"/>
      <c r="M135" s="393"/>
      <c r="N135" s="393"/>
      <c r="O135" s="393"/>
      <c r="P135" s="393"/>
      <c r="Q135" s="393"/>
      <c r="R135" s="396"/>
      <c r="S135" s="396"/>
      <c r="T135" s="396"/>
      <c r="U135" s="396"/>
      <c r="V135" s="393"/>
      <c r="W135" s="393"/>
      <c r="X135" s="393"/>
      <c r="Y135" s="393"/>
    </row>
    <row r="136" spans="2:25" customFormat="1">
      <c r="B136" s="26"/>
      <c r="C136" s="26"/>
      <c r="D136" s="26"/>
      <c r="E136" s="26"/>
      <c r="F136" s="26"/>
      <c r="G136" s="26"/>
      <c r="H136" s="26"/>
      <c r="I136" s="26"/>
      <c r="J136" s="393"/>
      <c r="K136" s="393"/>
      <c r="L136" s="393"/>
      <c r="M136" s="393"/>
      <c r="N136" s="393"/>
      <c r="O136" s="393"/>
      <c r="P136" s="393"/>
      <c r="Q136" s="393"/>
      <c r="R136" s="396"/>
      <c r="S136" s="396"/>
      <c r="T136" s="396"/>
      <c r="U136" s="396"/>
      <c r="V136" s="393"/>
      <c r="W136" s="393"/>
      <c r="X136" s="393"/>
      <c r="Y136" s="393"/>
    </row>
    <row r="137" spans="2:25" customFormat="1">
      <c r="B137" s="26"/>
      <c r="C137" s="26"/>
      <c r="D137" s="26"/>
      <c r="E137" s="26"/>
      <c r="F137" s="26"/>
      <c r="G137" s="26"/>
      <c r="H137" s="26"/>
      <c r="I137" s="26"/>
      <c r="J137" s="393"/>
      <c r="K137" s="393"/>
      <c r="L137" s="393"/>
      <c r="M137" s="393"/>
      <c r="N137" s="393"/>
      <c r="O137" s="393"/>
      <c r="P137" s="393"/>
      <c r="Q137" s="393"/>
      <c r="R137" s="396"/>
      <c r="S137" s="396"/>
      <c r="T137" s="396"/>
      <c r="U137" s="396"/>
      <c r="V137" s="393"/>
      <c r="W137" s="393"/>
      <c r="X137" s="393"/>
      <c r="Y137" s="393"/>
    </row>
    <row r="138" spans="2:25" customFormat="1"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</sheetData>
  <mergeCells count="204">
    <mergeCell ref="J121:Y121"/>
    <mergeCell ref="T131:U131"/>
    <mergeCell ref="T132:U132"/>
    <mergeCell ref="T133:U133"/>
    <mergeCell ref="T134:U134"/>
    <mergeCell ref="T135:U135"/>
    <mergeCell ref="T136:U136"/>
    <mergeCell ref="T137:U137"/>
    <mergeCell ref="V122:Y12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V131:Y131"/>
    <mergeCell ref="V132:Y132"/>
    <mergeCell ref="V133:Y133"/>
    <mergeCell ref="V134:Y134"/>
    <mergeCell ref="V135:Y135"/>
    <mergeCell ref="V136:Y136"/>
    <mergeCell ref="V137:Y137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N137:Q137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37:S137"/>
    <mergeCell ref="N122:Q122"/>
    <mergeCell ref="N123:Q123"/>
    <mergeCell ref="N124:Q124"/>
    <mergeCell ref="N125:Q125"/>
    <mergeCell ref="N126:Q126"/>
    <mergeCell ref="N127:Q127"/>
    <mergeCell ref="N128:Q128"/>
    <mergeCell ref="N129:Q129"/>
    <mergeCell ref="N130:Q130"/>
    <mergeCell ref="J136:M136"/>
    <mergeCell ref="N131:Q131"/>
    <mergeCell ref="N132:Q132"/>
    <mergeCell ref="N133:Q133"/>
    <mergeCell ref="N134:Q134"/>
    <mergeCell ref="N135:Q135"/>
    <mergeCell ref="N136:Q136"/>
    <mergeCell ref="J137:M137"/>
    <mergeCell ref="J133:M133"/>
    <mergeCell ref="J134:M134"/>
    <mergeCell ref="J135:M135"/>
    <mergeCell ref="J130:M130"/>
    <mergeCell ref="J131:M131"/>
    <mergeCell ref="J132:M132"/>
    <mergeCell ref="J127:M127"/>
    <mergeCell ref="J128:M128"/>
    <mergeCell ref="J129:M129"/>
    <mergeCell ref="J122:M122"/>
    <mergeCell ref="J123:M123"/>
    <mergeCell ref="J124:M124"/>
    <mergeCell ref="J125:M125"/>
    <mergeCell ref="J126:M126"/>
    <mergeCell ref="F14:G14"/>
    <mergeCell ref="F10:G10"/>
    <mergeCell ref="Y7:Y8"/>
    <mergeCell ref="F55:G55"/>
    <mergeCell ref="F56:G56"/>
    <mergeCell ref="F118:G118"/>
    <mergeCell ref="F73:G73"/>
    <mergeCell ref="F74:G74"/>
    <mergeCell ref="F75:G75"/>
    <mergeCell ref="F76:G76"/>
    <mergeCell ref="F100:G100"/>
    <mergeCell ref="F101:G101"/>
    <mergeCell ref="F93:G93"/>
    <mergeCell ref="F85:G85"/>
    <mergeCell ref="F81:G81"/>
    <mergeCell ref="F105:G105"/>
    <mergeCell ref="F86:G86"/>
    <mergeCell ref="F87:G87"/>
    <mergeCell ref="F98:G98"/>
    <mergeCell ref="F79:G79"/>
    <mergeCell ref="F72:G72"/>
    <mergeCell ref="F65:G65"/>
    <mergeCell ref="F66:G66"/>
    <mergeCell ref="F99:G99"/>
    <mergeCell ref="F102:G102"/>
    <mergeCell ref="F103:G103"/>
    <mergeCell ref="F96:G96"/>
    <mergeCell ref="F91:G91"/>
    <mergeCell ref="F90:G90"/>
    <mergeCell ref="F92:G92"/>
    <mergeCell ref="F89:G89"/>
    <mergeCell ref="F78:G78"/>
    <mergeCell ref="F95:G95"/>
    <mergeCell ref="F37:G37"/>
    <mergeCell ref="F38:G38"/>
    <mergeCell ref="F25:G25"/>
    <mergeCell ref="F26:G26"/>
    <mergeCell ref="F106:G106"/>
    <mergeCell ref="F64:G64"/>
    <mergeCell ref="F52:G52"/>
    <mergeCell ref="F54:G54"/>
    <mergeCell ref="F60:G60"/>
    <mergeCell ref="F58:G58"/>
    <mergeCell ref="F57:G57"/>
    <mergeCell ref="F68:G68"/>
    <mergeCell ref="F69:G69"/>
    <mergeCell ref="F77:G77"/>
    <mergeCell ref="F67:G67"/>
    <mergeCell ref="F62:G62"/>
    <mergeCell ref="F94:G94"/>
    <mergeCell ref="F88:G88"/>
    <mergeCell ref="F80:G80"/>
    <mergeCell ref="F70:G70"/>
    <mergeCell ref="F71:G71"/>
    <mergeCell ref="F82:G82"/>
    <mergeCell ref="F83:G83"/>
    <mergeCell ref="F84:G84"/>
    <mergeCell ref="F41:G41"/>
    <mergeCell ref="F48:G48"/>
    <mergeCell ref="F44:G44"/>
    <mergeCell ref="F59:G59"/>
    <mergeCell ref="F47:G47"/>
    <mergeCell ref="F46:G46"/>
    <mergeCell ref="F49:G49"/>
    <mergeCell ref="F51:G51"/>
    <mergeCell ref="F39:G39"/>
    <mergeCell ref="F40:G40"/>
    <mergeCell ref="F53:G53"/>
    <mergeCell ref="F43:G43"/>
    <mergeCell ref="F42:G42"/>
    <mergeCell ref="F107:G107"/>
    <mergeCell ref="F108:G108"/>
    <mergeCell ref="F109:G109"/>
    <mergeCell ref="F110:G110"/>
    <mergeCell ref="F111:G111"/>
    <mergeCell ref="F112:G112"/>
    <mergeCell ref="F119:G119"/>
    <mergeCell ref="F113:G113"/>
    <mergeCell ref="F114:G114"/>
    <mergeCell ref="F115:G115"/>
    <mergeCell ref="F116:G116"/>
    <mergeCell ref="F117:G117"/>
    <mergeCell ref="F104:G104"/>
    <mergeCell ref="F97:G97"/>
    <mergeCell ref="G2:L2"/>
    <mergeCell ref="F31:G31"/>
    <mergeCell ref="F36:G36"/>
    <mergeCell ref="F45:G45"/>
    <mergeCell ref="F50:G50"/>
    <mergeCell ref="F34:G34"/>
    <mergeCell ref="F35:G35"/>
    <mergeCell ref="J7:W7"/>
    <mergeCell ref="B6:AA6"/>
    <mergeCell ref="F24:G24"/>
    <mergeCell ref="I7:I9"/>
    <mergeCell ref="B7:B9"/>
    <mergeCell ref="C7:C9"/>
    <mergeCell ref="D7:D9"/>
    <mergeCell ref="E7:E9"/>
    <mergeCell ref="F7:G9"/>
    <mergeCell ref="H7:H9"/>
    <mergeCell ref="X7:X8"/>
    <mergeCell ref="F63:G63"/>
    <mergeCell ref="F61:G61"/>
    <mergeCell ref="F17:G17"/>
    <mergeCell ref="F15:G15"/>
    <mergeCell ref="F16:G16"/>
    <mergeCell ref="Z7:Z8"/>
    <mergeCell ref="AA7:AA8"/>
    <mergeCell ref="F12:G12"/>
    <mergeCell ref="F13:G13"/>
    <mergeCell ref="F30:G30"/>
    <mergeCell ref="F32:G32"/>
    <mergeCell ref="F33:G33"/>
    <mergeCell ref="F18:G18"/>
    <mergeCell ref="F19:G19"/>
    <mergeCell ref="F20:G20"/>
    <mergeCell ref="F21:G21"/>
    <mergeCell ref="F22:G22"/>
    <mergeCell ref="F23:G23"/>
    <mergeCell ref="F27:G27"/>
    <mergeCell ref="F28:G28"/>
    <mergeCell ref="F29:G29"/>
  </mergeCells>
  <conditionalFormatting sqref="J11:W119">
    <cfRule type="expression" dxfId="99" priority="79" stopIfTrue="1">
      <formula>IF(J$9="FER",TRUE,FALSE)</formula>
    </cfRule>
    <cfRule type="expression" dxfId="98" priority="82" stopIfTrue="1">
      <formula>OR(WEEKDAY(J$9)=1,WEEKDAY(J$9)=7)</formula>
    </cfRule>
  </conditionalFormatting>
  <conditionalFormatting sqref="B12:G12">
    <cfRule type="expression" dxfId="97" priority="76">
      <formula>IF(AND($I12&lt;&gt;0,$I12&lt;&gt;1),TRUE,FALSE)</formula>
    </cfRule>
    <cfRule type="expression" dxfId="96" priority="77">
      <formula>IF($I12=1,TRUE,FALSE)</formula>
    </cfRule>
    <cfRule type="expression" dxfId="95" priority="78">
      <formula>IF(AND($D12=0,$D12&lt;&gt;""),TRUE,FALSE)</formula>
    </cfRule>
  </conditionalFormatting>
  <conditionalFormatting sqref="G14:G29 F23:G23 B13:F29 F25:G25 B27:G29">
    <cfRule type="expression" dxfId="94" priority="73">
      <formula>IF(AND($I13&lt;&gt;0,$I13&lt;&gt;1),TRUE,FALSE)</formula>
    </cfRule>
    <cfRule type="expression" dxfId="93" priority="74">
      <formula>IF($I13=1,TRUE,FALSE)</formula>
    </cfRule>
    <cfRule type="expression" dxfId="92" priority="75">
      <formula>IF(AND($D13=0,$D13&lt;&gt;""),TRUE,FALSE)</formula>
    </cfRule>
  </conditionalFormatting>
  <conditionalFormatting sqref="B31:G45">
    <cfRule type="expression" dxfId="91" priority="70">
      <formula>IF(AND($I31&lt;&gt;0,$I31&lt;&gt;1),TRUE,FALSE)</formula>
    </cfRule>
    <cfRule type="expression" dxfId="90" priority="71">
      <formula>IF($I31=1,TRUE,FALSE)</formula>
    </cfRule>
    <cfRule type="expression" dxfId="89" priority="72">
      <formula>IF(AND($D31=0,$D31&lt;&gt;""),TRUE,FALSE)</formula>
    </cfRule>
  </conditionalFormatting>
  <conditionalFormatting sqref="B47:G61">
    <cfRule type="expression" dxfId="88" priority="67">
      <formula>IF(AND($I47&lt;&gt;0,$I47&lt;&gt;1),TRUE,FALSE)</formula>
    </cfRule>
    <cfRule type="expression" dxfId="87" priority="68">
      <formula>IF($I47=1,TRUE,FALSE)</formula>
    </cfRule>
    <cfRule type="expression" dxfId="86" priority="69">
      <formula>IF(AND($D47=0,$D47&lt;&gt;""),TRUE,FALSE)</formula>
    </cfRule>
  </conditionalFormatting>
  <conditionalFormatting sqref="B63:G77">
    <cfRule type="expression" dxfId="85" priority="64">
      <formula>IF(AND($I63&lt;&gt;0,$I63&lt;&gt;1),TRUE,FALSE)</formula>
    </cfRule>
    <cfRule type="expression" dxfId="84" priority="65">
      <formula>IF($I63=1,TRUE,FALSE)</formula>
    </cfRule>
    <cfRule type="expression" dxfId="83" priority="66">
      <formula>IF(AND($D63=0,$D63&lt;&gt;""),TRUE,FALSE)</formula>
    </cfRule>
  </conditionalFormatting>
  <conditionalFormatting sqref="B79:G93">
    <cfRule type="expression" dxfId="82" priority="61">
      <formula>IF(AND($I79&lt;&gt;0,$I79&lt;&gt;1),TRUE,FALSE)</formula>
    </cfRule>
    <cfRule type="expression" dxfId="81" priority="62">
      <formula>IF($I79=1,TRUE,FALSE)</formula>
    </cfRule>
    <cfRule type="expression" dxfId="80" priority="63">
      <formula>IF(AND($D79=0,$D79&lt;&gt;""),TRUE,FALSE)</formula>
    </cfRule>
  </conditionalFormatting>
  <conditionalFormatting sqref="B95:G119">
    <cfRule type="expression" dxfId="79" priority="58">
      <formula>IF(AND($I95&lt;&gt;0,$I95&lt;&gt;1),TRUE,FALSE)</formula>
    </cfRule>
    <cfRule type="expression" dxfId="78" priority="59">
      <formula>IF($I95=1,TRUE,FALSE)</formula>
    </cfRule>
    <cfRule type="expression" dxfId="77" priority="60">
      <formula>IF(AND($D95=0,$D95&lt;&gt;""),TRUE,FALSE)</formula>
    </cfRule>
  </conditionalFormatting>
  <conditionalFormatting sqref="E13:E29">
    <cfRule type="expression" dxfId="76" priority="55">
      <formula>IF(AND($I13&lt;&gt;0,$I13&lt;&gt;1),TRUE,FALSE)</formula>
    </cfRule>
    <cfRule type="expression" dxfId="75" priority="56">
      <formula>IF($I13=1,TRUE,FALSE)</formula>
    </cfRule>
    <cfRule type="expression" dxfId="74" priority="57">
      <formula>IF(AND($D13=0,$D13&lt;&gt;""),TRUE,FALSE)</formula>
    </cfRule>
  </conditionalFormatting>
  <conditionalFormatting sqref="E31:E45">
    <cfRule type="expression" dxfId="73" priority="52">
      <formula>IF(AND($I31&lt;&gt;0,$I31&lt;&gt;1),TRUE,FALSE)</formula>
    </cfRule>
    <cfRule type="expression" dxfId="72" priority="53">
      <formula>IF($I31=1,TRUE,FALSE)</formula>
    </cfRule>
    <cfRule type="expression" dxfId="71" priority="54">
      <formula>IF(AND($D31=0,$D31&lt;&gt;""),TRUE,FALSE)</formula>
    </cfRule>
  </conditionalFormatting>
  <conditionalFormatting sqref="E47:E61">
    <cfRule type="expression" dxfId="70" priority="49">
      <formula>IF(AND($I47&lt;&gt;0,$I47&lt;&gt;1),TRUE,FALSE)</formula>
    </cfRule>
    <cfRule type="expression" dxfId="69" priority="50">
      <formula>IF($I47=1,TRUE,FALSE)</formula>
    </cfRule>
    <cfRule type="expression" dxfId="68" priority="51">
      <formula>IF(AND($D47=0,$D47&lt;&gt;""),TRUE,FALSE)</formula>
    </cfRule>
  </conditionalFormatting>
  <conditionalFormatting sqref="E63:E77">
    <cfRule type="expression" dxfId="67" priority="46">
      <formula>IF(AND($I63&lt;&gt;0,$I63&lt;&gt;1),TRUE,FALSE)</formula>
    </cfRule>
    <cfRule type="expression" dxfId="66" priority="47">
      <formula>IF($I63=1,TRUE,FALSE)</formula>
    </cfRule>
    <cfRule type="expression" dxfId="65" priority="48">
      <formula>IF(AND($D63=0,$D63&lt;&gt;""),TRUE,FALSE)</formula>
    </cfRule>
  </conditionalFormatting>
  <conditionalFormatting sqref="E79:E93">
    <cfRule type="expression" dxfId="64" priority="43">
      <formula>IF(AND($I79&lt;&gt;0,$I79&lt;&gt;1),TRUE,FALSE)</formula>
    </cfRule>
    <cfRule type="expression" dxfId="63" priority="44">
      <formula>IF($I79=1,TRUE,FALSE)</formula>
    </cfRule>
    <cfRule type="expression" dxfId="62" priority="45">
      <formula>IF(AND($D79=0,$D79&lt;&gt;""),TRUE,FALSE)</formula>
    </cfRule>
  </conditionalFormatting>
  <conditionalFormatting sqref="E95:E119">
    <cfRule type="expression" dxfId="61" priority="40">
      <formula>IF(AND($I95&lt;&gt;0,$I95&lt;&gt;1),TRUE,FALSE)</formula>
    </cfRule>
    <cfRule type="expression" dxfId="60" priority="41">
      <formula>IF($I95=1,TRUE,FALSE)</formula>
    </cfRule>
    <cfRule type="expression" dxfId="59" priority="42">
      <formula>IF(AND($D95=0,$D95&lt;&gt;""),TRUE,FALSE)</formula>
    </cfRule>
  </conditionalFormatting>
  <conditionalFormatting sqref="B12:D12">
    <cfRule type="expression" dxfId="58" priority="37">
      <formula>IF(AND($I12&lt;&gt;0,$I12&lt;&gt;1),TRUE,FALSE)</formula>
    </cfRule>
    <cfRule type="expression" dxfId="57" priority="38">
      <formula>IF($I12=1,TRUE,FALSE)</formula>
    </cfRule>
    <cfRule type="expression" dxfId="56" priority="39">
      <formula>IF(AND($D12=0,$D12&lt;&gt;""),TRUE,FALSE)</formula>
    </cfRule>
  </conditionalFormatting>
  <conditionalFormatting sqref="B12">
    <cfRule type="expression" dxfId="55" priority="34" stopIfTrue="1">
      <formula>IF(AND('[Silent Runner - Sprint 1.xls]4. Timesheet'!$I1&lt;&gt;0,'[Silent Runner - Sprint 1.xls]4. Timesheet'!$I1&lt;&gt;1),1,0)</formula>
    </cfRule>
    <cfRule type="expression" dxfId="54" priority="35" stopIfTrue="1">
      <formula>IF('[Silent Runner - Sprint 1.xls]4. Timesheet'!$I1=1,1,0)</formula>
    </cfRule>
    <cfRule type="expression" dxfId="53" priority="36" stopIfTrue="1">
      <formula>IF(AND('[Silent Runner - Sprint 1.xls]4. Timesheet'!$D1=0,'[Silent Runner - Sprint 1.xls]4. Timesheet'!$D1&lt;&gt;""),1,0)</formula>
    </cfRule>
  </conditionalFormatting>
  <conditionalFormatting sqref="B13:D13">
    <cfRule type="expression" dxfId="52" priority="31">
      <formula>IF(AND($I13&lt;&gt;0,$I13&lt;&gt;1),TRUE,FALSE)</formula>
    </cfRule>
    <cfRule type="expression" dxfId="51" priority="32">
      <formula>IF($I13=1,TRUE,FALSE)</formula>
    </cfRule>
    <cfRule type="expression" dxfId="50" priority="33">
      <formula>IF(AND($D13=0,$D13&lt;&gt;""),TRUE,FALSE)</formula>
    </cfRule>
  </conditionalFormatting>
  <conditionalFormatting sqref="B13">
    <cfRule type="expression" dxfId="49" priority="28" stopIfTrue="1">
      <formula>IF(AND('[Silent Runner - Sprint 1.xls]4. Timesheet'!$I1&lt;&gt;0,'[Silent Runner - Sprint 1.xls]4. Timesheet'!$I1&lt;&gt;1),1,0)</formula>
    </cfRule>
    <cfRule type="expression" dxfId="48" priority="29" stopIfTrue="1">
      <formula>IF('[Silent Runner - Sprint 1.xls]4. Timesheet'!$I1=1,1,0)</formula>
    </cfRule>
    <cfRule type="expression" dxfId="47" priority="30" stopIfTrue="1">
      <formula>IF(AND('[Silent Runner - Sprint 1.xls]4. Timesheet'!$D1=0,'[Silent Runner - Sprint 1.xls]4. Timesheet'!$D1&lt;&gt;""),1,0)</formula>
    </cfRule>
  </conditionalFormatting>
  <conditionalFormatting sqref="B13:D13">
    <cfRule type="expression" dxfId="46" priority="25">
      <formula>IF(AND($I13&lt;&gt;0,$I13&lt;&gt;1),TRUE,FALSE)</formula>
    </cfRule>
    <cfRule type="expression" dxfId="45" priority="26">
      <formula>IF($I13=1,TRUE,FALSE)</formula>
    </cfRule>
    <cfRule type="expression" dxfId="44" priority="27">
      <formula>IF(AND($D13=0,$D13&lt;&gt;""),TRUE,FALSE)</formula>
    </cfRule>
  </conditionalFormatting>
  <conditionalFormatting sqref="B14:D14">
    <cfRule type="expression" dxfId="43" priority="22">
      <formula>IF(AND($I14&lt;&gt;0,$I14&lt;&gt;1),TRUE,FALSE)</formula>
    </cfRule>
    <cfRule type="expression" dxfId="42" priority="23">
      <formula>IF($I14=1,TRUE,FALSE)</formula>
    </cfRule>
    <cfRule type="expression" dxfId="41" priority="24">
      <formula>IF(AND($D14=0,$D14&lt;&gt;""),TRUE,FALSE)</formula>
    </cfRule>
  </conditionalFormatting>
  <conditionalFormatting sqref="B14">
    <cfRule type="expression" dxfId="40" priority="19" stopIfTrue="1">
      <formula>IF(AND('[Silent Runner - Sprint 1.xls]4. Timesheet'!$I1&lt;&gt;0,'[Silent Runner - Sprint 1.xls]4. Timesheet'!$I1&lt;&gt;1),1,0)</formula>
    </cfRule>
    <cfRule type="expression" dxfId="39" priority="20" stopIfTrue="1">
      <formula>IF('[Silent Runner - Sprint 1.xls]4. Timesheet'!$I1=1,1,0)</formula>
    </cfRule>
    <cfRule type="expression" dxfId="38" priority="21" stopIfTrue="1">
      <formula>IF(AND('[Silent Runner - Sprint 1.xls]4. Timesheet'!$D1=0,'[Silent Runner - Sprint 1.xls]4. Timesheet'!$D1&lt;&gt;""),1,0)</formula>
    </cfRule>
  </conditionalFormatting>
  <conditionalFormatting sqref="B31:D31">
    <cfRule type="expression" dxfId="37" priority="16">
      <formula>IF(AND($I31&lt;&gt;0,$I31&lt;&gt;1),TRUE,FALSE)</formula>
    </cfRule>
    <cfRule type="expression" dxfId="36" priority="17">
      <formula>IF($I31=1,TRUE,FALSE)</formula>
    </cfRule>
    <cfRule type="expression" dxfId="35" priority="18">
      <formula>IF(AND($D31=0,$D31&lt;&gt;""),TRUE,FALSE)</formula>
    </cfRule>
  </conditionalFormatting>
  <conditionalFormatting sqref="B31:D31">
    <cfRule type="expression" dxfId="34" priority="13">
      <formula>IF(AND($I31&lt;&gt;0,$I31&lt;&gt;1),TRUE,FALSE)</formula>
    </cfRule>
    <cfRule type="expression" dxfId="33" priority="14">
      <formula>IF($I31=1,TRUE,FALSE)</formula>
    </cfRule>
    <cfRule type="expression" dxfId="32" priority="15">
      <formula>IF(AND($D31=0,$D31&lt;&gt;""),TRUE,FALSE)</formula>
    </cfRule>
  </conditionalFormatting>
  <conditionalFormatting sqref="B31">
    <cfRule type="expression" dxfId="31" priority="10" stopIfTrue="1">
      <formula>IF(AND('[Silent Runner - Sprint 1.xls]4. Timesheet'!$I1&lt;&gt;0,'[Silent Runner - Sprint 1.xls]4. Timesheet'!$I1&lt;&gt;1),1,0)</formula>
    </cfRule>
    <cfRule type="expression" dxfId="30" priority="11" stopIfTrue="1">
      <formula>IF('[Silent Runner - Sprint 1.xls]4. Timesheet'!$I1=1,1,0)</formula>
    </cfRule>
    <cfRule type="expression" dxfId="29" priority="12" stopIfTrue="1">
      <formula>IF(AND('[Silent Runner - Sprint 1.xls]4. Timesheet'!$D1=0,'[Silent Runner - Sprint 1.xls]4. Timesheet'!$D1&lt;&gt;""),1,0)</formula>
    </cfRule>
  </conditionalFormatting>
  <conditionalFormatting sqref="B31:D31">
    <cfRule type="expression" dxfId="28" priority="7">
      <formula>IF(AND($I31&lt;&gt;0,$I31&lt;&gt;1),TRUE,FALSE)</formula>
    </cfRule>
    <cfRule type="expression" dxfId="27" priority="8">
      <formula>IF($I31=1,TRUE,FALSE)</formula>
    </cfRule>
    <cfRule type="expression" dxfId="26" priority="9">
      <formula>IF(AND($D31=0,$D31&lt;&gt;""),TRUE,FALSE)</formula>
    </cfRule>
  </conditionalFormatting>
  <conditionalFormatting sqref="B13:D13">
    <cfRule type="expression" dxfId="25" priority="4">
      <formula>IF(AND($I13&lt;&gt;0,$I13&lt;&gt;1),TRUE,FALSE)</formula>
    </cfRule>
    <cfRule type="expression" dxfId="24" priority="5">
      <formula>IF($I13=1,TRUE,FALSE)</formula>
    </cfRule>
    <cfRule type="expression" dxfId="23" priority="6">
      <formula>IF(AND($D13=0,$D13&lt;&gt;""),TRUE,FALSE)</formula>
    </cfRule>
  </conditionalFormatting>
  <conditionalFormatting sqref="B13">
    <cfRule type="expression" dxfId="22" priority="1" stopIfTrue="1">
      <formula>IF(AND('[Silent Runner - Sprint 1.xls]4. Timesheet'!$I1&lt;&gt;0,'[Silent Runner - Sprint 1.xls]4. Timesheet'!$I1&lt;&gt;1),1,0)</formula>
    </cfRule>
    <cfRule type="expression" dxfId="21" priority="2" stopIfTrue="1">
      <formula>IF('[Silent Runner - Sprint 1.xls]4. Timesheet'!$I1=1,1,0)</formula>
    </cfRule>
    <cfRule type="expression" dxfId="20" priority="3" stopIfTrue="1">
      <formula>IF(AND('[Silent Runner - Sprint 1.xls]4. Timesheet'!$D1=0,'[Silent Runner - Sprint 1.xls]4. Timesheet'!$D1&lt;&gt;""),1,0)</formula>
    </cfRule>
  </conditionalFormatting>
  <dataValidations count="2">
    <dataValidation type="list" allowBlank="1" showInputMessage="1" showErrorMessage="1" sqref="F10:G11 F94:G94 F46:G46 F78:G78 F30:G30 F62:G62">
      <formula1>$B$110:$B$119</formula1>
    </dataValidation>
    <dataValidation type="list" allowBlank="1" showInputMessage="1" showErrorMessage="1" sqref="F95:G119 G12 F79:G93 F63:G77 F47:G61 F31:G45 F12:F29 G21:G29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P17" sqref="P17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7" t="str">
        <f>'1. Backlog'!$H$1</f>
        <v>Silent Runner</v>
      </c>
      <c r="H2" s="397"/>
      <c r="I2" s="397"/>
      <c r="J2" s="397"/>
      <c r="K2" s="397"/>
      <c r="L2" s="397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129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03" t="s">
        <v>111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5"/>
    </row>
    <row r="7" spans="2:36" ht="23.25" customHeight="1">
      <c r="B7" s="406">
        <v>10</v>
      </c>
      <c r="C7" s="407"/>
      <c r="D7" s="185" t="s">
        <v>56</v>
      </c>
      <c r="E7" s="185">
        <f>'3. Resources'!D54</f>
        <v>40294</v>
      </c>
      <c r="F7" s="185">
        <f>'3. Resources'!E54</f>
        <v>40295</v>
      </c>
      <c r="G7" s="185">
        <f>'3. Resources'!F54</f>
        <v>40296</v>
      </c>
      <c r="H7" s="185">
        <f>'3. Resources'!G54</f>
        <v>40297</v>
      </c>
      <c r="I7" s="185">
        <f>'3. Resources'!H54</f>
        <v>40298</v>
      </c>
      <c r="J7" s="185">
        <f>'3. Resources'!I54</f>
        <v>40299</v>
      </c>
      <c r="K7" s="185">
        <f>'3. Resources'!J54</f>
        <v>40300</v>
      </c>
      <c r="L7" s="185">
        <f>'3. Resources'!K54</f>
        <v>40301</v>
      </c>
      <c r="M7" s="185">
        <f>'3. Resources'!L54</f>
        <v>40302</v>
      </c>
      <c r="N7" s="185">
        <f>'3. Resources'!M54</f>
        <v>40303</v>
      </c>
      <c r="O7" s="185">
        <f>'3. Resources'!N54</f>
        <v>40304</v>
      </c>
      <c r="P7" s="185">
        <f>'3. Resources'!O54</f>
        <v>40305</v>
      </c>
      <c r="Q7" s="185">
        <f>'3. Resources'!P54</f>
        <v>40306</v>
      </c>
      <c r="R7" s="185">
        <f>'3. Resources'!Q54</f>
        <v>40307</v>
      </c>
    </row>
    <row r="8" spans="2:36" ht="15" customHeight="1">
      <c r="B8" s="408"/>
      <c r="C8" s="409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2:36" ht="15.75" thickBot="1">
      <c r="B9" s="401" t="s">
        <v>34</v>
      </c>
      <c r="C9" s="402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2:36" ht="15.75" thickBot="1">
      <c r="B10" s="297" t="s">
        <v>84</v>
      </c>
      <c r="C10" s="298" t="s">
        <v>112</v>
      </c>
      <c r="D10" s="299">
        <f>SUM(D11:D15)</f>
        <v>74.75</v>
      </c>
      <c r="E10" s="300">
        <v>78.25</v>
      </c>
      <c r="F10" s="301">
        <v>83.5</v>
      </c>
      <c r="G10" s="301">
        <v>83.5</v>
      </c>
      <c r="H10" s="301">
        <v>105.25</v>
      </c>
      <c r="I10" s="301">
        <v>105.25</v>
      </c>
      <c r="J10" s="301">
        <v>105.25</v>
      </c>
      <c r="K10" s="301">
        <v>105.25</v>
      </c>
      <c r="L10" s="301">
        <v>105.25</v>
      </c>
      <c r="M10" s="301">
        <v>122.25</v>
      </c>
      <c r="N10" s="301">
        <v>143.25</v>
      </c>
      <c r="O10" s="301">
        <v>144.25</v>
      </c>
      <c r="P10" s="301">
        <v>139.25</v>
      </c>
      <c r="Q10" s="301">
        <f t="shared" ref="P10:R10" si="0">SUM(Q11:Q15)</f>
        <v>139.25</v>
      </c>
      <c r="R10" s="302">
        <f t="shared" si="0"/>
        <v>139.25</v>
      </c>
    </row>
    <row r="11" spans="2:36">
      <c r="B11" s="282" t="s">
        <v>84</v>
      </c>
      <c r="C11" s="283" t="str">
        <f>CONFIG!$A$2</f>
        <v>GD</v>
      </c>
      <c r="D11" s="284">
        <f>SUMIF('4. Timesheet'!$H$11:$H$119,$C11,'4. Timesheet'!$C$11:$C$119)</f>
        <v>35</v>
      </c>
      <c r="E11" s="285">
        <v>35</v>
      </c>
      <c r="F11" s="286">
        <v>35</v>
      </c>
      <c r="G11" s="286">
        <v>35</v>
      </c>
      <c r="H11" s="286">
        <v>40</v>
      </c>
      <c r="I11" s="286">
        <v>40</v>
      </c>
      <c r="J11" s="286">
        <v>40</v>
      </c>
      <c r="K11" s="286">
        <v>40</v>
      </c>
      <c r="L11" s="286">
        <v>40</v>
      </c>
      <c r="M11" s="286">
        <v>47</v>
      </c>
      <c r="N11" s="286">
        <v>56</v>
      </c>
      <c r="O11" s="286">
        <v>56</v>
      </c>
      <c r="P11" s="286">
        <v>56</v>
      </c>
      <c r="Q11" s="286">
        <f>SUMIF('4. Timesheet'!$H$11:$H$119,$C11,'4. Timesheet'!$D$11:$D$119)</f>
        <v>56</v>
      </c>
      <c r="R11" s="286">
        <f>SUMIF('4. Timesheet'!$H$11:$H$119,$C11,'4. Timesheet'!$D$11:$D$119)</f>
        <v>56</v>
      </c>
    </row>
    <row r="12" spans="2:36">
      <c r="B12" s="287" t="s">
        <v>84</v>
      </c>
      <c r="C12" s="288" t="str">
        <f>CONFIG!$A$3</f>
        <v>ART</v>
      </c>
      <c r="D12" s="289">
        <f>SUMIF('4. Timesheet'!$H$11:$H$119,$C12,'4. Timesheet'!$C$11:$C$119)</f>
        <v>26</v>
      </c>
      <c r="E12" s="290">
        <v>26</v>
      </c>
      <c r="F12" s="291">
        <v>26</v>
      </c>
      <c r="G12" s="291">
        <v>26</v>
      </c>
      <c r="H12" s="291">
        <v>39</v>
      </c>
      <c r="I12" s="291">
        <v>39</v>
      </c>
      <c r="J12" s="291">
        <v>39</v>
      </c>
      <c r="K12" s="291">
        <v>39</v>
      </c>
      <c r="L12" s="291">
        <v>39</v>
      </c>
      <c r="M12" s="291">
        <v>45</v>
      </c>
      <c r="N12" s="291">
        <v>47.5</v>
      </c>
      <c r="O12" s="291">
        <v>48.5</v>
      </c>
      <c r="P12" s="291">
        <v>45.5</v>
      </c>
      <c r="Q12" s="291">
        <f>SUMIF('4. Timesheet'!$H$11:$H$119,$C12,'4. Timesheet'!$D$11:$D$119)</f>
        <v>45.5</v>
      </c>
      <c r="R12" s="291">
        <f>SUMIF('4. Timesheet'!$H$11:$H$119,$C12,'4. Timesheet'!$D$11:$D$119)</f>
        <v>45.5</v>
      </c>
    </row>
    <row r="13" spans="2:36">
      <c r="B13" s="287" t="s">
        <v>84</v>
      </c>
      <c r="C13" s="288" t="str">
        <f>CONFIG!$A$4</f>
        <v>PRG</v>
      </c>
      <c r="D13" s="289">
        <f>SUMIF('4. Timesheet'!$H$11:$H$119,$C13,'4. Timesheet'!$C$11:$C$119)</f>
        <v>13.75</v>
      </c>
      <c r="E13" s="290">
        <v>17.25</v>
      </c>
      <c r="F13" s="291">
        <v>22.5</v>
      </c>
      <c r="G13" s="291">
        <v>22.5</v>
      </c>
      <c r="H13" s="291">
        <v>26.25</v>
      </c>
      <c r="I13" s="291">
        <v>26.25</v>
      </c>
      <c r="J13" s="291">
        <v>26.25</v>
      </c>
      <c r="K13" s="291">
        <v>26.25</v>
      </c>
      <c r="L13" s="291">
        <v>26.25</v>
      </c>
      <c r="M13" s="291">
        <v>30.25</v>
      </c>
      <c r="N13" s="291">
        <v>39.75</v>
      </c>
      <c r="O13" s="291">
        <v>39.75</v>
      </c>
      <c r="P13" s="291">
        <v>37.75</v>
      </c>
      <c r="Q13" s="291">
        <f>SUMIF('4. Timesheet'!$H$11:$H$119,$C13,'4. Timesheet'!$D$11:$D$119)</f>
        <v>37.75</v>
      </c>
      <c r="R13" s="291">
        <f>SUMIF('4. Timesheet'!$H$11:$H$119,$C13,'4. Timesheet'!$D$11:$D$119)</f>
        <v>37.75</v>
      </c>
    </row>
    <row r="14" spans="2:36">
      <c r="B14" s="287" t="s">
        <v>84</v>
      </c>
      <c r="C14" s="288" t="str">
        <f>CONFIG!$A$5</f>
        <v>AUD</v>
      </c>
      <c r="D14" s="289">
        <f>SUMIF('4. Timesheet'!$H$11:$H$119,$C14,'4. Timesheet'!$C$11:$C$119)</f>
        <v>0</v>
      </c>
      <c r="E14" s="290">
        <v>0</v>
      </c>
      <c r="F14" s="291">
        <v>0</v>
      </c>
      <c r="G14" s="291">
        <v>0</v>
      </c>
      <c r="H14" s="291">
        <v>0</v>
      </c>
      <c r="I14" s="291">
        <v>0</v>
      </c>
      <c r="J14" s="291">
        <v>0</v>
      </c>
      <c r="K14" s="291">
        <v>0</v>
      </c>
      <c r="L14" s="291">
        <v>0</v>
      </c>
      <c r="M14" s="291">
        <v>0</v>
      </c>
      <c r="N14" s="291">
        <v>0</v>
      </c>
      <c r="O14" s="291">
        <v>0</v>
      </c>
      <c r="P14" s="291">
        <v>0</v>
      </c>
      <c r="Q14" s="291">
        <f>SUMIF('4. Timesheet'!$H$11:$H$119,$C14,'4. Timesheet'!$D$11:$D$119)</f>
        <v>0</v>
      </c>
      <c r="R14" s="291">
        <f>SUMIF('4. Timesheet'!$H$11:$H$119,$C14,'4. Timesheet'!$D$11:$D$119)</f>
        <v>0</v>
      </c>
    </row>
    <row r="15" spans="2:36" ht="15.75" thickBot="1">
      <c r="B15" s="292" t="s">
        <v>84</v>
      </c>
      <c r="C15" s="293" t="str">
        <f>CONFIG!$A$6</f>
        <v>TST</v>
      </c>
      <c r="D15" s="294">
        <f>SUMIF('4. Timesheet'!$H$11:$H$119,$C15,'4. Timesheet'!$C$11:$C$119)</f>
        <v>0</v>
      </c>
      <c r="E15" s="295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f>SUMIF('4. Timesheet'!$H$11:$H$119,$C15,'4. Timesheet'!$D$11:$D$119)</f>
        <v>0</v>
      </c>
      <c r="R15" s="296">
        <f>SUMIF('4. Timesheet'!$H$11:$H$119,$C15,'4. Timesheet'!$D$11:$D$119)</f>
        <v>0</v>
      </c>
    </row>
    <row r="16" spans="2:36" ht="15.75" thickBot="1">
      <c r="B16" s="257" t="s">
        <v>113</v>
      </c>
      <c r="C16" s="258" t="s">
        <v>112</v>
      </c>
      <c r="D16" s="259">
        <v>0</v>
      </c>
      <c r="E16" s="260">
        <f>SUM(E17:E21)</f>
        <v>22</v>
      </c>
      <c r="F16" s="261">
        <f t="shared" ref="F16:R16" si="1">SUM(F17:F21)</f>
        <v>13</v>
      </c>
      <c r="G16" s="261">
        <f t="shared" si="1"/>
        <v>13</v>
      </c>
      <c r="H16" s="261">
        <f t="shared" si="1"/>
        <v>9.5</v>
      </c>
      <c r="I16" s="261">
        <f t="shared" si="1"/>
        <v>12</v>
      </c>
      <c r="J16" s="261">
        <f t="shared" si="1"/>
        <v>0</v>
      </c>
      <c r="K16" s="261">
        <f t="shared" si="1"/>
        <v>0</v>
      </c>
      <c r="L16" s="261">
        <f t="shared" si="1"/>
        <v>17.25</v>
      </c>
      <c r="M16" s="261">
        <f t="shared" si="1"/>
        <v>16</v>
      </c>
      <c r="N16" s="261">
        <f t="shared" si="1"/>
        <v>15</v>
      </c>
      <c r="O16" s="261">
        <f t="shared" si="1"/>
        <v>13</v>
      </c>
      <c r="P16" s="261">
        <f t="shared" si="1"/>
        <v>0.5</v>
      </c>
      <c r="Q16" s="261">
        <f t="shared" si="1"/>
        <v>0</v>
      </c>
      <c r="R16" s="262">
        <f t="shared" si="1"/>
        <v>0</v>
      </c>
    </row>
    <row r="17" spans="2:18">
      <c r="B17" s="214" t="s">
        <v>113</v>
      </c>
      <c r="C17" s="217" t="str">
        <f>CONFIG!$A$2</f>
        <v>GD</v>
      </c>
      <c r="D17" s="225">
        <v>0</v>
      </c>
      <c r="E17" s="221">
        <f>SUMIF('4. Timesheet'!$H$11:$H$119,$C17,'4. Timesheet'!J$11:J$119)</f>
        <v>14</v>
      </c>
      <c r="F17" s="215">
        <f>SUMIF('4. Timesheet'!$H$11:$H$119,$C17,'4. Timesheet'!K$11:K$119)</f>
        <v>4</v>
      </c>
      <c r="G17" s="215">
        <f>SUMIF('4. Timesheet'!$H$11:$H$119,$C17,'4. Timesheet'!L$11:L$119)</f>
        <v>6</v>
      </c>
      <c r="H17" s="215">
        <f>SUMIF('4. Timesheet'!$H$11:$H$119,$C17,'4. Timesheet'!M$11:M$119)</f>
        <v>4</v>
      </c>
      <c r="I17" s="215">
        <f>SUMIF('4. Timesheet'!$H$11:$H$119,$C17,'4. Timesheet'!N$11:N$119)</f>
        <v>4</v>
      </c>
      <c r="J17" s="215">
        <f>SUMIF('4. Timesheet'!$H$11:$H$119,$C17,'4. Timesheet'!O$11:O$119)</f>
        <v>0</v>
      </c>
      <c r="K17" s="215">
        <f>SUMIF('4. Timesheet'!$H$11:$H$119,$C17,'4. Timesheet'!P$11:P$119)</f>
        <v>0</v>
      </c>
      <c r="L17" s="215">
        <f>SUMIF('4. Timesheet'!$H$11:$H$119,$C17,'4. Timesheet'!Q$11:Q$119)</f>
        <v>8</v>
      </c>
      <c r="M17" s="215">
        <f>SUMIF('4. Timesheet'!$H$11:$H$119,$C17,'4. Timesheet'!R$11:R$119)</f>
        <v>7</v>
      </c>
      <c r="N17" s="215">
        <f>SUMIF('4. Timesheet'!$H$11:$H$119,$C17,'4. Timesheet'!S$11:S$119)</f>
        <v>5</v>
      </c>
      <c r="O17" s="215">
        <f>SUMIF('4. Timesheet'!$H$11:$H$119,$C17,'4. Timesheet'!T$11:T$119)</f>
        <v>4</v>
      </c>
      <c r="P17" s="215">
        <f>SUMIF('4. Timesheet'!$H$11:$H$119,$C17,'4. Timesheet'!U$11:U$119)</f>
        <v>0</v>
      </c>
      <c r="Q17" s="215">
        <f>SUMIF('4. Timesheet'!$H$11:$H$119,$C17,'4. Timesheet'!V$11:V$119)</f>
        <v>0</v>
      </c>
      <c r="R17" s="215">
        <f>SUMIF('4. Timesheet'!$H$11:$H$119,$C17,'4. Timesheet'!W$11:W$119)</f>
        <v>0</v>
      </c>
    </row>
    <row r="18" spans="2:18">
      <c r="B18" s="208" t="s">
        <v>113</v>
      </c>
      <c r="C18" s="218" t="str">
        <f>CONFIG!$A$3</f>
        <v>ART</v>
      </c>
      <c r="D18" s="226">
        <v>0</v>
      </c>
      <c r="E18" s="222">
        <f>SUMIF('4. Timesheet'!$H$11:$H$119,$C18,'4. Timesheet'!J$11:J$119)</f>
        <v>4</v>
      </c>
      <c r="F18" s="207">
        <f>SUMIF('4. Timesheet'!$H$11:$H$119,$C18,'4. Timesheet'!K$11:K$119)</f>
        <v>6</v>
      </c>
      <c r="G18" s="207">
        <f>SUMIF('4. Timesheet'!$H$11:$H$119,$C18,'4. Timesheet'!L$11:L$119)</f>
        <v>3</v>
      </c>
      <c r="H18" s="207">
        <f>SUMIF('4. Timesheet'!$H$11:$H$119,$C18,'4. Timesheet'!M$11:M$119)</f>
        <v>4</v>
      </c>
      <c r="I18" s="207">
        <f>SUMIF('4. Timesheet'!$H$11:$H$119,$C18,'4. Timesheet'!N$11:N$119)</f>
        <v>4</v>
      </c>
      <c r="J18" s="207">
        <f>SUMIF('4. Timesheet'!$H$11:$H$119,$C18,'4. Timesheet'!O$11:O$119)</f>
        <v>0</v>
      </c>
      <c r="K18" s="207">
        <f>SUMIF('4. Timesheet'!$H$11:$H$119,$C18,'4. Timesheet'!P$11:P$119)</f>
        <v>0</v>
      </c>
      <c r="L18" s="207">
        <f>SUMIF('4. Timesheet'!$H$11:$H$119,$C18,'4. Timesheet'!Q$11:Q$119)</f>
        <v>4</v>
      </c>
      <c r="M18" s="207">
        <f>SUMIF('4. Timesheet'!$H$11:$H$119,$C18,'4. Timesheet'!R$11:R$119)</f>
        <v>4</v>
      </c>
      <c r="N18" s="207">
        <f>SUMIF('4. Timesheet'!$H$11:$H$119,$C18,'4. Timesheet'!S$11:S$119)</f>
        <v>4</v>
      </c>
      <c r="O18" s="207">
        <f>SUMIF('4. Timesheet'!$H$11:$H$119,$C18,'4. Timesheet'!T$11:T$119)</f>
        <v>4.5</v>
      </c>
      <c r="P18" s="207">
        <f>SUMIF('4. Timesheet'!$H$11:$H$119,$C18,'4. Timesheet'!U$11:U$119)</f>
        <v>0</v>
      </c>
      <c r="Q18" s="207">
        <f>SUMIF('4. Timesheet'!$H$11:$H$119,$C18,'4. Timesheet'!V$11:V$119)</f>
        <v>0</v>
      </c>
      <c r="R18" s="207">
        <f>SUMIF('4. Timesheet'!$H$11:$H$119,$C18,'4. Timesheet'!W$11:W$119)</f>
        <v>0</v>
      </c>
    </row>
    <row r="19" spans="2:18">
      <c r="B19" s="208" t="s">
        <v>113</v>
      </c>
      <c r="C19" s="218" t="str">
        <f>CONFIG!$A$4</f>
        <v>PRG</v>
      </c>
      <c r="D19" s="226">
        <v>0</v>
      </c>
      <c r="E19" s="222">
        <f>SUMIF('4. Timesheet'!$H$11:$H$119,$C19,'4. Timesheet'!J$11:J$119)</f>
        <v>4</v>
      </c>
      <c r="F19" s="207">
        <f>SUMIF('4. Timesheet'!$H$11:$H$119,$C19,'4. Timesheet'!K$11:K$119)</f>
        <v>3</v>
      </c>
      <c r="G19" s="207">
        <f>SUMIF('4. Timesheet'!$H$11:$H$119,$C19,'4. Timesheet'!L$11:L$119)</f>
        <v>4</v>
      </c>
      <c r="H19" s="207">
        <f>SUMIF('4. Timesheet'!$H$11:$H$119,$C19,'4. Timesheet'!M$11:M$119)</f>
        <v>1.5</v>
      </c>
      <c r="I19" s="207">
        <f>SUMIF('4. Timesheet'!$H$11:$H$119,$C19,'4. Timesheet'!N$11:N$119)</f>
        <v>4</v>
      </c>
      <c r="J19" s="207">
        <f>SUMIF('4. Timesheet'!$H$11:$H$119,$C19,'4. Timesheet'!O$11:O$119)</f>
        <v>0</v>
      </c>
      <c r="K19" s="207">
        <f>SUMIF('4. Timesheet'!$H$11:$H$119,$C19,'4. Timesheet'!P$11:P$119)</f>
        <v>0</v>
      </c>
      <c r="L19" s="207">
        <f>SUMIF('4. Timesheet'!$H$11:$H$119,$C19,'4. Timesheet'!Q$11:Q$119)</f>
        <v>5.25</v>
      </c>
      <c r="M19" s="207">
        <f>SUMIF('4. Timesheet'!$H$11:$H$119,$C19,'4. Timesheet'!R$11:R$119)</f>
        <v>5</v>
      </c>
      <c r="N19" s="207">
        <f>SUMIF('4. Timesheet'!$H$11:$H$119,$C19,'4. Timesheet'!S$11:S$119)</f>
        <v>6</v>
      </c>
      <c r="O19" s="207">
        <f>SUMIF('4. Timesheet'!$H$11:$H$119,$C19,'4. Timesheet'!T$11:T$119)</f>
        <v>4.5</v>
      </c>
      <c r="P19" s="207">
        <f>SUMIF('4. Timesheet'!$H$11:$H$119,$C19,'4. Timesheet'!U$11:U$119)</f>
        <v>0.5</v>
      </c>
      <c r="Q19" s="207">
        <f>SUMIF('4. Timesheet'!$H$11:$H$119,$C19,'4. Timesheet'!V$11:V$119)</f>
        <v>0</v>
      </c>
      <c r="R19" s="207">
        <f>SUMIF('4. Timesheet'!$H$11:$H$119,$C19,'4. Timesheet'!W$11:W$119)</f>
        <v>0</v>
      </c>
    </row>
    <row r="20" spans="2:18">
      <c r="B20" s="208" t="s">
        <v>113</v>
      </c>
      <c r="C20" s="218" t="str">
        <f>CONFIG!$A$5</f>
        <v>AUD</v>
      </c>
      <c r="D20" s="226">
        <v>0</v>
      </c>
      <c r="E20" s="222">
        <f>SUMIF('4. Timesheet'!$H$11:$H$119,$C20,'4. Timesheet'!J$11:J$119)</f>
        <v>0</v>
      </c>
      <c r="F20" s="207">
        <f>SUMIF('4. Timesheet'!$H$11:$H$119,$C20,'4. Timesheet'!K$11:K$119)</f>
        <v>0</v>
      </c>
      <c r="G20" s="207">
        <f>SUMIF('4. Timesheet'!$H$11:$H$119,$C20,'4. Timesheet'!L$11:L$119)</f>
        <v>0</v>
      </c>
      <c r="H20" s="207">
        <f>SUMIF('4. Timesheet'!$H$11:$H$119,$C20,'4. Timesheet'!M$11:M$119)</f>
        <v>0</v>
      </c>
      <c r="I20" s="207">
        <f>SUMIF('4. Timesheet'!$H$11:$H$119,$C20,'4. Timesheet'!N$11:N$119)</f>
        <v>0</v>
      </c>
      <c r="J20" s="207">
        <f>SUMIF('4. Timesheet'!$H$11:$H$119,$C20,'4. Timesheet'!O$11:O$119)</f>
        <v>0</v>
      </c>
      <c r="K20" s="207">
        <f>SUMIF('4. Timesheet'!$H$11:$H$119,$C20,'4. Timesheet'!P$11:P$119)</f>
        <v>0</v>
      </c>
      <c r="L20" s="207">
        <f>SUMIF('4. Timesheet'!$H$11:$H$119,$C20,'4. Timesheet'!Q$11:Q$119)</f>
        <v>0</v>
      </c>
      <c r="M20" s="207">
        <f>SUMIF('4. Timesheet'!$H$11:$H$119,$C20,'4. Timesheet'!R$11:R$119)</f>
        <v>0</v>
      </c>
      <c r="N20" s="207">
        <f>SUMIF('4. Timesheet'!$H$11:$H$119,$C20,'4. Timesheet'!S$11:S$119)</f>
        <v>0</v>
      </c>
      <c r="O20" s="207">
        <f>SUMIF('4. Timesheet'!$H$11:$H$119,$C20,'4. Timesheet'!T$11:T$119)</f>
        <v>0</v>
      </c>
      <c r="P20" s="207">
        <f>SUMIF('4. Timesheet'!$H$11:$H$119,$C20,'4. Timesheet'!U$11:U$119)</f>
        <v>0</v>
      </c>
      <c r="Q20" s="207">
        <f>SUMIF('4. Timesheet'!$H$11:$H$119,$C20,'4. Timesheet'!V$11:V$119)</f>
        <v>0</v>
      </c>
      <c r="R20" s="207">
        <f>SUMIF('4. Timesheet'!$H$11:$H$119,$C20,'4. Timesheet'!W$11:W$119)</f>
        <v>0</v>
      </c>
    </row>
    <row r="21" spans="2:18" ht="15.75" thickBot="1">
      <c r="B21" s="209" t="s">
        <v>113</v>
      </c>
      <c r="C21" s="219" t="str">
        <f>CONFIG!$A$6</f>
        <v>TST</v>
      </c>
      <c r="D21" s="227">
        <v>0</v>
      </c>
      <c r="E21" s="223">
        <f>SUMIF('4. Timesheet'!$H$11:$H$119,$C21,'4. Timesheet'!J$11:J$119)</f>
        <v>0</v>
      </c>
      <c r="F21" s="210">
        <f>SUMIF('4. Timesheet'!$H$11:$H$119,$C21,'4. Timesheet'!K$11:K$119)</f>
        <v>0</v>
      </c>
      <c r="G21" s="210">
        <f>SUMIF('4. Timesheet'!$H$11:$H$119,$C21,'4. Timesheet'!L$11:L$119)</f>
        <v>0</v>
      </c>
      <c r="H21" s="210">
        <f>SUMIF('4. Timesheet'!$H$11:$H$119,$C21,'4. Timesheet'!M$11:M$119)</f>
        <v>0</v>
      </c>
      <c r="I21" s="210">
        <f>SUMIF('4. Timesheet'!$H$11:$H$119,$C21,'4. Timesheet'!N$11:N$119)</f>
        <v>0</v>
      </c>
      <c r="J21" s="210">
        <f>SUMIF('4. Timesheet'!$H$11:$H$119,$C21,'4. Timesheet'!O$11:O$119)</f>
        <v>0</v>
      </c>
      <c r="K21" s="210">
        <f>SUMIF('4. Timesheet'!$H$11:$H$119,$C21,'4. Timesheet'!P$11:P$119)</f>
        <v>0</v>
      </c>
      <c r="L21" s="210">
        <f>SUMIF('4. Timesheet'!$H$11:$H$119,$C21,'4. Timesheet'!Q$11:Q$119)</f>
        <v>0</v>
      </c>
      <c r="M21" s="210">
        <f>SUMIF('4. Timesheet'!$H$11:$H$119,$C21,'4. Timesheet'!R$11:R$119)</f>
        <v>0</v>
      </c>
      <c r="N21" s="210">
        <f>SUMIF('4. Timesheet'!$H$11:$H$119,$C21,'4. Timesheet'!S$11:S$119)</f>
        <v>0</v>
      </c>
      <c r="O21" s="210">
        <f>SUMIF('4. Timesheet'!$H$11:$H$119,$C21,'4. Timesheet'!T$11:T$119)</f>
        <v>0</v>
      </c>
      <c r="P21" s="210">
        <f>SUMIF('4. Timesheet'!$H$11:$H$119,$C21,'4. Timesheet'!U$11:U$119)</f>
        <v>0</v>
      </c>
      <c r="Q21" s="210">
        <f>SUMIF('4. Timesheet'!$H$11:$H$119,$C21,'4. Timesheet'!V$11:V$119)</f>
        <v>0</v>
      </c>
      <c r="R21" s="210">
        <f>SUMIF('4. Timesheet'!$H$11:$H$119,$C21,'4. Timesheet'!W$11:W$119)</f>
        <v>0</v>
      </c>
    </row>
    <row r="22" spans="2:18" ht="15.75" thickBot="1">
      <c r="B22" s="211" t="s">
        <v>114</v>
      </c>
      <c r="C22" s="220" t="s">
        <v>112</v>
      </c>
      <c r="D22" s="228">
        <v>0</v>
      </c>
      <c r="E22" s="224">
        <f>SUM(E23:E27)</f>
        <v>22</v>
      </c>
      <c r="F22" s="212">
        <f t="shared" ref="F22:R22" si="2">SUM(F23:F27)</f>
        <v>35</v>
      </c>
      <c r="G22" s="212">
        <f t="shared" si="2"/>
        <v>48</v>
      </c>
      <c r="H22" s="212">
        <f t="shared" si="2"/>
        <v>57.5</v>
      </c>
      <c r="I22" s="212">
        <f t="shared" si="2"/>
        <v>69.5</v>
      </c>
      <c r="J22" s="212">
        <f t="shared" si="2"/>
        <v>69.5</v>
      </c>
      <c r="K22" s="212">
        <f t="shared" si="2"/>
        <v>69.5</v>
      </c>
      <c r="L22" s="212">
        <f t="shared" si="2"/>
        <v>86.75</v>
      </c>
      <c r="M22" s="212">
        <f t="shared" si="2"/>
        <v>102.75</v>
      </c>
      <c r="N22" s="212">
        <f t="shared" si="2"/>
        <v>117.75</v>
      </c>
      <c r="O22" s="212">
        <f t="shared" si="2"/>
        <v>130.75</v>
      </c>
      <c r="P22" s="212">
        <f t="shared" si="2"/>
        <v>131.25</v>
      </c>
      <c r="Q22" s="212">
        <f t="shared" si="2"/>
        <v>131.25</v>
      </c>
      <c r="R22" s="213">
        <f t="shared" si="2"/>
        <v>131.25</v>
      </c>
    </row>
    <row r="23" spans="2:18">
      <c r="B23" s="229" t="s">
        <v>114</v>
      </c>
      <c r="C23" s="230" t="str">
        <f>CONFIG!$A$2</f>
        <v>GD</v>
      </c>
      <c r="D23" s="231">
        <v>0</v>
      </c>
      <c r="E23" s="232">
        <f t="shared" ref="E23:F27" si="3">D23+E17</f>
        <v>14</v>
      </c>
      <c r="F23" s="233">
        <f t="shared" si="3"/>
        <v>18</v>
      </c>
      <c r="G23" s="233">
        <f t="shared" ref="G23:R23" si="4">F23+G17</f>
        <v>24</v>
      </c>
      <c r="H23" s="233">
        <f t="shared" si="4"/>
        <v>28</v>
      </c>
      <c r="I23" s="233">
        <f t="shared" si="4"/>
        <v>32</v>
      </c>
      <c r="J23" s="233">
        <f t="shared" si="4"/>
        <v>32</v>
      </c>
      <c r="K23" s="233">
        <f t="shared" si="4"/>
        <v>32</v>
      </c>
      <c r="L23" s="233">
        <f t="shared" si="4"/>
        <v>40</v>
      </c>
      <c r="M23" s="233">
        <f t="shared" si="4"/>
        <v>47</v>
      </c>
      <c r="N23" s="233">
        <f t="shared" si="4"/>
        <v>52</v>
      </c>
      <c r="O23" s="233">
        <f t="shared" si="4"/>
        <v>56</v>
      </c>
      <c r="P23" s="233">
        <f t="shared" si="4"/>
        <v>56</v>
      </c>
      <c r="Q23" s="233">
        <f t="shared" si="4"/>
        <v>56</v>
      </c>
      <c r="R23" s="233">
        <f t="shared" si="4"/>
        <v>56</v>
      </c>
    </row>
    <row r="24" spans="2:18">
      <c r="B24" s="191" t="s">
        <v>114</v>
      </c>
      <c r="C24" s="234" t="str">
        <f>CONFIG!$A$3</f>
        <v>ART</v>
      </c>
      <c r="D24" s="235">
        <v>0</v>
      </c>
      <c r="E24" s="236">
        <f t="shared" si="3"/>
        <v>4</v>
      </c>
      <c r="F24" s="193">
        <f t="shared" si="3"/>
        <v>10</v>
      </c>
      <c r="G24" s="193">
        <f t="shared" ref="G24:R24" si="5">F24+G18</f>
        <v>13</v>
      </c>
      <c r="H24" s="193">
        <f t="shared" si="5"/>
        <v>17</v>
      </c>
      <c r="I24" s="193">
        <f t="shared" si="5"/>
        <v>21</v>
      </c>
      <c r="J24" s="193">
        <f t="shared" si="5"/>
        <v>21</v>
      </c>
      <c r="K24" s="193">
        <f t="shared" si="5"/>
        <v>21</v>
      </c>
      <c r="L24" s="193">
        <f t="shared" si="5"/>
        <v>25</v>
      </c>
      <c r="M24" s="193">
        <f t="shared" si="5"/>
        <v>29</v>
      </c>
      <c r="N24" s="193">
        <f t="shared" si="5"/>
        <v>33</v>
      </c>
      <c r="O24" s="193">
        <f t="shared" si="5"/>
        <v>37.5</v>
      </c>
      <c r="P24" s="193">
        <f t="shared" si="5"/>
        <v>37.5</v>
      </c>
      <c r="Q24" s="193">
        <f t="shared" si="5"/>
        <v>37.5</v>
      </c>
      <c r="R24" s="193">
        <f t="shared" si="5"/>
        <v>37.5</v>
      </c>
    </row>
    <row r="25" spans="2:18">
      <c r="B25" s="191" t="s">
        <v>114</v>
      </c>
      <c r="C25" s="234" t="str">
        <f>CONFIG!$A$4</f>
        <v>PRG</v>
      </c>
      <c r="D25" s="235">
        <v>0</v>
      </c>
      <c r="E25" s="236">
        <f t="shared" si="3"/>
        <v>4</v>
      </c>
      <c r="F25" s="193">
        <f t="shared" si="3"/>
        <v>7</v>
      </c>
      <c r="G25" s="193">
        <f t="shared" ref="G25:R25" si="6">F25+G19</f>
        <v>11</v>
      </c>
      <c r="H25" s="193">
        <f t="shared" si="6"/>
        <v>12.5</v>
      </c>
      <c r="I25" s="193">
        <f t="shared" si="6"/>
        <v>16.5</v>
      </c>
      <c r="J25" s="193">
        <f t="shared" si="6"/>
        <v>16.5</v>
      </c>
      <c r="K25" s="193">
        <f t="shared" si="6"/>
        <v>16.5</v>
      </c>
      <c r="L25" s="193">
        <f t="shared" si="6"/>
        <v>21.75</v>
      </c>
      <c r="M25" s="193">
        <f t="shared" si="6"/>
        <v>26.75</v>
      </c>
      <c r="N25" s="193">
        <f t="shared" si="6"/>
        <v>32.75</v>
      </c>
      <c r="O25" s="193">
        <f t="shared" si="6"/>
        <v>37.25</v>
      </c>
      <c r="P25" s="193">
        <f t="shared" si="6"/>
        <v>37.75</v>
      </c>
      <c r="Q25" s="193">
        <f t="shared" si="6"/>
        <v>37.75</v>
      </c>
      <c r="R25" s="193">
        <f t="shared" si="6"/>
        <v>37.75</v>
      </c>
    </row>
    <row r="26" spans="2:18">
      <c r="B26" s="191" t="s">
        <v>114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0</v>
      </c>
      <c r="I26" s="193">
        <f t="shared" si="7"/>
        <v>0</v>
      </c>
      <c r="J26" s="193">
        <f t="shared" si="7"/>
        <v>0</v>
      </c>
      <c r="K26" s="193">
        <f t="shared" si="7"/>
        <v>0</v>
      </c>
      <c r="L26" s="193">
        <f t="shared" si="7"/>
        <v>0</v>
      </c>
      <c r="M26" s="193">
        <f t="shared" si="7"/>
        <v>0</v>
      </c>
      <c r="N26" s="193">
        <f t="shared" si="7"/>
        <v>0</v>
      </c>
      <c r="O26" s="193">
        <f t="shared" si="7"/>
        <v>0</v>
      </c>
      <c r="P26" s="193">
        <f t="shared" si="7"/>
        <v>0</v>
      </c>
      <c r="Q26" s="193">
        <f t="shared" si="7"/>
        <v>0</v>
      </c>
      <c r="R26" s="193">
        <f t="shared" si="7"/>
        <v>0</v>
      </c>
    </row>
    <row r="27" spans="2:18" ht="15.75" thickBot="1">
      <c r="B27" s="237" t="s">
        <v>114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115</v>
      </c>
      <c r="C28" s="220" t="s">
        <v>112</v>
      </c>
      <c r="D28" s="228">
        <v>0</v>
      </c>
      <c r="E28" s="224">
        <f t="shared" ref="E28:R33" si="9">E10-D10</f>
        <v>3.5</v>
      </c>
      <c r="F28" s="212">
        <f t="shared" si="9"/>
        <v>5.25</v>
      </c>
      <c r="G28" s="212">
        <f t="shared" si="9"/>
        <v>0</v>
      </c>
      <c r="H28" s="212">
        <f t="shared" si="9"/>
        <v>21.75</v>
      </c>
      <c r="I28" s="212">
        <f t="shared" si="9"/>
        <v>0</v>
      </c>
      <c r="J28" s="212">
        <f t="shared" si="9"/>
        <v>0</v>
      </c>
      <c r="K28" s="212">
        <f t="shared" si="9"/>
        <v>0</v>
      </c>
      <c r="L28" s="212">
        <f t="shared" si="9"/>
        <v>0</v>
      </c>
      <c r="M28" s="212">
        <f t="shared" si="9"/>
        <v>17</v>
      </c>
      <c r="N28" s="212">
        <f t="shared" si="9"/>
        <v>21</v>
      </c>
      <c r="O28" s="212">
        <f t="shared" si="9"/>
        <v>1</v>
      </c>
      <c r="P28" s="212">
        <f t="shared" si="9"/>
        <v>-5</v>
      </c>
      <c r="Q28" s="212">
        <f t="shared" si="9"/>
        <v>0</v>
      </c>
      <c r="R28" s="213">
        <f t="shared" si="9"/>
        <v>0</v>
      </c>
    </row>
    <row r="29" spans="2:18">
      <c r="B29" s="229" t="s">
        <v>115</v>
      </c>
      <c r="C29" s="230" t="str">
        <f>CONFIG!$A$2</f>
        <v>GD</v>
      </c>
      <c r="D29" s="231">
        <v>0</v>
      </c>
      <c r="E29" s="232">
        <f t="shared" si="9"/>
        <v>0</v>
      </c>
      <c r="F29" s="233">
        <f t="shared" ref="F29:R29" si="10">F11-E11</f>
        <v>0</v>
      </c>
      <c r="G29" s="233">
        <f t="shared" si="10"/>
        <v>0</v>
      </c>
      <c r="H29" s="233">
        <f t="shared" si="10"/>
        <v>5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7</v>
      </c>
      <c r="N29" s="233">
        <f t="shared" si="10"/>
        <v>9</v>
      </c>
      <c r="O29" s="233">
        <f t="shared" si="10"/>
        <v>0</v>
      </c>
      <c r="P29" s="233">
        <f t="shared" si="10"/>
        <v>0</v>
      </c>
      <c r="Q29" s="233">
        <f t="shared" si="10"/>
        <v>0</v>
      </c>
      <c r="R29" s="233">
        <f t="shared" si="10"/>
        <v>0</v>
      </c>
    </row>
    <row r="30" spans="2:18">
      <c r="B30" s="191" t="s">
        <v>115</v>
      </c>
      <c r="C30" s="234" t="str">
        <f>CONFIG!$A$3</f>
        <v>ART</v>
      </c>
      <c r="D30" s="235">
        <v>0</v>
      </c>
      <c r="E30" s="236">
        <f t="shared" si="9"/>
        <v>0</v>
      </c>
      <c r="F30" s="193">
        <f t="shared" ref="F30:R30" si="11">F12-E12</f>
        <v>0</v>
      </c>
      <c r="G30" s="193">
        <f t="shared" si="11"/>
        <v>0</v>
      </c>
      <c r="H30" s="193">
        <f t="shared" si="11"/>
        <v>13</v>
      </c>
      <c r="I30" s="193">
        <f t="shared" si="11"/>
        <v>0</v>
      </c>
      <c r="J30" s="193">
        <f t="shared" si="11"/>
        <v>0</v>
      </c>
      <c r="K30" s="193">
        <f t="shared" si="11"/>
        <v>0</v>
      </c>
      <c r="L30" s="193">
        <f t="shared" si="11"/>
        <v>0</v>
      </c>
      <c r="M30" s="193">
        <f t="shared" si="11"/>
        <v>6</v>
      </c>
      <c r="N30" s="193">
        <f t="shared" si="11"/>
        <v>2.5</v>
      </c>
      <c r="O30" s="193">
        <f t="shared" si="11"/>
        <v>1</v>
      </c>
      <c r="P30" s="193">
        <f t="shared" si="11"/>
        <v>-3</v>
      </c>
      <c r="Q30" s="193">
        <f t="shared" si="11"/>
        <v>0</v>
      </c>
      <c r="R30" s="193">
        <f t="shared" si="11"/>
        <v>0</v>
      </c>
    </row>
    <row r="31" spans="2:18">
      <c r="B31" s="191" t="s">
        <v>115</v>
      </c>
      <c r="C31" s="234" t="str">
        <f>CONFIG!$A$4</f>
        <v>PRG</v>
      </c>
      <c r="D31" s="235">
        <v>0</v>
      </c>
      <c r="E31" s="236">
        <f t="shared" si="9"/>
        <v>3.5</v>
      </c>
      <c r="F31" s="193">
        <f t="shared" ref="F31:R31" si="12">F13-E13</f>
        <v>5.25</v>
      </c>
      <c r="G31" s="193">
        <f t="shared" si="12"/>
        <v>0</v>
      </c>
      <c r="H31" s="193">
        <f t="shared" si="12"/>
        <v>3.75</v>
      </c>
      <c r="I31" s="193">
        <f t="shared" si="12"/>
        <v>0</v>
      </c>
      <c r="J31" s="193">
        <f t="shared" si="12"/>
        <v>0</v>
      </c>
      <c r="K31" s="193">
        <f t="shared" si="12"/>
        <v>0</v>
      </c>
      <c r="L31" s="193">
        <f t="shared" si="12"/>
        <v>0</v>
      </c>
      <c r="M31" s="193">
        <f t="shared" si="12"/>
        <v>4</v>
      </c>
      <c r="N31" s="193">
        <f t="shared" si="12"/>
        <v>9.5</v>
      </c>
      <c r="O31" s="193">
        <f t="shared" si="12"/>
        <v>0</v>
      </c>
      <c r="P31" s="193">
        <f t="shared" si="12"/>
        <v>-2</v>
      </c>
      <c r="Q31" s="193">
        <f t="shared" si="12"/>
        <v>0</v>
      </c>
      <c r="R31" s="193">
        <f t="shared" si="12"/>
        <v>0</v>
      </c>
    </row>
    <row r="32" spans="2:18">
      <c r="B32" s="191" t="s">
        <v>115</v>
      </c>
      <c r="C32" s="234" t="str">
        <f>CONFIG!$A$5</f>
        <v>AUD</v>
      </c>
      <c r="D32" s="235">
        <v>0</v>
      </c>
      <c r="E32" s="236">
        <f t="shared" si="9"/>
        <v>0</v>
      </c>
      <c r="F32" s="193">
        <f t="shared" ref="F32:R32" si="13">F14-E14</f>
        <v>0</v>
      </c>
      <c r="G32" s="193">
        <f t="shared" si="13"/>
        <v>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115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112</v>
      </c>
      <c r="D34" s="253">
        <f>SUM(D35:D39)</f>
        <v>74.75</v>
      </c>
      <c r="E34" s="254">
        <f>SUM(E35:E39)</f>
        <v>56.25</v>
      </c>
      <c r="F34" s="255">
        <f t="shared" ref="F34:R34" si="15">SUM(F35:F39)</f>
        <v>48.5</v>
      </c>
      <c r="G34" s="255">
        <f t="shared" si="15"/>
        <v>35.5</v>
      </c>
      <c r="H34" s="255">
        <f t="shared" si="15"/>
        <v>47.75</v>
      </c>
      <c r="I34" s="255">
        <f t="shared" si="15"/>
        <v>35.75</v>
      </c>
      <c r="J34" s="255">
        <f t="shared" si="15"/>
        <v>35.75</v>
      </c>
      <c r="K34" s="255">
        <f t="shared" si="15"/>
        <v>35.75</v>
      </c>
      <c r="L34" s="255">
        <f t="shared" si="15"/>
        <v>18.5</v>
      </c>
      <c r="M34" s="255">
        <f t="shared" si="15"/>
        <v>19.5</v>
      </c>
      <c r="N34" s="255">
        <f t="shared" si="15"/>
        <v>25.5</v>
      </c>
      <c r="O34" s="255">
        <f t="shared" si="15"/>
        <v>13.5</v>
      </c>
      <c r="P34" s="255">
        <f t="shared" si="15"/>
        <v>8</v>
      </c>
      <c r="Q34" s="255">
        <f t="shared" si="15"/>
        <v>8</v>
      </c>
      <c r="R34" s="256">
        <f t="shared" si="15"/>
        <v>8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35</v>
      </c>
      <c r="E35" s="245">
        <f t="shared" si="16"/>
        <v>21</v>
      </c>
      <c r="F35" s="246">
        <f t="shared" ref="F35:R35" si="17">F11-F23</f>
        <v>17</v>
      </c>
      <c r="G35" s="246">
        <f t="shared" si="17"/>
        <v>11</v>
      </c>
      <c r="H35" s="246">
        <f t="shared" si="17"/>
        <v>12</v>
      </c>
      <c r="I35" s="246">
        <f t="shared" si="17"/>
        <v>8</v>
      </c>
      <c r="J35" s="246">
        <f t="shared" si="17"/>
        <v>8</v>
      </c>
      <c r="K35" s="246">
        <f t="shared" si="17"/>
        <v>8</v>
      </c>
      <c r="L35" s="246">
        <f t="shared" si="17"/>
        <v>0</v>
      </c>
      <c r="M35" s="246">
        <f t="shared" si="17"/>
        <v>0</v>
      </c>
      <c r="N35" s="246">
        <f t="shared" si="17"/>
        <v>4</v>
      </c>
      <c r="O35" s="246">
        <f t="shared" si="17"/>
        <v>0</v>
      </c>
      <c r="P35" s="246">
        <f t="shared" si="17"/>
        <v>0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26</v>
      </c>
      <c r="E36" s="249">
        <f t="shared" si="16"/>
        <v>22</v>
      </c>
      <c r="F36" s="194">
        <f t="shared" ref="F36:R36" si="18">F12-F24</f>
        <v>16</v>
      </c>
      <c r="G36" s="194">
        <f t="shared" si="18"/>
        <v>13</v>
      </c>
      <c r="H36" s="194">
        <f t="shared" si="18"/>
        <v>22</v>
      </c>
      <c r="I36" s="194">
        <f t="shared" si="18"/>
        <v>18</v>
      </c>
      <c r="J36" s="194">
        <f t="shared" si="18"/>
        <v>18</v>
      </c>
      <c r="K36" s="194">
        <f t="shared" si="18"/>
        <v>18</v>
      </c>
      <c r="L36" s="194">
        <f t="shared" si="18"/>
        <v>14</v>
      </c>
      <c r="M36" s="194">
        <f t="shared" si="18"/>
        <v>16</v>
      </c>
      <c r="N36" s="194">
        <f t="shared" si="18"/>
        <v>14.5</v>
      </c>
      <c r="O36" s="194">
        <f t="shared" si="18"/>
        <v>11</v>
      </c>
      <c r="P36" s="194">
        <f t="shared" si="18"/>
        <v>8</v>
      </c>
      <c r="Q36" s="194">
        <f t="shared" si="18"/>
        <v>8</v>
      </c>
      <c r="R36" s="194">
        <f t="shared" si="18"/>
        <v>8</v>
      </c>
    </row>
    <row r="37" spans="2:18">
      <c r="B37" s="192" t="s">
        <v>88</v>
      </c>
      <c r="C37" s="247" t="str">
        <f>CONFIG!$A$4</f>
        <v>PRG</v>
      </c>
      <c r="D37" s="248">
        <f t="shared" si="16"/>
        <v>13.75</v>
      </c>
      <c r="E37" s="249">
        <f t="shared" si="16"/>
        <v>13.25</v>
      </c>
      <c r="F37" s="194">
        <f t="shared" ref="F37:R37" si="19">F13-F25</f>
        <v>15.5</v>
      </c>
      <c r="G37" s="194">
        <f t="shared" si="19"/>
        <v>11.5</v>
      </c>
      <c r="H37" s="194">
        <f t="shared" si="19"/>
        <v>13.75</v>
      </c>
      <c r="I37" s="194">
        <f t="shared" si="19"/>
        <v>9.75</v>
      </c>
      <c r="J37" s="194">
        <f t="shared" si="19"/>
        <v>9.75</v>
      </c>
      <c r="K37" s="194">
        <f t="shared" si="19"/>
        <v>9.75</v>
      </c>
      <c r="L37" s="194">
        <f t="shared" si="19"/>
        <v>4.5</v>
      </c>
      <c r="M37" s="194">
        <f t="shared" si="19"/>
        <v>3.5</v>
      </c>
      <c r="N37" s="194">
        <f t="shared" si="19"/>
        <v>7</v>
      </c>
      <c r="O37" s="194">
        <f t="shared" si="19"/>
        <v>2.5</v>
      </c>
      <c r="P37" s="194">
        <f t="shared" si="19"/>
        <v>0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8" t="s">
        <v>42</v>
      </c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400"/>
    </row>
    <row r="42" spans="2:18" ht="15.75" thickBot="1">
      <c r="B42" s="268" t="s">
        <v>118</v>
      </c>
      <c r="C42" s="269" t="s">
        <v>112</v>
      </c>
      <c r="D42" s="270">
        <f>SUM(D43:D47)</f>
        <v>13.6</v>
      </c>
      <c r="E42" s="270">
        <f>IF(AND(WEEKDAY('3. Resources'!D$54)&lt;&gt;1,WEEKDAY('3. Resources'!D$54)&lt;&gt;7,'3. Resources'!D$55&lt;&gt;"FER"),$D42,0)</f>
        <v>13.6</v>
      </c>
      <c r="F42" s="270">
        <f>IF(AND(WEEKDAY('3. Resources'!E$54)&lt;&gt;1,WEEKDAY('3. Resources'!E$54)&lt;&gt;7,'3. Resources'!E$55&lt;&gt;"FER"),$D42,0)</f>
        <v>13.6</v>
      </c>
      <c r="G42" s="270">
        <f>IF(AND(WEEKDAY('3. Resources'!F$54)&lt;&gt;1,WEEKDAY('3. Resources'!F$54)&lt;&gt;7,'3. Resources'!F$55&lt;&gt;"FER"),$D42,0)</f>
        <v>13.6</v>
      </c>
      <c r="H42" s="270">
        <f>IF(AND(WEEKDAY('3. Resources'!G$54)&lt;&gt;1,WEEKDAY('3. Resources'!G$54)&lt;&gt;7,'3. Resources'!G$55&lt;&gt;"FER"),$D42,0)</f>
        <v>13.6</v>
      </c>
      <c r="I42" s="270">
        <f>IF(AND(WEEKDAY('3. Resources'!H$54)&lt;&gt;1,WEEKDAY('3. Resources'!H$54)&lt;&gt;7,'3. Resources'!H$55&lt;&gt;"FER"),$D42,0)</f>
        <v>13.6</v>
      </c>
      <c r="J42" s="270">
        <f>IF(AND(WEEKDAY('3. Resources'!I$54)&lt;&gt;1,WEEKDAY('3. Resources'!I$54)&lt;&gt;7,'3. Resources'!I$55&lt;&gt;"FER"),$D42,0)</f>
        <v>0</v>
      </c>
      <c r="K42" s="270">
        <f>IF(AND(WEEKDAY('3. Resources'!J$54)&lt;&gt;1,WEEKDAY('3. Resources'!J$54)&lt;&gt;7,'3. Resources'!J$55&lt;&gt;"FER"),$D42,0)</f>
        <v>0</v>
      </c>
      <c r="L42" s="270">
        <f>IF(AND(WEEKDAY('3. Resources'!K$54)&lt;&gt;1,WEEKDAY('3. Resources'!K$54)&lt;&gt;7,'3. Resources'!K$55&lt;&gt;"FER"),$D42,0)</f>
        <v>13.6</v>
      </c>
      <c r="M42" s="270">
        <f>IF(AND(WEEKDAY('3. Resources'!L$54)&lt;&gt;1,WEEKDAY('3. Resources'!L$54)&lt;&gt;7,'3. Resources'!L$55&lt;&gt;"FER"),$D42,0)</f>
        <v>13.6</v>
      </c>
      <c r="N42" s="270">
        <f>IF(AND(WEEKDAY('3. Resources'!M$54)&lt;&gt;1,WEEKDAY('3. Resources'!M$54)&lt;&gt;7,'3. Resources'!M$55&lt;&gt;"FER"),$D42,0)</f>
        <v>13.6</v>
      </c>
      <c r="O42" s="270">
        <f>IF(AND(WEEKDAY('3. Resources'!N$54)&lt;&gt;1,WEEKDAY('3. Resources'!N$54)&lt;&gt;7,'3. Resources'!N$55&lt;&gt;"FER"),$D42,0)</f>
        <v>13.6</v>
      </c>
      <c r="P42" s="270">
        <f>IF(AND(WEEKDAY('3. Resources'!O$54)&lt;&gt;1,WEEKDAY('3. Resources'!O$54)&lt;&gt;7,'3. Resources'!O$55&lt;&gt;"FER"),$D42,0)</f>
        <v>13.6</v>
      </c>
      <c r="Q42" s="270">
        <f>IF(AND(WEEKDAY('3. Resources'!P$54)&lt;&gt;1,WEEKDAY('3. Resources'!P$54)&lt;&gt;7,'3. Resources'!P$55&lt;&gt;"FER"),$D42,0)</f>
        <v>0</v>
      </c>
      <c r="R42" s="271">
        <f>IF(AND(WEEKDAY('3. Resources'!Q$54)&lt;&gt;1,WEEKDAY('3. Resources'!Q$54)&lt;&gt;7,'3. Resources'!Q$55&lt;&gt;"FER"),$D42,0)</f>
        <v>0</v>
      </c>
    </row>
    <row r="43" spans="2:18">
      <c r="B43" s="275" t="s">
        <v>118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3.4</v>
      </c>
      <c r="I43" s="267">
        <f>IF(AND(WEEKDAY('3. Resources'!H$54)&lt;&gt;1,WEEKDAY('3. Resources'!H$54)&lt;&gt;7,'3. Resources'!H$55&lt;&gt;"FER"),$D43,0)</f>
        <v>3.4</v>
      </c>
      <c r="J43" s="267">
        <f>IF(AND(WEEKDAY('3. Resources'!I$54)&lt;&gt;1,WEEKDAY('3. Resources'!I$54)&lt;&gt;7,'3. Resources'!I$55&lt;&gt;"FER"),$D43,0)</f>
        <v>0</v>
      </c>
      <c r="K43" s="267">
        <f>IF(AND(WEEKDAY('3. Resources'!J$54)&lt;&gt;1,WEEKDAY('3. Resources'!J$54)&lt;&gt;7,'3. Resources'!J$55&lt;&gt;"FER"),$D43,0)</f>
        <v>0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3.4</v>
      </c>
      <c r="P43" s="267">
        <f>IF(AND(WEEKDAY('3. Resources'!O$54)&lt;&gt;1,WEEKDAY('3. Resources'!O$54)&lt;&gt;7,'3. Resources'!O$55&lt;&gt;"FER"),$D43,0)</f>
        <v>3.4</v>
      </c>
      <c r="Q43" s="267">
        <f>IF(AND(WEEKDAY('3. Resources'!P$54)&lt;&gt;1,WEEKDAY('3. Resources'!P$54)&lt;&gt;7,'3. Resources'!P$55&lt;&gt;"FER"),$D43,0)</f>
        <v>0</v>
      </c>
      <c r="R43" s="267">
        <f>IF(AND(WEEKDAY('3. Resources'!Q$54)&lt;&gt;1,WEEKDAY('3. Resources'!Q$54)&lt;&gt;7,'3. Resources'!Q$55&lt;&gt;"FER"),$D43,0)</f>
        <v>0</v>
      </c>
    </row>
    <row r="44" spans="2:18">
      <c r="B44" s="277" t="s">
        <v>118</v>
      </c>
      <c r="C44" s="278" t="str">
        <f>CONFIG!$A$3</f>
        <v>ART</v>
      </c>
      <c r="D44" s="264">
        <f>D50/'3. Resources'!$B$54</f>
        <v>3.4</v>
      </c>
      <c r="E44" s="265">
        <f>IF(AND(WEEKDAY('3. Resources'!D$54)&lt;&gt;1,WEEKDAY('3. Resources'!D$54)&lt;&gt;7,'3. Resources'!D$55&lt;&gt;"FER"),$D44,0)</f>
        <v>3.4</v>
      </c>
      <c r="F44" s="265">
        <f>IF(AND(WEEKDAY('3. Resources'!E$54)&lt;&gt;1,WEEKDAY('3. Resources'!E$54)&lt;&gt;7,'3. Resources'!E$55&lt;&gt;"FER"),$D44,0)</f>
        <v>3.4</v>
      </c>
      <c r="G44" s="265">
        <f>IF(AND(WEEKDAY('3. Resources'!F$54)&lt;&gt;1,WEEKDAY('3. Resources'!F$54)&lt;&gt;7,'3. Resources'!F$55&lt;&gt;"FER"),$D44,0)</f>
        <v>3.4</v>
      </c>
      <c r="H44" s="265">
        <f>IF(AND(WEEKDAY('3. Resources'!G$54)&lt;&gt;1,WEEKDAY('3. Resources'!G$54)&lt;&gt;7,'3. Resources'!G$55&lt;&gt;"FER"),$D44,0)</f>
        <v>3.4</v>
      </c>
      <c r="I44" s="265">
        <f>IF(AND(WEEKDAY('3. Resources'!H$54)&lt;&gt;1,WEEKDAY('3. Resources'!H$54)&lt;&gt;7,'3. Resources'!H$55&lt;&gt;"FER"),$D44,0)</f>
        <v>3.4</v>
      </c>
      <c r="J44" s="265">
        <f>IF(AND(WEEKDAY('3. Resources'!I$54)&lt;&gt;1,WEEKDAY('3. Resources'!I$54)&lt;&gt;7,'3. Resources'!I$55&lt;&gt;"FER"),$D44,0)</f>
        <v>0</v>
      </c>
      <c r="K44" s="265">
        <f>IF(AND(WEEKDAY('3. Resources'!J$54)&lt;&gt;1,WEEKDAY('3. Resources'!J$54)&lt;&gt;7,'3. Resources'!J$55&lt;&gt;"FER"),$D44,0)</f>
        <v>0</v>
      </c>
      <c r="L44" s="265">
        <f>IF(AND(WEEKDAY('3. Resources'!K$54)&lt;&gt;1,WEEKDAY('3. Resources'!K$54)&lt;&gt;7,'3. Resources'!K$55&lt;&gt;"FER"),$D44,0)</f>
        <v>3.4</v>
      </c>
      <c r="M44" s="265">
        <f>IF(AND(WEEKDAY('3. Resources'!L$54)&lt;&gt;1,WEEKDAY('3. Resources'!L$54)&lt;&gt;7,'3. Resources'!L$55&lt;&gt;"FER"),$D44,0)</f>
        <v>3.4</v>
      </c>
      <c r="N44" s="265">
        <f>IF(AND(WEEKDAY('3. Resources'!M$54)&lt;&gt;1,WEEKDAY('3. Resources'!M$54)&lt;&gt;7,'3. Resources'!M$55&lt;&gt;"FER"),$D44,0)</f>
        <v>3.4</v>
      </c>
      <c r="O44" s="265">
        <f>IF(AND(WEEKDAY('3. Resources'!N$54)&lt;&gt;1,WEEKDAY('3. Resources'!N$54)&lt;&gt;7,'3. Resources'!N$55&lt;&gt;"FER"),$D44,0)</f>
        <v>3.4</v>
      </c>
      <c r="P44" s="265">
        <f>IF(AND(WEEKDAY('3. Resources'!O$54)&lt;&gt;1,WEEKDAY('3. Resources'!O$54)&lt;&gt;7,'3. Resources'!O$55&lt;&gt;"FER"),$D44,0)</f>
        <v>3.4</v>
      </c>
      <c r="Q44" s="265">
        <f>IF(AND(WEEKDAY('3. Resources'!P$54)&lt;&gt;1,WEEKDAY('3. Resources'!P$54)&lt;&gt;7,'3. Resources'!P$55&lt;&gt;"FER"),$D44,0)</f>
        <v>0</v>
      </c>
      <c r="R44" s="265">
        <f>IF(AND(WEEKDAY('3. Resources'!Q$54)&lt;&gt;1,WEEKDAY('3. Resources'!Q$54)&lt;&gt;7,'3. Resources'!Q$55&lt;&gt;"FER"),$D44,0)</f>
        <v>0</v>
      </c>
    </row>
    <row r="45" spans="2:18">
      <c r="B45" s="277" t="s">
        <v>118</v>
      </c>
      <c r="C45" s="278" t="str">
        <f>CONFIG!$A$4</f>
        <v>PRG</v>
      </c>
      <c r="D45" s="264">
        <f>D51/'3. Resources'!$B$54</f>
        <v>6.8</v>
      </c>
      <c r="E45" s="265">
        <f>IF(AND(WEEKDAY('3. Resources'!D$54)&lt;&gt;1,WEEKDAY('3. Resources'!D$54)&lt;&gt;7,'3. Resources'!D$55&lt;&gt;"FER"),$D45,0)</f>
        <v>6.8</v>
      </c>
      <c r="F45" s="265">
        <f>IF(AND(WEEKDAY('3. Resources'!E$54)&lt;&gt;1,WEEKDAY('3. Resources'!E$54)&lt;&gt;7,'3. Resources'!E$55&lt;&gt;"FER"),$D45,0)</f>
        <v>6.8</v>
      </c>
      <c r="G45" s="265">
        <f>IF(AND(WEEKDAY('3. Resources'!F$54)&lt;&gt;1,WEEKDAY('3. Resources'!F$54)&lt;&gt;7,'3. Resources'!F$55&lt;&gt;"FER"),$D45,0)</f>
        <v>6.8</v>
      </c>
      <c r="H45" s="265">
        <f>IF(AND(WEEKDAY('3. Resources'!G$54)&lt;&gt;1,WEEKDAY('3. Resources'!G$54)&lt;&gt;7,'3. Resources'!G$55&lt;&gt;"FER"),$D45,0)</f>
        <v>6.8</v>
      </c>
      <c r="I45" s="265">
        <f>IF(AND(WEEKDAY('3. Resources'!H$54)&lt;&gt;1,WEEKDAY('3. Resources'!H$54)&lt;&gt;7,'3. Resources'!H$55&lt;&gt;"FER"),$D45,0)</f>
        <v>6.8</v>
      </c>
      <c r="J45" s="265">
        <f>IF(AND(WEEKDAY('3. Resources'!I$54)&lt;&gt;1,WEEKDAY('3. Resources'!I$54)&lt;&gt;7,'3. Resources'!I$55&lt;&gt;"FER"),$D45,0)</f>
        <v>0</v>
      </c>
      <c r="K45" s="265">
        <f>IF(AND(WEEKDAY('3. Resources'!J$54)&lt;&gt;1,WEEKDAY('3. Resources'!J$54)&lt;&gt;7,'3. Resources'!J$55&lt;&gt;"FER"),$D45,0)</f>
        <v>0</v>
      </c>
      <c r="L45" s="265">
        <f>IF(AND(WEEKDAY('3. Resources'!K$54)&lt;&gt;1,WEEKDAY('3. Resources'!K$54)&lt;&gt;7,'3. Resources'!K$55&lt;&gt;"FER"),$D45,0)</f>
        <v>6.8</v>
      </c>
      <c r="M45" s="265">
        <f>IF(AND(WEEKDAY('3. Resources'!L$54)&lt;&gt;1,WEEKDAY('3. Resources'!L$54)&lt;&gt;7,'3. Resources'!L$55&lt;&gt;"FER"),$D45,0)</f>
        <v>6.8</v>
      </c>
      <c r="N45" s="265">
        <f>IF(AND(WEEKDAY('3. Resources'!M$54)&lt;&gt;1,WEEKDAY('3. Resources'!M$54)&lt;&gt;7,'3. Resources'!M$55&lt;&gt;"FER"),$D45,0)</f>
        <v>6.8</v>
      </c>
      <c r="O45" s="265">
        <f>IF(AND(WEEKDAY('3. Resources'!N$54)&lt;&gt;1,WEEKDAY('3. Resources'!N$54)&lt;&gt;7,'3. Resources'!N$55&lt;&gt;"FER"),$D45,0)</f>
        <v>6.8</v>
      </c>
      <c r="P45" s="265">
        <f>IF(AND(WEEKDAY('3. Resources'!O$54)&lt;&gt;1,WEEKDAY('3. Resources'!O$54)&lt;&gt;7,'3. Resources'!O$55&lt;&gt;"FER"),$D45,0)</f>
        <v>6.8</v>
      </c>
      <c r="Q45" s="265">
        <f>IF(AND(WEEKDAY('3. Resources'!P$54)&lt;&gt;1,WEEKDAY('3. Resources'!P$54)&lt;&gt;7,'3. Resources'!P$55&lt;&gt;"FER"),$D45,0)</f>
        <v>0</v>
      </c>
      <c r="R45" s="265">
        <f>IF(AND(WEEKDAY('3. Resources'!Q$54)&lt;&gt;1,WEEKDAY('3. Resources'!Q$54)&lt;&gt;7,'3. Resources'!Q$55&lt;&gt;"FER"),$D45,0)</f>
        <v>0</v>
      </c>
    </row>
    <row r="46" spans="2:18">
      <c r="B46" s="277" t="s">
        <v>118</v>
      </c>
      <c r="C46" s="278" t="str">
        <f>CONFIG!$A$5</f>
        <v>AUD</v>
      </c>
      <c r="D46" s="264">
        <f>D52/'3. Resources'!$B$54</f>
        <v>0</v>
      </c>
      <c r="E46" s="265">
        <f>IF(AND(WEEKDAY('3. Resources'!D$54)&lt;&gt;1,WEEKDAY('3. Resources'!D$54)&lt;&gt;7,'3. Resources'!D$55&lt;&gt;"FER"),$D46,0)</f>
        <v>0</v>
      </c>
      <c r="F46" s="265">
        <f>IF(AND(WEEKDAY('3. Resources'!E$54)&lt;&gt;1,WEEKDAY('3. Resources'!E$54)&lt;&gt;7,'3. Resources'!E$55&lt;&gt;"FER"),$D46,0)</f>
        <v>0</v>
      </c>
      <c r="G46" s="265">
        <f>IF(AND(WEEKDAY('3. Resources'!F$54)&lt;&gt;1,WEEKDAY('3. Resources'!F$54)&lt;&gt;7,'3. Resources'!F$55&lt;&gt;"FER"),$D46,0)</f>
        <v>0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0</v>
      </c>
      <c r="K46" s="265">
        <f>IF(AND(WEEKDAY('3. Resources'!J$54)&lt;&gt;1,WEEKDAY('3. Resources'!J$54)&lt;&gt;7,'3. Resources'!J$55&lt;&gt;"FER"),$D46,0)</f>
        <v>0</v>
      </c>
      <c r="L46" s="265">
        <f>IF(AND(WEEKDAY('3. Resources'!K$54)&lt;&gt;1,WEEKDAY('3. Resources'!K$54)&lt;&gt;7,'3. Resources'!K$55&lt;&gt;"FER"),$D46,0)</f>
        <v>0</v>
      </c>
      <c r="M46" s="265">
        <f>IF(AND(WEEKDAY('3. Resources'!L$54)&lt;&gt;1,WEEKDAY('3. Resources'!L$54)&lt;&gt;7,'3. Resources'!L$55&lt;&gt;"FER"),$D46,0)</f>
        <v>0</v>
      </c>
      <c r="N46" s="265">
        <f>IF(AND(WEEKDAY('3. Resources'!M$54)&lt;&gt;1,WEEKDAY('3. Resources'!M$54)&lt;&gt;7,'3. Resources'!M$55&lt;&gt;"FER"),$D46,0)</f>
        <v>0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0</v>
      </c>
      <c r="R46" s="265">
        <f>IF(AND(WEEKDAY('3. Resources'!Q$54)&lt;&gt;1,WEEKDAY('3. Resources'!Q$54)&lt;&gt;7,'3. Resources'!Q$55&lt;&gt;"FER"),$D46,0)</f>
        <v>0</v>
      </c>
    </row>
    <row r="47" spans="2:18" ht="15.75" thickBot="1">
      <c r="B47" s="279" t="s">
        <v>118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117</v>
      </c>
      <c r="C48" s="269" t="s">
        <v>112</v>
      </c>
      <c r="D48" s="270">
        <f>SUM(D49:D53)</f>
        <v>136</v>
      </c>
      <c r="E48" s="270">
        <f t="shared" ref="E48:E53" si="22">D48-E42</f>
        <v>122.4</v>
      </c>
      <c r="F48" s="270">
        <f t="shared" ref="F48:R48" si="23">E48-F42</f>
        <v>108.80000000000001</v>
      </c>
      <c r="G48" s="270">
        <f t="shared" si="23"/>
        <v>95.200000000000017</v>
      </c>
      <c r="H48" s="270">
        <f t="shared" si="23"/>
        <v>81.600000000000023</v>
      </c>
      <c r="I48" s="270">
        <f t="shared" si="23"/>
        <v>68.000000000000028</v>
      </c>
      <c r="J48" s="270">
        <f t="shared" si="23"/>
        <v>68.000000000000028</v>
      </c>
      <c r="K48" s="270">
        <f t="shared" si="23"/>
        <v>68.000000000000028</v>
      </c>
      <c r="L48" s="270">
        <f t="shared" si="23"/>
        <v>54.400000000000027</v>
      </c>
      <c r="M48" s="270">
        <f t="shared" si="23"/>
        <v>40.800000000000026</v>
      </c>
      <c r="N48" s="270">
        <f t="shared" si="23"/>
        <v>27.200000000000024</v>
      </c>
      <c r="O48" s="270">
        <f t="shared" si="23"/>
        <v>13.600000000000025</v>
      </c>
      <c r="P48" s="270">
        <f t="shared" si="23"/>
        <v>2.4868995751603507E-14</v>
      </c>
      <c r="Q48" s="270">
        <f t="shared" si="23"/>
        <v>2.4868995751603507E-14</v>
      </c>
      <c r="R48" s="271">
        <f t="shared" si="23"/>
        <v>2.4868995751603507E-14</v>
      </c>
    </row>
    <row r="49" spans="2:18">
      <c r="B49" s="281" t="s">
        <v>117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20.400000000000006</v>
      </c>
      <c r="I49" s="267">
        <f t="shared" si="24"/>
        <v>17.000000000000007</v>
      </c>
      <c r="J49" s="267">
        <f t="shared" si="24"/>
        <v>17.000000000000007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3.4000000000000061</v>
      </c>
      <c r="P49" s="267">
        <f t="shared" si="24"/>
        <v>6.2172489379008766E-15</v>
      </c>
      <c r="Q49" s="267">
        <f t="shared" si="24"/>
        <v>6.2172489379008766E-15</v>
      </c>
      <c r="R49" s="267">
        <f t="shared" si="24"/>
        <v>6.2172489379008766E-15</v>
      </c>
    </row>
    <row r="50" spans="2:18">
      <c r="B50" s="263" t="s">
        <v>117</v>
      </c>
      <c r="C50" s="278" t="str">
        <f>CONFIG!$A$3</f>
        <v>ART</v>
      </c>
      <c r="D50" s="264">
        <f>SUMIF('3. Resources'!$C$86:$C$95,C50,'3. Resources'!$H$86:$H$95)</f>
        <v>34</v>
      </c>
      <c r="E50" s="265">
        <f t="shared" si="22"/>
        <v>30.6</v>
      </c>
      <c r="F50" s="265">
        <f t="shared" ref="F50:R50" si="25">E50-F44</f>
        <v>27.200000000000003</v>
      </c>
      <c r="G50" s="265">
        <f t="shared" si="25"/>
        <v>23.800000000000004</v>
      </c>
      <c r="H50" s="265">
        <f t="shared" si="25"/>
        <v>20.400000000000006</v>
      </c>
      <c r="I50" s="265">
        <f t="shared" si="25"/>
        <v>17.000000000000007</v>
      </c>
      <c r="J50" s="265">
        <f t="shared" si="25"/>
        <v>17.000000000000007</v>
      </c>
      <c r="K50" s="265">
        <f t="shared" si="25"/>
        <v>17.000000000000007</v>
      </c>
      <c r="L50" s="265">
        <f t="shared" si="25"/>
        <v>13.600000000000007</v>
      </c>
      <c r="M50" s="265">
        <f t="shared" si="25"/>
        <v>10.200000000000006</v>
      </c>
      <c r="N50" s="265">
        <f t="shared" si="25"/>
        <v>6.800000000000006</v>
      </c>
      <c r="O50" s="265">
        <f t="shared" si="25"/>
        <v>3.4000000000000061</v>
      </c>
      <c r="P50" s="265">
        <f t="shared" si="25"/>
        <v>6.2172489379008766E-15</v>
      </c>
      <c r="Q50" s="265">
        <f t="shared" si="25"/>
        <v>6.2172489379008766E-15</v>
      </c>
      <c r="R50" s="265">
        <f t="shared" si="25"/>
        <v>6.2172489379008766E-15</v>
      </c>
    </row>
    <row r="51" spans="2:18">
      <c r="B51" s="263" t="s">
        <v>117</v>
      </c>
      <c r="C51" s="278" t="str">
        <f>CONFIG!$A$4</f>
        <v>PRG</v>
      </c>
      <c r="D51" s="264">
        <f>SUMIF('3. Resources'!$C$86:$C$95,C51,'3. Resources'!$H$86:$H$95)</f>
        <v>68</v>
      </c>
      <c r="E51" s="265">
        <f t="shared" si="22"/>
        <v>61.2</v>
      </c>
      <c r="F51" s="265">
        <f t="shared" ref="F51:R51" si="26">E51-F45</f>
        <v>54.400000000000006</v>
      </c>
      <c r="G51" s="265">
        <f t="shared" si="26"/>
        <v>47.600000000000009</v>
      </c>
      <c r="H51" s="265">
        <f t="shared" si="26"/>
        <v>40.800000000000011</v>
      </c>
      <c r="I51" s="265">
        <f t="shared" si="26"/>
        <v>34.000000000000014</v>
      </c>
      <c r="J51" s="265">
        <f t="shared" si="26"/>
        <v>34.000000000000014</v>
      </c>
      <c r="K51" s="265">
        <f t="shared" si="26"/>
        <v>34.000000000000014</v>
      </c>
      <c r="L51" s="265">
        <f t="shared" si="26"/>
        <v>27.200000000000014</v>
      </c>
      <c r="M51" s="265">
        <f t="shared" si="26"/>
        <v>20.400000000000013</v>
      </c>
      <c r="N51" s="265">
        <f t="shared" si="26"/>
        <v>13.600000000000012</v>
      </c>
      <c r="O51" s="265">
        <f t="shared" si="26"/>
        <v>6.8000000000000123</v>
      </c>
      <c r="P51" s="265">
        <f t="shared" si="26"/>
        <v>1.2434497875801753E-14</v>
      </c>
      <c r="Q51" s="265">
        <f t="shared" si="26"/>
        <v>1.2434497875801753E-14</v>
      </c>
      <c r="R51" s="265">
        <f t="shared" si="26"/>
        <v>1.2434497875801753E-14</v>
      </c>
    </row>
    <row r="52" spans="2:18">
      <c r="B52" s="263" t="s">
        <v>117</v>
      </c>
      <c r="C52" s="278" t="str">
        <f>CONFIG!$A$5</f>
        <v>AUD</v>
      </c>
      <c r="D52" s="264">
        <f>SUMIF('3. Resources'!$C$86:$C$95,C52,'3. Resources'!$H$86:$H$95)</f>
        <v>0</v>
      </c>
      <c r="E52" s="265">
        <f t="shared" si="22"/>
        <v>0</v>
      </c>
      <c r="F52" s="265">
        <f t="shared" ref="F52:R52" si="27">E52-F46</f>
        <v>0</v>
      </c>
      <c r="G52" s="265">
        <f t="shared" si="27"/>
        <v>0</v>
      </c>
      <c r="H52" s="265">
        <f t="shared" si="27"/>
        <v>0</v>
      </c>
      <c r="I52" s="265">
        <f t="shared" si="27"/>
        <v>0</v>
      </c>
      <c r="J52" s="265">
        <f t="shared" si="27"/>
        <v>0</v>
      </c>
      <c r="K52" s="265">
        <f t="shared" si="27"/>
        <v>0</v>
      </c>
      <c r="L52" s="265">
        <f t="shared" si="27"/>
        <v>0</v>
      </c>
      <c r="M52" s="265">
        <f t="shared" si="27"/>
        <v>0</v>
      </c>
      <c r="N52" s="265">
        <f t="shared" si="27"/>
        <v>0</v>
      </c>
      <c r="O52" s="265">
        <f t="shared" si="27"/>
        <v>0</v>
      </c>
      <c r="P52" s="265">
        <f t="shared" si="27"/>
        <v>0</v>
      </c>
      <c r="Q52" s="265">
        <f t="shared" si="27"/>
        <v>0</v>
      </c>
      <c r="R52" s="265">
        <f t="shared" si="27"/>
        <v>0</v>
      </c>
    </row>
    <row r="53" spans="2:18">
      <c r="B53" s="263" t="s">
        <v>117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8" t="s">
        <v>43</v>
      </c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400"/>
    </row>
    <row r="56" spans="2:18" ht="15.75" thickBot="1">
      <c r="B56" s="268" t="s">
        <v>118</v>
      </c>
      <c r="C56" s="269" t="s">
        <v>112</v>
      </c>
      <c r="D56" s="270">
        <f>SUM(D57:D61)</f>
        <v>16</v>
      </c>
      <c r="E56" s="270">
        <f>IF(AND(WEEKDAY('3. Resources'!D$54)&lt;&gt;1,WEEKDAY('3. Resources'!D$54)&lt;&gt;7,'3. Resources'!D$55&lt;&gt;"FER"),$D56,0)</f>
        <v>16</v>
      </c>
      <c r="F56" s="270">
        <f>IF(AND(WEEKDAY('3. Resources'!E$54)&lt;&gt;1,WEEKDAY('3. Resources'!E$54)&lt;&gt;7,'3. Resources'!E$55&lt;&gt;"FER"),$D56,0)</f>
        <v>16</v>
      </c>
      <c r="G56" s="270">
        <f>IF(AND(WEEKDAY('3. Resources'!F$54)&lt;&gt;1,WEEKDAY('3. Resources'!F$54)&lt;&gt;7,'3. Resources'!F$55&lt;&gt;"FER"),$D56,0)</f>
        <v>16</v>
      </c>
      <c r="H56" s="270">
        <f>IF(AND(WEEKDAY('3. Resources'!G$54)&lt;&gt;1,WEEKDAY('3. Resources'!G$54)&lt;&gt;7,'3. Resources'!G$55&lt;&gt;"FER"),$D56,0)</f>
        <v>16</v>
      </c>
      <c r="I56" s="270">
        <f>IF(AND(WEEKDAY('3. Resources'!H$54)&lt;&gt;1,WEEKDAY('3. Resources'!H$54)&lt;&gt;7,'3. Resources'!H$55&lt;&gt;"FER"),$D56,0)</f>
        <v>16</v>
      </c>
      <c r="J56" s="270">
        <f>IF(AND(WEEKDAY('3. Resources'!I$54)&lt;&gt;1,WEEKDAY('3. Resources'!I$54)&lt;&gt;7,'3. Resources'!I$55&lt;&gt;"FER"),$D56,0)</f>
        <v>0</v>
      </c>
      <c r="K56" s="270">
        <f>IF(AND(WEEKDAY('3. Resources'!J$54)&lt;&gt;1,WEEKDAY('3. Resources'!J$54)&lt;&gt;7,'3. Resources'!J$55&lt;&gt;"FER"),$D56,0)</f>
        <v>0</v>
      </c>
      <c r="L56" s="270">
        <f>IF(AND(WEEKDAY('3. Resources'!K$54)&lt;&gt;1,WEEKDAY('3. Resources'!K$54)&lt;&gt;7,'3. Resources'!K$55&lt;&gt;"FER"),$D56,0)</f>
        <v>16</v>
      </c>
      <c r="M56" s="270">
        <f>IF(AND(WEEKDAY('3. Resources'!L$54)&lt;&gt;1,WEEKDAY('3. Resources'!L$54)&lt;&gt;7,'3. Resources'!L$55&lt;&gt;"FER"),$D56,0)</f>
        <v>16</v>
      </c>
      <c r="N56" s="270">
        <f>IF(AND(WEEKDAY('3. Resources'!M$54)&lt;&gt;1,WEEKDAY('3. Resources'!M$54)&lt;&gt;7,'3. Resources'!M$55&lt;&gt;"FER"),$D56,0)</f>
        <v>16</v>
      </c>
      <c r="O56" s="270">
        <f>IF(AND(WEEKDAY('3. Resources'!N$54)&lt;&gt;1,WEEKDAY('3. Resources'!N$54)&lt;&gt;7,'3. Resources'!N$55&lt;&gt;"FER"),$D56,0)</f>
        <v>16</v>
      </c>
      <c r="P56" s="270">
        <f>IF(AND(WEEKDAY('3. Resources'!O$54)&lt;&gt;1,WEEKDAY('3. Resources'!O$54)&lt;&gt;7,'3. Resources'!O$55&lt;&gt;"FER"),$D56,0)</f>
        <v>16</v>
      </c>
      <c r="Q56" s="270">
        <f>IF(AND(WEEKDAY('3. Resources'!P$54)&lt;&gt;1,WEEKDAY('3. Resources'!P$54)&lt;&gt;7,'3. Resources'!P$55&lt;&gt;"FER"),$D56,0)</f>
        <v>0</v>
      </c>
      <c r="R56" s="271">
        <f>IF(AND(WEEKDAY('3. Resources'!Q$54)&lt;&gt;1,WEEKDAY('3. Resources'!Q$54)&lt;&gt;7,'3. Resources'!Q$55&lt;&gt;"FER"),$D56,0)</f>
        <v>0</v>
      </c>
    </row>
    <row r="57" spans="2:18">
      <c r="B57" s="275" t="s">
        <v>118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4</v>
      </c>
      <c r="I57" s="267">
        <f>IF(AND(WEEKDAY('3. Resources'!H$54)&lt;&gt;1,WEEKDAY('3. Resources'!H$54)&lt;&gt;7,'3. Resources'!H$55&lt;&gt;"FER"),$D57,0)</f>
        <v>4</v>
      </c>
      <c r="J57" s="267">
        <f>IF(AND(WEEKDAY('3. Resources'!I$54)&lt;&gt;1,WEEKDAY('3. Resources'!I$54)&lt;&gt;7,'3. Resources'!I$55&lt;&gt;"FER"),$D57,0)</f>
        <v>0</v>
      </c>
      <c r="K57" s="267">
        <f>IF(AND(WEEKDAY('3. Resources'!J$54)&lt;&gt;1,WEEKDAY('3. Resources'!J$54)&lt;&gt;7,'3. Resources'!J$55&lt;&gt;"FER"),$D57,0)</f>
        <v>0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4</v>
      </c>
      <c r="P57" s="267">
        <f>IF(AND(WEEKDAY('3. Resources'!O$54)&lt;&gt;1,WEEKDAY('3. Resources'!O$54)&lt;&gt;7,'3. Resources'!O$55&lt;&gt;"FER"),$D57,0)</f>
        <v>4</v>
      </c>
      <c r="Q57" s="267">
        <f>IF(AND(WEEKDAY('3. Resources'!P$54)&lt;&gt;1,WEEKDAY('3. Resources'!P$54)&lt;&gt;7,'3. Resources'!P$55&lt;&gt;"FER"),$D57,0)</f>
        <v>0</v>
      </c>
      <c r="R57" s="267">
        <f>IF(AND(WEEKDAY('3. Resources'!Q$54)&lt;&gt;1,WEEKDAY('3. Resources'!Q$54)&lt;&gt;7,'3. Resources'!Q$55&lt;&gt;"FER"),$D57,0)</f>
        <v>0</v>
      </c>
    </row>
    <row r="58" spans="2:18">
      <c r="B58" s="277" t="s">
        <v>118</v>
      </c>
      <c r="C58" s="278" t="str">
        <f>CONFIG!$A$3</f>
        <v>ART</v>
      </c>
      <c r="D58" s="264">
        <f>D64/'3. Resources'!$B$54</f>
        <v>4</v>
      </c>
      <c r="E58" s="265">
        <f>IF(AND(WEEKDAY('3. Resources'!D$54)&lt;&gt;1,WEEKDAY('3. Resources'!D$54)&lt;&gt;7,'3. Resources'!D$55&lt;&gt;"FER"),$D58,0)</f>
        <v>4</v>
      </c>
      <c r="F58" s="265">
        <f>IF(AND(WEEKDAY('3. Resources'!E$54)&lt;&gt;1,WEEKDAY('3. Resources'!E$54)&lt;&gt;7,'3. Resources'!E$55&lt;&gt;"FER"),$D58,0)</f>
        <v>4</v>
      </c>
      <c r="G58" s="265">
        <f>IF(AND(WEEKDAY('3. Resources'!F$54)&lt;&gt;1,WEEKDAY('3. Resources'!F$54)&lt;&gt;7,'3. Resources'!F$55&lt;&gt;"FER"),$D58,0)</f>
        <v>4</v>
      </c>
      <c r="H58" s="265">
        <f>IF(AND(WEEKDAY('3. Resources'!G$54)&lt;&gt;1,WEEKDAY('3. Resources'!G$54)&lt;&gt;7,'3. Resources'!G$55&lt;&gt;"FER"),$D58,0)</f>
        <v>4</v>
      </c>
      <c r="I58" s="265">
        <f>IF(AND(WEEKDAY('3. Resources'!H$54)&lt;&gt;1,WEEKDAY('3. Resources'!H$54)&lt;&gt;7,'3. Resources'!H$55&lt;&gt;"FER"),$D58,0)</f>
        <v>4</v>
      </c>
      <c r="J58" s="265">
        <f>IF(AND(WEEKDAY('3. Resources'!I$54)&lt;&gt;1,WEEKDAY('3. Resources'!I$54)&lt;&gt;7,'3. Resources'!I$55&lt;&gt;"FER"),$D58,0)</f>
        <v>0</v>
      </c>
      <c r="K58" s="265">
        <f>IF(AND(WEEKDAY('3. Resources'!J$54)&lt;&gt;1,WEEKDAY('3. Resources'!J$54)&lt;&gt;7,'3. Resources'!J$55&lt;&gt;"FER"),$D58,0)</f>
        <v>0</v>
      </c>
      <c r="L58" s="265">
        <f>IF(AND(WEEKDAY('3. Resources'!K$54)&lt;&gt;1,WEEKDAY('3. Resources'!K$54)&lt;&gt;7,'3. Resources'!K$55&lt;&gt;"FER"),$D58,0)</f>
        <v>4</v>
      </c>
      <c r="M58" s="265">
        <f>IF(AND(WEEKDAY('3. Resources'!L$54)&lt;&gt;1,WEEKDAY('3. Resources'!L$54)&lt;&gt;7,'3. Resources'!L$55&lt;&gt;"FER"),$D58,0)</f>
        <v>4</v>
      </c>
      <c r="N58" s="265">
        <f>IF(AND(WEEKDAY('3. Resources'!M$54)&lt;&gt;1,WEEKDAY('3. Resources'!M$54)&lt;&gt;7,'3. Resources'!M$55&lt;&gt;"FER"),$D58,0)</f>
        <v>4</v>
      </c>
      <c r="O58" s="265">
        <f>IF(AND(WEEKDAY('3. Resources'!N$54)&lt;&gt;1,WEEKDAY('3. Resources'!N$54)&lt;&gt;7,'3. Resources'!N$55&lt;&gt;"FER"),$D58,0)</f>
        <v>4</v>
      </c>
      <c r="P58" s="265">
        <f>IF(AND(WEEKDAY('3. Resources'!O$54)&lt;&gt;1,WEEKDAY('3. Resources'!O$54)&lt;&gt;7,'3. Resources'!O$55&lt;&gt;"FER"),$D58,0)</f>
        <v>4</v>
      </c>
      <c r="Q58" s="265">
        <f>IF(AND(WEEKDAY('3. Resources'!P$54)&lt;&gt;1,WEEKDAY('3. Resources'!P$54)&lt;&gt;7,'3. Resources'!P$55&lt;&gt;"FER"),$D58,0)</f>
        <v>0</v>
      </c>
      <c r="R58" s="265">
        <f>IF(AND(WEEKDAY('3. Resources'!Q$54)&lt;&gt;1,WEEKDAY('3. Resources'!Q$54)&lt;&gt;7,'3. Resources'!Q$55&lt;&gt;"FER"),$D58,0)</f>
        <v>0</v>
      </c>
    </row>
    <row r="59" spans="2:18">
      <c r="B59" s="277" t="s">
        <v>118</v>
      </c>
      <c r="C59" s="278" t="str">
        <f>CONFIG!$A$4</f>
        <v>PRG</v>
      </c>
      <c r="D59" s="264">
        <f>D65/'3. Resources'!$B$54</f>
        <v>8</v>
      </c>
      <c r="E59" s="265">
        <f>IF(AND(WEEKDAY('3. Resources'!D$54)&lt;&gt;1,WEEKDAY('3. Resources'!D$54)&lt;&gt;7,'3. Resources'!D$55&lt;&gt;"FER"),$D59,0)</f>
        <v>8</v>
      </c>
      <c r="F59" s="265">
        <f>IF(AND(WEEKDAY('3. Resources'!E$54)&lt;&gt;1,WEEKDAY('3. Resources'!E$54)&lt;&gt;7,'3. Resources'!E$55&lt;&gt;"FER"),$D59,0)</f>
        <v>8</v>
      </c>
      <c r="G59" s="265">
        <f>IF(AND(WEEKDAY('3. Resources'!F$54)&lt;&gt;1,WEEKDAY('3. Resources'!F$54)&lt;&gt;7,'3. Resources'!F$55&lt;&gt;"FER"),$D59,0)</f>
        <v>8</v>
      </c>
      <c r="H59" s="265">
        <f>IF(AND(WEEKDAY('3. Resources'!G$54)&lt;&gt;1,WEEKDAY('3. Resources'!G$54)&lt;&gt;7,'3. Resources'!G$55&lt;&gt;"FER"),$D59,0)</f>
        <v>8</v>
      </c>
      <c r="I59" s="265">
        <f>IF(AND(WEEKDAY('3. Resources'!H$54)&lt;&gt;1,WEEKDAY('3. Resources'!H$54)&lt;&gt;7,'3. Resources'!H$55&lt;&gt;"FER"),$D59,0)</f>
        <v>8</v>
      </c>
      <c r="J59" s="265">
        <f>IF(AND(WEEKDAY('3. Resources'!I$54)&lt;&gt;1,WEEKDAY('3. Resources'!I$54)&lt;&gt;7,'3. Resources'!I$55&lt;&gt;"FER"),$D59,0)</f>
        <v>0</v>
      </c>
      <c r="K59" s="265">
        <f>IF(AND(WEEKDAY('3. Resources'!J$54)&lt;&gt;1,WEEKDAY('3. Resources'!J$54)&lt;&gt;7,'3. Resources'!J$55&lt;&gt;"FER"),$D59,0)</f>
        <v>0</v>
      </c>
      <c r="L59" s="265">
        <f>IF(AND(WEEKDAY('3. Resources'!K$54)&lt;&gt;1,WEEKDAY('3. Resources'!K$54)&lt;&gt;7,'3. Resources'!K$55&lt;&gt;"FER"),$D59,0)</f>
        <v>8</v>
      </c>
      <c r="M59" s="265">
        <f>IF(AND(WEEKDAY('3. Resources'!L$54)&lt;&gt;1,WEEKDAY('3. Resources'!L$54)&lt;&gt;7,'3. Resources'!L$55&lt;&gt;"FER"),$D59,0)</f>
        <v>8</v>
      </c>
      <c r="N59" s="265">
        <f>IF(AND(WEEKDAY('3. Resources'!M$54)&lt;&gt;1,WEEKDAY('3. Resources'!M$54)&lt;&gt;7,'3. Resources'!M$55&lt;&gt;"FER"),$D59,0)</f>
        <v>8</v>
      </c>
      <c r="O59" s="265">
        <f>IF(AND(WEEKDAY('3. Resources'!N$54)&lt;&gt;1,WEEKDAY('3. Resources'!N$54)&lt;&gt;7,'3. Resources'!N$55&lt;&gt;"FER"),$D59,0)</f>
        <v>8</v>
      </c>
      <c r="P59" s="265">
        <f>IF(AND(WEEKDAY('3. Resources'!O$54)&lt;&gt;1,WEEKDAY('3. Resources'!O$54)&lt;&gt;7,'3. Resources'!O$55&lt;&gt;"FER"),$D59,0)</f>
        <v>8</v>
      </c>
      <c r="Q59" s="265">
        <f>IF(AND(WEEKDAY('3. Resources'!P$54)&lt;&gt;1,WEEKDAY('3. Resources'!P$54)&lt;&gt;7,'3. Resources'!P$55&lt;&gt;"FER"),$D59,0)</f>
        <v>0</v>
      </c>
      <c r="R59" s="265">
        <f>IF(AND(WEEKDAY('3. Resources'!Q$54)&lt;&gt;1,WEEKDAY('3. Resources'!Q$54)&lt;&gt;7,'3. Resources'!Q$55&lt;&gt;"FER"),$D59,0)</f>
        <v>0</v>
      </c>
    </row>
    <row r="60" spans="2:18">
      <c r="B60" s="277" t="s">
        <v>118</v>
      </c>
      <c r="C60" s="278" t="str">
        <f>CONFIG!$A$5</f>
        <v>AUD</v>
      </c>
      <c r="D60" s="264">
        <f>D66/'3. Resources'!$B$54</f>
        <v>0</v>
      </c>
      <c r="E60" s="265">
        <f>IF(AND(WEEKDAY('3. Resources'!D$54)&lt;&gt;1,WEEKDAY('3. Resources'!D$54)&lt;&gt;7,'3. Resources'!D$55&lt;&gt;"FER"),$D60,0)</f>
        <v>0</v>
      </c>
      <c r="F60" s="265">
        <f>IF(AND(WEEKDAY('3. Resources'!E$54)&lt;&gt;1,WEEKDAY('3. Resources'!E$54)&lt;&gt;7,'3. Resources'!E$55&lt;&gt;"FER"),$D60,0)</f>
        <v>0</v>
      </c>
      <c r="G60" s="265">
        <f>IF(AND(WEEKDAY('3. Resources'!F$54)&lt;&gt;1,WEEKDAY('3. Resources'!F$54)&lt;&gt;7,'3. Resources'!F$55&lt;&gt;"FER"),$D60,0)</f>
        <v>0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0</v>
      </c>
      <c r="K60" s="265">
        <f>IF(AND(WEEKDAY('3. Resources'!J$54)&lt;&gt;1,WEEKDAY('3. Resources'!J$54)&lt;&gt;7,'3. Resources'!J$55&lt;&gt;"FER"),$D60,0)</f>
        <v>0</v>
      </c>
      <c r="L60" s="265">
        <f>IF(AND(WEEKDAY('3. Resources'!K$54)&lt;&gt;1,WEEKDAY('3. Resources'!K$54)&lt;&gt;7,'3. Resources'!K$55&lt;&gt;"FER"),$D60,0)</f>
        <v>0</v>
      </c>
      <c r="M60" s="265">
        <f>IF(AND(WEEKDAY('3. Resources'!L$54)&lt;&gt;1,WEEKDAY('3. Resources'!L$54)&lt;&gt;7,'3. Resources'!L$55&lt;&gt;"FER"),$D60,0)</f>
        <v>0</v>
      </c>
      <c r="N60" s="265">
        <f>IF(AND(WEEKDAY('3. Resources'!M$54)&lt;&gt;1,WEEKDAY('3. Resources'!M$54)&lt;&gt;7,'3. Resources'!M$55&lt;&gt;"FER"),$D60,0)</f>
        <v>0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0</v>
      </c>
      <c r="R60" s="265">
        <f>IF(AND(WEEKDAY('3. Resources'!Q$54)&lt;&gt;1,WEEKDAY('3. Resources'!Q$54)&lt;&gt;7,'3. Resources'!Q$55&lt;&gt;"FER"),$D60,0)</f>
        <v>0</v>
      </c>
    </row>
    <row r="61" spans="2:18" ht="15.75" thickBot="1">
      <c r="B61" s="279" t="s">
        <v>118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116</v>
      </c>
      <c r="C62" s="269" t="s">
        <v>112</v>
      </c>
      <c r="D62" s="270">
        <f>SUM(D63:D67)</f>
        <v>160</v>
      </c>
      <c r="E62" s="270">
        <f t="shared" ref="E62:E67" si="29">D62-E56</f>
        <v>144</v>
      </c>
      <c r="F62" s="270">
        <f t="shared" ref="F62:R62" si="30">E62-F56</f>
        <v>128</v>
      </c>
      <c r="G62" s="270">
        <f t="shared" si="30"/>
        <v>112</v>
      </c>
      <c r="H62" s="270">
        <f t="shared" si="30"/>
        <v>96</v>
      </c>
      <c r="I62" s="270">
        <f t="shared" si="30"/>
        <v>80</v>
      </c>
      <c r="J62" s="270">
        <f t="shared" si="30"/>
        <v>80</v>
      </c>
      <c r="K62" s="270">
        <f t="shared" si="30"/>
        <v>80</v>
      </c>
      <c r="L62" s="270">
        <f t="shared" si="30"/>
        <v>64</v>
      </c>
      <c r="M62" s="270">
        <f t="shared" si="30"/>
        <v>48</v>
      </c>
      <c r="N62" s="270">
        <f t="shared" si="30"/>
        <v>32</v>
      </c>
      <c r="O62" s="270">
        <f t="shared" si="30"/>
        <v>16</v>
      </c>
      <c r="P62" s="270">
        <f t="shared" si="30"/>
        <v>0</v>
      </c>
      <c r="Q62" s="270">
        <f t="shared" si="30"/>
        <v>0</v>
      </c>
      <c r="R62" s="271">
        <f t="shared" si="30"/>
        <v>0</v>
      </c>
    </row>
    <row r="63" spans="2:18">
      <c r="B63" s="281" t="s">
        <v>116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24</v>
      </c>
      <c r="I63" s="267">
        <f t="shared" si="31"/>
        <v>20</v>
      </c>
      <c r="J63" s="267">
        <f t="shared" si="31"/>
        <v>20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4</v>
      </c>
      <c r="P63" s="267">
        <f t="shared" si="31"/>
        <v>0</v>
      </c>
      <c r="Q63" s="267">
        <f t="shared" si="31"/>
        <v>0</v>
      </c>
      <c r="R63" s="267">
        <f t="shared" si="31"/>
        <v>0</v>
      </c>
    </row>
    <row r="64" spans="2:18">
      <c r="B64" s="263" t="s">
        <v>116</v>
      </c>
      <c r="C64" s="278" t="str">
        <f>CONFIG!$A$3</f>
        <v>ART</v>
      </c>
      <c r="D64" s="264">
        <f>SUMIF('3. Resources'!$C$86:$C$95,C64,'3. Resources'!$I$86:$I$95)</f>
        <v>40</v>
      </c>
      <c r="E64" s="265">
        <f t="shared" si="29"/>
        <v>36</v>
      </c>
      <c r="F64" s="265">
        <f t="shared" ref="F64:R64" si="32">E64-F58</f>
        <v>32</v>
      </c>
      <c r="G64" s="265">
        <f t="shared" si="32"/>
        <v>28</v>
      </c>
      <c r="H64" s="265">
        <f t="shared" si="32"/>
        <v>24</v>
      </c>
      <c r="I64" s="265">
        <f t="shared" si="32"/>
        <v>20</v>
      </c>
      <c r="J64" s="265">
        <f t="shared" si="32"/>
        <v>20</v>
      </c>
      <c r="K64" s="265">
        <f t="shared" si="32"/>
        <v>20</v>
      </c>
      <c r="L64" s="265">
        <f t="shared" si="32"/>
        <v>16</v>
      </c>
      <c r="M64" s="265">
        <f t="shared" si="32"/>
        <v>12</v>
      </c>
      <c r="N64" s="265">
        <f t="shared" si="32"/>
        <v>8</v>
      </c>
      <c r="O64" s="265">
        <f t="shared" si="32"/>
        <v>4</v>
      </c>
      <c r="P64" s="265">
        <f t="shared" si="32"/>
        <v>0</v>
      </c>
      <c r="Q64" s="265">
        <f t="shared" si="32"/>
        <v>0</v>
      </c>
      <c r="R64" s="265">
        <f t="shared" si="32"/>
        <v>0</v>
      </c>
    </row>
    <row r="65" spans="2:18">
      <c r="B65" s="263" t="s">
        <v>116</v>
      </c>
      <c r="C65" s="278" t="str">
        <f>CONFIG!$A$4</f>
        <v>PRG</v>
      </c>
      <c r="D65" s="264">
        <f>SUMIF('3. Resources'!$C$86:$C$95,C65,'3. Resources'!$I$86:$I$95)</f>
        <v>80</v>
      </c>
      <c r="E65" s="265">
        <f t="shared" si="29"/>
        <v>72</v>
      </c>
      <c r="F65" s="265">
        <f t="shared" ref="F65:R65" si="33">E65-F59</f>
        <v>64</v>
      </c>
      <c r="G65" s="265">
        <f t="shared" si="33"/>
        <v>56</v>
      </c>
      <c r="H65" s="265">
        <f t="shared" si="33"/>
        <v>48</v>
      </c>
      <c r="I65" s="265">
        <f t="shared" si="33"/>
        <v>40</v>
      </c>
      <c r="J65" s="265">
        <f t="shared" si="33"/>
        <v>40</v>
      </c>
      <c r="K65" s="265">
        <f t="shared" si="33"/>
        <v>40</v>
      </c>
      <c r="L65" s="265">
        <f t="shared" si="33"/>
        <v>32</v>
      </c>
      <c r="M65" s="265">
        <f t="shared" si="33"/>
        <v>24</v>
      </c>
      <c r="N65" s="265">
        <f t="shared" si="33"/>
        <v>16</v>
      </c>
      <c r="O65" s="265">
        <f t="shared" si="33"/>
        <v>8</v>
      </c>
      <c r="P65" s="265">
        <f t="shared" si="33"/>
        <v>0</v>
      </c>
      <c r="Q65" s="265">
        <f t="shared" si="33"/>
        <v>0</v>
      </c>
      <c r="R65" s="265">
        <f t="shared" si="33"/>
        <v>0</v>
      </c>
    </row>
    <row r="66" spans="2:18">
      <c r="B66" s="263" t="s">
        <v>116</v>
      </c>
      <c r="C66" s="278" t="str">
        <f>CONFIG!$A$5</f>
        <v>AUD</v>
      </c>
      <c r="D66" s="264">
        <f>SUMIF('3. Resources'!$C$86:$C$95,C66,'3. Resources'!$I$86:$I$95)</f>
        <v>0</v>
      </c>
      <c r="E66" s="265">
        <f t="shared" si="29"/>
        <v>0</v>
      </c>
      <c r="F66" s="265">
        <f t="shared" ref="F66:R66" si="34">E66-F60</f>
        <v>0</v>
      </c>
      <c r="G66" s="265">
        <f t="shared" si="34"/>
        <v>0</v>
      </c>
      <c r="H66" s="265">
        <f t="shared" si="34"/>
        <v>0</v>
      </c>
      <c r="I66" s="265">
        <f t="shared" si="34"/>
        <v>0</v>
      </c>
      <c r="J66" s="265">
        <f t="shared" si="34"/>
        <v>0</v>
      </c>
      <c r="K66" s="265">
        <f t="shared" si="34"/>
        <v>0</v>
      </c>
      <c r="L66" s="265">
        <f t="shared" si="34"/>
        <v>0</v>
      </c>
      <c r="M66" s="265">
        <f t="shared" si="34"/>
        <v>0</v>
      </c>
      <c r="N66" s="265">
        <f t="shared" si="34"/>
        <v>0</v>
      </c>
      <c r="O66" s="265">
        <f t="shared" si="34"/>
        <v>0</v>
      </c>
      <c r="P66" s="265">
        <f t="shared" si="34"/>
        <v>0</v>
      </c>
      <c r="Q66" s="265">
        <f t="shared" si="34"/>
        <v>0</v>
      </c>
      <c r="R66" s="265">
        <f t="shared" si="34"/>
        <v>0</v>
      </c>
    </row>
    <row r="67" spans="2:18">
      <c r="B67" s="263" t="s">
        <v>116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abSelected="1" topLeftCell="A8" workbookViewId="0">
      <selection activeCell="S8" sqref="S8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78" t="str">
        <f>'1. Backlog'!$H$1</f>
        <v>Silent Runner</v>
      </c>
      <c r="H2" s="378"/>
      <c r="I2" s="378"/>
      <c r="J2" s="378"/>
      <c r="K2" s="378"/>
      <c r="L2" s="378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128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7" t="str">
        <f>'1. Backlog'!$H$1</f>
        <v>Silent Runner</v>
      </c>
      <c r="H2" s="397"/>
      <c r="I2" s="397"/>
      <c r="J2" s="397"/>
      <c r="K2" s="397"/>
      <c r="L2" s="397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127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03" t="s">
        <v>111</v>
      </c>
      <c r="C6" s="40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5"/>
    </row>
    <row r="7" spans="1:36" ht="23.25" customHeight="1">
      <c r="B7" s="406">
        <v>10</v>
      </c>
      <c r="C7" s="407"/>
      <c r="D7" s="185" t="s">
        <v>56</v>
      </c>
      <c r="E7" s="185">
        <f>'3. Resources'!D54</f>
        <v>40294</v>
      </c>
      <c r="F7" s="185">
        <f>'3. Resources'!E54</f>
        <v>40295</v>
      </c>
      <c r="G7" s="185">
        <f>'3. Resources'!F54</f>
        <v>40296</v>
      </c>
      <c r="H7" s="185">
        <f>'3. Resources'!G54</f>
        <v>40297</v>
      </c>
      <c r="I7" s="185">
        <f>'3. Resources'!H54</f>
        <v>40298</v>
      </c>
      <c r="J7" s="185">
        <f>'3. Resources'!I54</f>
        <v>40299</v>
      </c>
      <c r="K7" s="185">
        <f>'3. Resources'!J54</f>
        <v>40300</v>
      </c>
      <c r="L7" s="185">
        <f>'3. Resources'!K54</f>
        <v>40301</v>
      </c>
      <c r="M7" s="185">
        <f>'3. Resources'!L54</f>
        <v>40302</v>
      </c>
      <c r="N7" s="185">
        <f>'3. Resources'!M54</f>
        <v>40303</v>
      </c>
      <c r="O7" s="185">
        <f>'3. Resources'!N54</f>
        <v>40304</v>
      </c>
      <c r="P7" s="185">
        <f>'3. Resources'!O54</f>
        <v>40305</v>
      </c>
      <c r="Q7" s="185">
        <f>'3. Resources'!P54</f>
        <v>40306</v>
      </c>
      <c r="R7" s="185">
        <f>'3. Resources'!Q54</f>
        <v>40307</v>
      </c>
    </row>
    <row r="8" spans="1:36" ht="15" customHeight="1">
      <c r="B8" s="408"/>
      <c r="C8" s="409"/>
      <c r="D8" s="184"/>
      <c r="E8" s="184">
        <f>'3. Resources'!D55</f>
        <v>2</v>
      </c>
      <c r="F8" s="184">
        <f>'3. Resources'!E55</f>
        <v>3</v>
      </c>
      <c r="G8" s="184">
        <f>'3. Resources'!F55</f>
        <v>4</v>
      </c>
      <c r="H8" s="184">
        <f>'3. Resources'!G55</f>
        <v>5</v>
      </c>
      <c r="I8" s="184">
        <f>'3. Resources'!H55</f>
        <v>6</v>
      </c>
      <c r="J8" s="184">
        <f>'3. Resources'!I55</f>
        <v>7</v>
      </c>
      <c r="K8" s="184">
        <f>'3. Resources'!J55</f>
        <v>1</v>
      </c>
      <c r="L8" s="184">
        <f>'3. Resources'!K55</f>
        <v>2</v>
      </c>
      <c r="M8" s="184">
        <f>'3. Resources'!L55</f>
        <v>3</v>
      </c>
      <c r="N8" s="184">
        <f>'3. Resources'!M55</f>
        <v>4</v>
      </c>
      <c r="O8" s="184">
        <f>'3. Resources'!N55</f>
        <v>5</v>
      </c>
      <c r="P8" s="184">
        <f>'3. Resources'!O55</f>
        <v>6</v>
      </c>
      <c r="Q8" s="184">
        <f>'3. Resources'!P55</f>
        <v>7</v>
      </c>
      <c r="R8" s="184">
        <f>'3. Resources'!Q55</f>
        <v>1</v>
      </c>
    </row>
    <row r="9" spans="1:36" ht="15.75" thickBot="1">
      <c r="B9" s="401" t="s">
        <v>34</v>
      </c>
      <c r="C9" s="402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6</v>
      </c>
      <c r="J9" s="216">
        <f>'3. Resources'!I56</f>
        <v>5</v>
      </c>
      <c r="K9" s="216">
        <f>'3. Resources'!J56</f>
        <v>5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1</v>
      </c>
      <c r="Q9" s="216">
        <f>'3. Resources'!P56</f>
        <v>0</v>
      </c>
      <c r="R9" s="216">
        <f>'3. Resources'!Q56</f>
        <v>0</v>
      </c>
    </row>
    <row r="10" spans="1:36" ht="15.75" thickBot="1">
      <c r="B10" s="297" t="s">
        <v>84</v>
      </c>
      <c r="C10" s="298" t="s">
        <v>112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Kojiio</v>
      </c>
      <c r="D11" s="304">
        <f>SUMIF('4. Timesheet'!$H$11:$H$119,$C11,'4. Timesheet'!$C$11:$C$119)</f>
        <v>0</v>
      </c>
      <c r="E11" s="285">
        <f>SUMIF('4. Timesheet'!$H$11:$H$119,$C11,'4. Timesheet'!$D$11:$D$119)</f>
        <v>0</v>
      </c>
      <c r="F11" s="286">
        <f>SUMIF('4. Timesheet'!$H$11:$H$119,$C11,'4. Timesheet'!$D$11:$D$119)</f>
        <v>0</v>
      </c>
      <c r="G11" s="286">
        <f>SUMIF('4. Timesheet'!$H$11:$H$119,$C11,'4. Timesheet'!$D$11:$D$119)</f>
        <v>0</v>
      </c>
      <c r="H11" s="286">
        <f>SUMIF('4. Timesheet'!$H$11:$H$119,$C11,'4. Timesheet'!$D$11:$D$119)</f>
        <v>0</v>
      </c>
      <c r="I11" s="286">
        <f>SUMIF('4. Timesheet'!$H$11:$H$119,$C11,'4. Timesheet'!$D$11:$D$119)</f>
        <v>0</v>
      </c>
      <c r="J11" s="286">
        <f>SUMIF('4. Timesheet'!$H$11:$H$119,$C11,'4. Timesheet'!$D$11:$D$119)</f>
        <v>0</v>
      </c>
      <c r="K11" s="286">
        <f>SUMIF('4. Timesheet'!$H$11:$H$119,$C11,'4. Timesheet'!$D$11:$D$119)</f>
        <v>0</v>
      </c>
      <c r="L11" s="286">
        <f>SUMIF('4. Timesheet'!$H$11:$H$119,$C11,'4. Timesheet'!$D$11:$D$119)</f>
        <v>0</v>
      </c>
      <c r="M11" s="286">
        <f>SUMIF('4. Timesheet'!$H$11:$H$119,$C11,'4. Timesheet'!$D$11:$D$119)</f>
        <v>0</v>
      </c>
      <c r="N11" s="286">
        <f>SUMIF('4. Timesheet'!$H$11:$H$119,$C11,'4. Timesheet'!$D$11:$D$119)</f>
        <v>0</v>
      </c>
      <c r="O11" s="286">
        <f>SUMIF('4. Timesheet'!$H$11:$H$119,$C11,'4. Timesheet'!$D$11:$D$119)</f>
        <v>0</v>
      </c>
      <c r="P11" s="286">
        <f>SUMIF('4. Timesheet'!$H$11:$H$119,$C11,'4. Timesheet'!$D$11:$D$119)</f>
        <v>0</v>
      </c>
      <c r="Q11" s="286">
        <f>SUMIF('4. Timesheet'!$H$11:$H$119,$C11,'4. Timesheet'!$D$11:$D$119)</f>
        <v>0</v>
      </c>
      <c r="R11" s="286">
        <f>SUMIF('4. Timesheet'!$H$11:$H$119,$C11,'4. Timesheet'!$D$11:$D$119)</f>
        <v>0</v>
      </c>
    </row>
    <row r="12" spans="1:36">
      <c r="B12" s="287" t="s">
        <v>84</v>
      </c>
      <c r="C12" s="283" t="str">
        <f>IF('3. Resources'!$B$87&lt;&gt;"",'3. Resources'!$B$87,"N/A")</f>
        <v>Gustavo</v>
      </c>
      <c r="D12" s="289">
        <f>SUMIF('4. Timesheet'!$H$11:$H$119,$C12,'4. Timesheet'!$C$11:$C$119)</f>
        <v>0</v>
      </c>
      <c r="E12" s="290">
        <f>SUMIF('4. Timesheet'!$H$11:$H$119,$C12,'4. Timesheet'!$D$11:$D$119)</f>
        <v>0</v>
      </c>
      <c r="F12" s="291">
        <f>SUMIF('4. Timesheet'!$H$11:$H$119,$C12,'4. Timesheet'!$D$11:$D$119)</f>
        <v>0</v>
      </c>
      <c r="G12" s="291">
        <f>SUMIF('4. Timesheet'!$H$11:$H$119,$C12,'4. Timesheet'!$D$11:$D$119)</f>
        <v>0</v>
      </c>
      <c r="H12" s="291">
        <f>SUMIF('4. Timesheet'!$H$11:$H$119,$C12,'4. Timesheet'!$D$11:$D$119)</f>
        <v>0</v>
      </c>
      <c r="I12" s="291">
        <f>SUMIF('4. Timesheet'!$H$11:$H$119,$C12,'4. Timesheet'!$D$11:$D$119)</f>
        <v>0</v>
      </c>
      <c r="J12" s="291">
        <f>SUMIF('4. Timesheet'!$H$11:$H$119,$C12,'4. Timesheet'!$D$11:$D$119)</f>
        <v>0</v>
      </c>
      <c r="K12" s="291">
        <f>SUMIF('4. Timesheet'!$H$11:$H$119,$C12,'4. Timesheet'!$D$11:$D$119)</f>
        <v>0</v>
      </c>
      <c r="L12" s="291">
        <f>SUMIF('4. Timesheet'!$H$11:$H$119,$C12,'4. Timesheet'!$D$11:$D$119)</f>
        <v>0</v>
      </c>
      <c r="M12" s="291">
        <f>SUMIF('4. Timesheet'!$H$11:$H$119,$C12,'4. Timesheet'!$D$11:$D$119)</f>
        <v>0</v>
      </c>
      <c r="N12" s="291">
        <f>SUMIF('4. Timesheet'!$H$11:$H$119,$C12,'4. Timesheet'!$D$11:$D$119)</f>
        <v>0</v>
      </c>
      <c r="O12" s="291">
        <f>SUMIF('4. Timesheet'!$H$11:$H$119,$C12,'4. Timesheet'!$D$11:$D$119)</f>
        <v>0</v>
      </c>
      <c r="P12" s="291">
        <f>SUMIF('4. Timesheet'!$H$11:$H$119,$C12,'4. Timesheet'!$D$11:$D$119)</f>
        <v>0</v>
      </c>
      <c r="Q12" s="291">
        <f>SUMIF('4. Timesheet'!$H$11:$H$119,$C12,'4. Timesheet'!$D$11:$D$119)</f>
        <v>0</v>
      </c>
      <c r="R12" s="291">
        <f>SUMIF('4. Timesheet'!$H$11:$H$119,$C12,'4. Timesheet'!$D$11:$D$119)</f>
        <v>0</v>
      </c>
    </row>
    <row r="13" spans="1:36">
      <c r="B13" s="287" t="s">
        <v>84</v>
      </c>
      <c r="C13" s="283" t="str">
        <f>IF('3. Resources'!$B$88&lt;&gt;"",'3. Resources'!$B$88,"N/A")</f>
        <v>Caio</v>
      </c>
      <c r="D13" s="289">
        <f>SUMIF('4. Timesheet'!$H$11:$H$119,$C13,'4. Timesheet'!$C$11:$C$119)</f>
        <v>0</v>
      </c>
      <c r="E13" s="290">
        <f>SUMIF('4. Timesheet'!$H$11:$H$119,$C13,'4. Timesheet'!$D$11:$D$119)</f>
        <v>0</v>
      </c>
      <c r="F13" s="291">
        <f>SUMIF('4. Timesheet'!$H$11:$H$119,$C13,'4. Timesheet'!$D$11:$D$119)</f>
        <v>0</v>
      </c>
      <c r="G13" s="291">
        <f>SUMIF('4. Timesheet'!$H$11:$H$119,$C13,'4. Timesheet'!$D$11:$D$119)</f>
        <v>0</v>
      </c>
      <c r="H13" s="291">
        <f>SUMIF('4. Timesheet'!$H$11:$H$119,$C13,'4. Timesheet'!$D$11:$D$119)</f>
        <v>0</v>
      </c>
      <c r="I13" s="291">
        <f>SUMIF('4. Timesheet'!$H$11:$H$119,$C13,'4. Timesheet'!$D$11:$D$119)</f>
        <v>0</v>
      </c>
      <c r="J13" s="291">
        <f>SUMIF('4. Timesheet'!$H$11:$H$119,$C13,'4. Timesheet'!$D$11:$D$119)</f>
        <v>0</v>
      </c>
      <c r="K13" s="291">
        <f>SUMIF('4. Timesheet'!$H$11:$H$119,$C13,'4. Timesheet'!$D$11:$D$119)</f>
        <v>0</v>
      </c>
      <c r="L13" s="291">
        <f>SUMIF('4. Timesheet'!$H$11:$H$119,$C13,'4. Timesheet'!$D$11:$D$119)</f>
        <v>0</v>
      </c>
      <c r="M13" s="291">
        <f>SUMIF('4. Timesheet'!$H$11:$H$119,$C13,'4. Timesheet'!$D$11:$D$119)</f>
        <v>0</v>
      </c>
      <c r="N13" s="291">
        <f>SUMIF('4. Timesheet'!$H$11:$H$119,$C13,'4. Timesheet'!$D$11:$D$119)</f>
        <v>0</v>
      </c>
      <c r="O13" s="291">
        <f>SUMIF('4. Timesheet'!$H$11:$H$119,$C13,'4. Timesheet'!$D$11:$D$119)</f>
        <v>0</v>
      </c>
      <c r="P13" s="291">
        <f>SUMIF('4. Timesheet'!$H$11:$H$119,$C13,'4. Timesheet'!$D$11:$D$119)</f>
        <v>0</v>
      </c>
      <c r="Q13" s="291">
        <f>SUMIF('4. Timesheet'!$H$11:$H$119,$C13,'4. Timesheet'!$D$11:$D$119)</f>
        <v>0</v>
      </c>
      <c r="R13" s="291">
        <f>SUMIF('4. Timesheet'!$H$11:$H$119,$C13,'4. Timesheet'!$D$11:$D$119)</f>
        <v>0</v>
      </c>
    </row>
    <row r="14" spans="1:36">
      <c r="B14" s="287" t="s">
        <v>84</v>
      </c>
      <c r="C14" s="283" t="str">
        <f>IF('3. Resources'!$B$89&lt;&gt;"",'3. Resources'!$B$89,"N/A")</f>
        <v>Max</v>
      </c>
      <c r="D14" s="289">
        <f>SUMIF('4. Timesheet'!$H$11:$H$119,$C14,'4. Timesheet'!$C$11:$C$119)</f>
        <v>0</v>
      </c>
      <c r="E14" s="290">
        <f>SUMIF('4. Timesheet'!$H$11:$H$119,$C14,'4. Timesheet'!$D$11:$D$119)</f>
        <v>0</v>
      </c>
      <c r="F14" s="291">
        <f>SUMIF('4. Timesheet'!$H$11:$H$119,$C14,'4. Timesheet'!$D$11:$D$119)</f>
        <v>0</v>
      </c>
      <c r="G14" s="291">
        <f>SUMIF('4. Timesheet'!$H$11:$H$119,$C14,'4. Timesheet'!$D$11:$D$119)</f>
        <v>0</v>
      </c>
      <c r="H14" s="291">
        <f>SUMIF('4. Timesheet'!$H$11:$H$119,$C14,'4. Timesheet'!$D$11:$D$119)</f>
        <v>0</v>
      </c>
      <c r="I14" s="291">
        <f>SUMIF('4. Timesheet'!$H$11:$H$119,$C14,'4. Timesheet'!$D$11:$D$119)</f>
        <v>0</v>
      </c>
      <c r="J14" s="291">
        <f>SUMIF('4. Timesheet'!$H$11:$H$119,$C14,'4. Timesheet'!$D$11:$D$119)</f>
        <v>0</v>
      </c>
      <c r="K14" s="291">
        <f>SUMIF('4. Timesheet'!$H$11:$H$119,$C14,'4. Timesheet'!$D$11:$D$119)</f>
        <v>0</v>
      </c>
      <c r="L14" s="291">
        <f>SUMIF('4. Timesheet'!$H$11:$H$119,$C14,'4. Timesheet'!$D$11:$D$119)</f>
        <v>0</v>
      </c>
      <c r="M14" s="291">
        <f>SUMIF('4. Timesheet'!$H$11:$H$119,$C14,'4. Timesheet'!$D$11:$D$119)</f>
        <v>0</v>
      </c>
      <c r="N14" s="291">
        <f>SUMIF('4. Timesheet'!$H$11:$H$119,$C14,'4. Timesheet'!$D$11:$D$119)</f>
        <v>0</v>
      </c>
      <c r="O14" s="291">
        <f>SUMIF('4. Timesheet'!$H$11:$H$119,$C14,'4. Timesheet'!$D$11:$D$119)</f>
        <v>0</v>
      </c>
      <c r="P14" s="291">
        <f>SUMIF('4. Timesheet'!$H$11:$H$119,$C14,'4. Timesheet'!$D$11:$D$119)</f>
        <v>0</v>
      </c>
      <c r="Q14" s="291">
        <f>SUMIF('4. Timesheet'!$H$11:$H$119,$C14,'4. Timesheet'!$D$11:$D$119)</f>
        <v>0</v>
      </c>
      <c r="R14" s="291">
        <f>SUMIF('4. Timesheet'!$H$11:$H$119,$C14,'4. Timesheet'!$D$11:$D$119)</f>
        <v>0</v>
      </c>
    </row>
    <row r="15" spans="1:36">
      <c r="B15" s="287" t="s">
        <v>84</v>
      </c>
      <c r="C15" s="288" t="str">
        <f>IF('3. Resources'!$B$90&lt;&gt;"",'3. Resources'!$B$90,"N/A")</f>
        <v>N/A</v>
      </c>
      <c r="D15" s="289">
        <f>SUMIF('4. Timesheet'!$H$11:$H$119,$C15,'4. Timesheet'!$C$11:$C$119)</f>
        <v>0</v>
      </c>
      <c r="E15" s="290">
        <f>SUMIF('4. Timesheet'!$H$11:$H$119,$C15,'4. Timesheet'!$D$11:$D$119)</f>
        <v>0</v>
      </c>
      <c r="F15" s="291">
        <f>SUMIF('4. Timesheet'!$H$11:$H$119,$C15,'4. Timesheet'!$D$11:$D$119)</f>
        <v>0</v>
      </c>
      <c r="G15" s="291">
        <f>SUMIF('4. Timesheet'!$H$11:$H$119,$C15,'4. Timesheet'!$D$11:$D$119)</f>
        <v>0</v>
      </c>
      <c r="H15" s="291">
        <f>SUMIF('4. Timesheet'!$H$11:$H$119,$C15,'4. Timesheet'!$D$11:$D$119)</f>
        <v>0</v>
      </c>
      <c r="I15" s="291">
        <f>SUMIF('4. Timesheet'!$H$11:$H$119,$C15,'4. Timesheet'!$D$11:$D$119)</f>
        <v>0</v>
      </c>
      <c r="J15" s="291">
        <f>SUMIF('4. Timesheet'!$H$11:$H$119,$C15,'4. Timesheet'!$D$11:$D$119)</f>
        <v>0</v>
      </c>
      <c r="K15" s="291">
        <f>SUMIF('4. Timesheet'!$H$11:$H$119,$C15,'4. Timesheet'!$D$11:$D$119)</f>
        <v>0</v>
      </c>
      <c r="L15" s="291">
        <f>SUMIF('4. Timesheet'!$H$11:$H$119,$C15,'4. Timesheet'!$D$11:$D$119)</f>
        <v>0</v>
      </c>
      <c r="M15" s="291">
        <f>SUMIF('4. Timesheet'!$H$11:$H$119,$C15,'4. Timesheet'!$D$11:$D$119)</f>
        <v>0</v>
      </c>
      <c r="N15" s="291">
        <f>SUMIF('4. Timesheet'!$H$11:$H$119,$C15,'4. Timesheet'!$D$11:$D$119)</f>
        <v>0</v>
      </c>
      <c r="O15" s="291">
        <f>SUMIF('4. Timesheet'!$H$11:$H$119,$C15,'4. Timesheet'!$D$11:$D$119)</f>
        <v>0</v>
      </c>
      <c r="P15" s="291">
        <f>SUMIF('4. Timesheet'!$H$11:$H$119,$C15,'4. Timesheet'!$D$11:$D$119)</f>
        <v>0</v>
      </c>
      <c r="Q15" s="291">
        <f>SUMIF('4. Timesheet'!$H$11:$H$119,$C15,'4. Timesheet'!$D$11:$D$119)</f>
        <v>0</v>
      </c>
      <c r="R15" s="291">
        <f>SUMIF('4. Timesheet'!$H$11:$H$119,$C15,'4. Timesheet'!$D$11:$D$119)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Timesheet'!$H$11:$H$119,$C16,'4. Timesheet'!$C$11:$C$119)</f>
        <v>0</v>
      </c>
      <c r="E16" s="290">
        <f>SUMIF('4. Timesheet'!$H$11:$H$119,$C16,'4. Timesheet'!$D$11:$D$119)</f>
        <v>0</v>
      </c>
      <c r="F16" s="291">
        <f>SUMIF('4. Timesheet'!$H$11:$H$119,$C16,'4. Timesheet'!$D$11:$D$119)</f>
        <v>0</v>
      </c>
      <c r="G16" s="291">
        <f>SUMIF('4. Timesheet'!$H$11:$H$119,$C16,'4. Timesheet'!$D$11:$D$119)</f>
        <v>0</v>
      </c>
      <c r="H16" s="291">
        <f>SUMIF('4. Timesheet'!$H$11:$H$119,$C16,'4. Timesheet'!$D$11:$D$119)</f>
        <v>0</v>
      </c>
      <c r="I16" s="291">
        <f>SUMIF('4. Timesheet'!$H$11:$H$119,$C16,'4. Timesheet'!$D$11:$D$119)</f>
        <v>0</v>
      </c>
      <c r="J16" s="291">
        <f>SUMIF('4. Timesheet'!$H$11:$H$119,$C16,'4. Timesheet'!$D$11:$D$119)</f>
        <v>0</v>
      </c>
      <c r="K16" s="291">
        <f>SUMIF('4. Timesheet'!$H$11:$H$119,$C16,'4. Timesheet'!$D$11:$D$119)</f>
        <v>0</v>
      </c>
      <c r="L16" s="291">
        <f>SUMIF('4. Timesheet'!$H$11:$H$119,$C16,'4. Timesheet'!$D$11:$D$119)</f>
        <v>0</v>
      </c>
      <c r="M16" s="291">
        <f>SUMIF('4. Timesheet'!$H$11:$H$119,$C16,'4. Timesheet'!$D$11:$D$119)</f>
        <v>0</v>
      </c>
      <c r="N16" s="291">
        <f>SUMIF('4. Timesheet'!$H$11:$H$119,$C16,'4. Timesheet'!$D$11:$D$119)</f>
        <v>0</v>
      </c>
      <c r="O16" s="291">
        <f>SUMIF('4. Timesheet'!$H$11:$H$119,$C16,'4. Timesheet'!$D$11:$D$119)</f>
        <v>0</v>
      </c>
      <c r="P16" s="291">
        <f>SUMIF('4. Timesheet'!$H$11:$H$119,$C16,'4. Timesheet'!$D$11:$D$119)</f>
        <v>0</v>
      </c>
      <c r="Q16" s="291">
        <f>SUMIF('4. Timesheet'!$H$11:$H$119,$C16,'4. Timesheet'!$D$11:$D$119)</f>
        <v>0</v>
      </c>
      <c r="R16" s="291">
        <f>SUMIF('4. Timesheet'!$H$11:$H$119,$C16,'4. Timesheet'!$D$11:$D$119)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Timesheet'!$H$11:$H$119,$C17,'4. Timesheet'!$C$11:$C$119)</f>
        <v>0</v>
      </c>
      <c r="E17" s="290">
        <f>SUMIF('4. Timesheet'!$H$11:$H$119,$C17,'4. Timesheet'!$D$11:$D$119)</f>
        <v>0</v>
      </c>
      <c r="F17" s="291">
        <f>SUMIF('4. Timesheet'!$H$11:$H$119,$C17,'4. Timesheet'!$D$11:$D$119)</f>
        <v>0</v>
      </c>
      <c r="G17" s="291">
        <f>SUMIF('4. Timesheet'!$H$11:$H$119,$C17,'4. Timesheet'!$D$11:$D$119)</f>
        <v>0</v>
      </c>
      <c r="H17" s="291">
        <f>SUMIF('4. Timesheet'!$H$11:$H$119,$C17,'4. Timesheet'!$D$11:$D$119)</f>
        <v>0</v>
      </c>
      <c r="I17" s="291">
        <f>SUMIF('4. Timesheet'!$H$11:$H$119,$C17,'4. Timesheet'!$D$11:$D$119)</f>
        <v>0</v>
      </c>
      <c r="J17" s="291">
        <f>SUMIF('4. Timesheet'!$H$11:$H$119,$C17,'4. Timesheet'!$D$11:$D$119)</f>
        <v>0</v>
      </c>
      <c r="K17" s="291">
        <f>SUMIF('4. Timesheet'!$H$11:$H$119,$C17,'4. Timesheet'!$D$11:$D$119)</f>
        <v>0</v>
      </c>
      <c r="L17" s="291">
        <f>SUMIF('4. Timesheet'!$H$11:$H$119,$C17,'4. Timesheet'!$D$11:$D$119)</f>
        <v>0</v>
      </c>
      <c r="M17" s="291">
        <f>SUMIF('4. Timesheet'!$H$11:$H$119,$C17,'4. Timesheet'!$D$11:$D$119)</f>
        <v>0</v>
      </c>
      <c r="N17" s="291">
        <f>SUMIF('4. Timesheet'!$H$11:$H$119,$C17,'4. Timesheet'!$D$11:$D$119)</f>
        <v>0</v>
      </c>
      <c r="O17" s="291">
        <f>SUMIF('4. Timesheet'!$H$11:$H$119,$C17,'4. Timesheet'!$D$11:$D$119)</f>
        <v>0</v>
      </c>
      <c r="P17" s="291">
        <f>SUMIF('4. Timesheet'!$H$11:$H$119,$C17,'4. Timesheet'!$D$11:$D$119)</f>
        <v>0</v>
      </c>
      <c r="Q17" s="291">
        <f>SUMIF('4. Timesheet'!$H$11:$H$119,$C17,'4. Timesheet'!$D$11:$D$119)</f>
        <v>0</v>
      </c>
      <c r="R17" s="291">
        <f>SUMIF('4. Timesheet'!$H$11:$H$119,$C17,'4. Timesheet'!$D$11:$D$119)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Timesheet'!$H$11:$H$119,$C18,'4. Timesheet'!$C$11:$C$119)</f>
        <v>0</v>
      </c>
      <c r="E18" s="290">
        <f>SUMIF('4. Timesheet'!$H$11:$H$119,$C18,'4. Timesheet'!$D$11:$D$119)</f>
        <v>0</v>
      </c>
      <c r="F18" s="291">
        <f>SUMIF('4. Timesheet'!$H$11:$H$119,$C18,'4. Timesheet'!$D$11:$D$119)</f>
        <v>0</v>
      </c>
      <c r="G18" s="291">
        <f>SUMIF('4. Timesheet'!$H$11:$H$119,$C18,'4. Timesheet'!$D$11:$D$119)</f>
        <v>0</v>
      </c>
      <c r="H18" s="291">
        <f>SUMIF('4. Timesheet'!$H$11:$H$119,$C18,'4. Timesheet'!$D$11:$D$119)</f>
        <v>0</v>
      </c>
      <c r="I18" s="291">
        <f>SUMIF('4. Timesheet'!$H$11:$H$119,$C18,'4. Timesheet'!$D$11:$D$119)</f>
        <v>0</v>
      </c>
      <c r="J18" s="291">
        <f>SUMIF('4. Timesheet'!$H$11:$H$119,$C18,'4. Timesheet'!$D$11:$D$119)</f>
        <v>0</v>
      </c>
      <c r="K18" s="291">
        <f>SUMIF('4. Timesheet'!$H$11:$H$119,$C18,'4. Timesheet'!$D$11:$D$119)</f>
        <v>0</v>
      </c>
      <c r="L18" s="291">
        <f>SUMIF('4. Timesheet'!$H$11:$H$119,$C18,'4. Timesheet'!$D$11:$D$119)</f>
        <v>0</v>
      </c>
      <c r="M18" s="291">
        <f>SUMIF('4. Timesheet'!$H$11:$H$119,$C18,'4. Timesheet'!$D$11:$D$119)</f>
        <v>0</v>
      </c>
      <c r="N18" s="291">
        <f>SUMIF('4. Timesheet'!$H$11:$H$119,$C18,'4. Timesheet'!$D$11:$D$119)</f>
        <v>0</v>
      </c>
      <c r="O18" s="291">
        <f>SUMIF('4. Timesheet'!$H$11:$H$119,$C18,'4. Timesheet'!$D$11:$D$119)</f>
        <v>0</v>
      </c>
      <c r="P18" s="291">
        <f>SUMIF('4. Timesheet'!$H$11:$H$119,$C18,'4. Timesheet'!$D$11:$D$119)</f>
        <v>0</v>
      </c>
      <c r="Q18" s="291">
        <f>SUMIF('4. Timesheet'!$H$11:$H$119,$C18,'4. Timesheet'!$D$11:$D$119)</f>
        <v>0</v>
      </c>
      <c r="R18" s="291">
        <f>SUMIF('4. Timesheet'!$H$11:$H$119,$C18,'4. Timesheet'!$D$11:$D$119)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Timesheet'!$H$11:$H$119,$C19,'4. Timesheet'!$C$11:$C$119)</f>
        <v>0</v>
      </c>
      <c r="E19" s="290">
        <f>SUMIF('4. Timesheet'!$H$11:$H$119,$C19,'4. Timesheet'!$D$11:$D$119)</f>
        <v>0</v>
      </c>
      <c r="F19" s="291">
        <f>SUMIF('4. Timesheet'!$H$11:$H$119,$C19,'4. Timesheet'!$D$11:$D$119)</f>
        <v>0</v>
      </c>
      <c r="G19" s="291">
        <f>SUMIF('4. Timesheet'!$H$11:$H$119,$C19,'4. Timesheet'!$D$11:$D$119)</f>
        <v>0</v>
      </c>
      <c r="H19" s="291">
        <f>SUMIF('4. Timesheet'!$H$11:$H$119,$C19,'4. Timesheet'!$D$11:$D$119)</f>
        <v>0</v>
      </c>
      <c r="I19" s="291">
        <f>SUMIF('4. Timesheet'!$H$11:$H$119,$C19,'4. Timesheet'!$D$11:$D$119)</f>
        <v>0</v>
      </c>
      <c r="J19" s="291">
        <f>SUMIF('4. Timesheet'!$H$11:$H$119,$C19,'4. Timesheet'!$D$11:$D$119)</f>
        <v>0</v>
      </c>
      <c r="K19" s="291">
        <f>SUMIF('4. Timesheet'!$H$11:$H$119,$C19,'4. Timesheet'!$D$11:$D$119)</f>
        <v>0</v>
      </c>
      <c r="L19" s="291">
        <f>SUMIF('4. Timesheet'!$H$11:$H$119,$C19,'4. Timesheet'!$D$11:$D$119)</f>
        <v>0</v>
      </c>
      <c r="M19" s="291">
        <f>SUMIF('4. Timesheet'!$H$11:$H$119,$C19,'4. Timesheet'!$D$11:$D$119)</f>
        <v>0</v>
      </c>
      <c r="N19" s="291">
        <f>SUMIF('4. Timesheet'!$H$11:$H$119,$C19,'4. Timesheet'!$D$11:$D$119)</f>
        <v>0</v>
      </c>
      <c r="O19" s="291">
        <f>SUMIF('4. Timesheet'!$H$11:$H$119,$C19,'4. Timesheet'!$D$11:$D$119)</f>
        <v>0</v>
      </c>
      <c r="P19" s="291">
        <f>SUMIF('4. Timesheet'!$H$11:$H$119,$C19,'4. Timesheet'!$D$11:$D$119)</f>
        <v>0</v>
      </c>
      <c r="Q19" s="291">
        <f>SUMIF('4. Timesheet'!$H$11:$H$119,$C19,'4. Timesheet'!$D$11:$D$119)</f>
        <v>0</v>
      </c>
      <c r="R19" s="291">
        <f>SUMIF('4. Timesheet'!$H$11:$H$119,$C19,'4. Timesheet'!$D$11:$D$119)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Timesheet'!$H$11:$H$119,$C20,'4. Timesheet'!$C$11:$C$119)</f>
        <v>0</v>
      </c>
      <c r="E20" s="295">
        <f>SUMIF('4. Timesheet'!$H$11:$H$119,$C20,'4. Timesheet'!$D$11:$D$119)</f>
        <v>0</v>
      </c>
      <c r="F20" s="296">
        <f>SUMIF('4. Timesheet'!$H$11:$H$119,$C20,'4. Timesheet'!$D$11:$D$119)</f>
        <v>0</v>
      </c>
      <c r="G20" s="296">
        <f>SUMIF('4. Timesheet'!$H$11:$H$119,$C20,'4. Timesheet'!$D$11:$D$119)</f>
        <v>0</v>
      </c>
      <c r="H20" s="296">
        <f>SUMIF('4. Timesheet'!$H$11:$H$119,$C20,'4. Timesheet'!$D$11:$D$119)</f>
        <v>0</v>
      </c>
      <c r="I20" s="296">
        <f>SUMIF('4. Timesheet'!$H$11:$H$119,$C20,'4. Timesheet'!$D$11:$D$119)</f>
        <v>0</v>
      </c>
      <c r="J20" s="296">
        <f>SUMIF('4. Timesheet'!$H$11:$H$119,$C20,'4. Timesheet'!$D$11:$D$119)</f>
        <v>0</v>
      </c>
      <c r="K20" s="296">
        <f>SUMIF('4. Timesheet'!$H$11:$H$119,$C20,'4. Timesheet'!$D$11:$D$119)</f>
        <v>0</v>
      </c>
      <c r="L20" s="296">
        <f>SUMIF('4. Timesheet'!$H$11:$H$119,$C20,'4. Timesheet'!$D$11:$D$119)</f>
        <v>0</v>
      </c>
      <c r="M20" s="296">
        <f>SUMIF('4. Timesheet'!$H$11:$H$119,$C20,'4. Timesheet'!$D$11:$D$119)</f>
        <v>0</v>
      </c>
      <c r="N20" s="296">
        <f>SUMIF('4. Timesheet'!$H$11:$H$119,$C20,'4. Timesheet'!$D$11:$D$119)</f>
        <v>0</v>
      </c>
      <c r="O20" s="296">
        <f>SUMIF('4. Timesheet'!$H$11:$H$119,$C20,'4. Timesheet'!$D$11:$D$119)</f>
        <v>0</v>
      </c>
      <c r="P20" s="296">
        <f>SUMIF('4. Timesheet'!$H$11:$H$119,$C20,'4. Timesheet'!$D$11:$D$119)</f>
        <v>0</v>
      </c>
      <c r="Q20" s="296">
        <f>SUMIF('4. Timesheet'!$H$11:$H$119,$C20,'4. Timesheet'!$D$11:$D$119)</f>
        <v>0</v>
      </c>
      <c r="R20" s="296">
        <f>SUMIF('4. Timesheet'!$H$11:$H$119,$C20,'4. Timesheet'!$D$11:$D$119)</f>
        <v>0</v>
      </c>
    </row>
    <row r="21" spans="2:18" ht="15.75" thickBot="1">
      <c r="B21" s="257" t="s">
        <v>113</v>
      </c>
      <c r="C21" s="258" t="s">
        <v>112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113</v>
      </c>
      <c r="C22" s="217" t="str">
        <f>IF('3. Resources'!$B$86&lt;&gt;"",'3. Resources'!$B$86,"N/A")</f>
        <v>Kojiio</v>
      </c>
      <c r="D22" s="225">
        <v>0</v>
      </c>
      <c r="E22" s="221">
        <f>SUMIF('4. Timesheet'!$H$11:$H$119,$C22,'4. Timesheet'!J$11:J$119)</f>
        <v>0</v>
      </c>
      <c r="F22" s="215">
        <f>SUMIF('4. Timesheet'!$H$11:$H$119,$C22,'4. Timesheet'!K$11:K$119)</f>
        <v>0</v>
      </c>
      <c r="G22" s="215">
        <f>SUMIF('4. Timesheet'!$H$11:$H$119,$C22,'4. Timesheet'!L$11:L$119)</f>
        <v>0</v>
      </c>
      <c r="H22" s="215">
        <f>SUMIF('4. Timesheet'!$H$11:$H$119,$C22,'4. Timesheet'!M$11:M$119)</f>
        <v>0</v>
      </c>
      <c r="I22" s="215">
        <f>SUMIF('4. Timesheet'!$H$11:$H$119,$C22,'4. Timesheet'!N$11:N$119)</f>
        <v>0</v>
      </c>
      <c r="J22" s="215">
        <f>SUMIF('4. Timesheet'!$H$11:$H$119,$C22,'4. Timesheet'!O$11:O$119)</f>
        <v>0</v>
      </c>
      <c r="K22" s="215">
        <f>SUMIF('4. Timesheet'!$H$11:$H$119,$C22,'4. Timesheet'!P$11:P$119)</f>
        <v>0</v>
      </c>
      <c r="L22" s="215">
        <f>SUMIF('4. Timesheet'!$H$11:$H$119,$C22,'4. Timesheet'!Q$11:Q$119)</f>
        <v>0</v>
      </c>
      <c r="M22" s="215">
        <f>SUMIF('4. Timesheet'!$H$11:$H$119,$C22,'4. Timesheet'!R$11:R$119)</f>
        <v>0</v>
      </c>
      <c r="N22" s="215">
        <f>SUMIF('4. Timesheet'!$H$11:$H$119,$C22,'4. Timesheet'!S$11:S$119)</f>
        <v>0</v>
      </c>
      <c r="O22" s="215">
        <f>SUMIF('4. Timesheet'!$H$11:$H$119,$C22,'4. Timesheet'!T$11:T$119)</f>
        <v>0</v>
      </c>
      <c r="P22" s="215">
        <f>SUMIF('4. Timesheet'!$H$11:$H$119,$C22,'4. Timesheet'!U$11:U$119)</f>
        <v>0</v>
      </c>
      <c r="Q22" s="215">
        <f>SUMIF('4. Timesheet'!$H$11:$H$119,$C22,'4. Timesheet'!V$11:V$119)</f>
        <v>0</v>
      </c>
      <c r="R22" s="215">
        <f>SUMIF('4. Timesheet'!$H$11:$H$119,$C22,'4. Timesheet'!W$11:W$119)</f>
        <v>0</v>
      </c>
    </row>
    <row r="23" spans="2:18">
      <c r="B23" s="208" t="s">
        <v>113</v>
      </c>
      <c r="C23" s="218" t="str">
        <f>IF('3. Resources'!$B$87&lt;&gt;"",'3. Resources'!$B$87,"N/A")</f>
        <v>Gustavo</v>
      </c>
      <c r="D23" s="226">
        <v>0</v>
      </c>
      <c r="E23" s="222">
        <f>SUMIF('4. Timesheet'!$H$11:$H$119,$C23,'4. Timesheet'!J$11:J$119)</f>
        <v>0</v>
      </c>
      <c r="F23" s="207">
        <f>SUMIF('4. Timesheet'!$H$11:$H$119,$C23,'4. Timesheet'!K$11:K$119)</f>
        <v>0</v>
      </c>
      <c r="G23" s="207">
        <f>SUMIF('4. Timesheet'!$H$11:$H$119,$C23,'4. Timesheet'!L$11:L$119)</f>
        <v>0</v>
      </c>
      <c r="H23" s="207">
        <f>SUMIF('4. Timesheet'!$H$11:$H$119,$C23,'4. Timesheet'!M$11:M$119)</f>
        <v>0</v>
      </c>
      <c r="I23" s="207">
        <f>SUMIF('4. Timesheet'!$H$11:$H$119,$C23,'4. Timesheet'!N$11:N$119)</f>
        <v>0</v>
      </c>
      <c r="J23" s="207">
        <f>SUMIF('4. Timesheet'!$H$11:$H$119,$C23,'4. Timesheet'!O$11:O$119)</f>
        <v>0</v>
      </c>
      <c r="K23" s="207">
        <f>SUMIF('4. Timesheet'!$H$11:$H$119,$C23,'4. Timesheet'!P$11:P$119)</f>
        <v>0</v>
      </c>
      <c r="L23" s="207">
        <f>SUMIF('4. Timesheet'!$H$11:$H$119,$C23,'4. Timesheet'!Q$11:Q$119)</f>
        <v>0</v>
      </c>
      <c r="M23" s="207">
        <f>SUMIF('4. Timesheet'!$H$11:$H$119,$C23,'4. Timesheet'!R$11:R$119)</f>
        <v>0</v>
      </c>
      <c r="N23" s="207">
        <f>SUMIF('4. Timesheet'!$H$11:$H$119,$C23,'4. Timesheet'!S$11:S$119)</f>
        <v>0</v>
      </c>
      <c r="O23" s="207">
        <f>SUMIF('4. Timesheet'!$H$11:$H$119,$C23,'4. Timesheet'!T$11:T$119)</f>
        <v>0</v>
      </c>
      <c r="P23" s="207">
        <f>SUMIF('4. Timesheet'!$H$11:$H$119,$C23,'4. Timesheet'!U$11:U$119)</f>
        <v>0</v>
      </c>
      <c r="Q23" s="207">
        <f>SUMIF('4. Timesheet'!$H$11:$H$119,$C23,'4. Timesheet'!V$11:V$119)</f>
        <v>0</v>
      </c>
      <c r="R23" s="207">
        <f>SUMIF('4. Timesheet'!$H$11:$H$119,$C23,'4. Timesheet'!W$11:W$119)</f>
        <v>0</v>
      </c>
    </row>
    <row r="24" spans="2:18">
      <c r="B24" s="208" t="s">
        <v>113</v>
      </c>
      <c r="C24" s="218" t="str">
        <f>IF('3. Resources'!$B$88&lt;&gt;"",'3. Resources'!$B$88,"N/A")</f>
        <v>Caio</v>
      </c>
      <c r="D24" s="226">
        <v>0</v>
      </c>
      <c r="E24" s="222">
        <f>SUMIF('4. Timesheet'!$H$11:$H$119,$C24,'4. Timesheet'!J$11:J$119)</f>
        <v>0</v>
      </c>
      <c r="F24" s="207">
        <f>SUMIF('4. Timesheet'!$H$11:$H$119,$C24,'4. Timesheet'!K$11:K$119)</f>
        <v>0</v>
      </c>
      <c r="G24" s="207">
        <f>SUMIF('4. Timesheet'!$H$11:$H$119,$C24,'4. Timesheet'!L$11:L$119)</f>
        <v>0</v>
      </c>
      <c r="H24" s="207">
        <f>SUMIF('4. Timesheet'!$H$11:$H$119,$C24,'4. Timesheet'!M$11:M$119)</f>
        <v>0</v>
      </c>
      <c r="I24" s="207">
        <f>SUMIF('4. Timesheet'!$H$11:$H$119,$C24,'4. Timesheet'!N$11:N$119)</f>
        <v>0</v>
      </c>
      <c r="J24" s="207">
        <f>SUMIF('4. Timesheet'!$H$11:$H$119,$C24,'4. Timesheet'!O$11:O$119)</f>
        <v>0</v>
      </c>
      <c r="K24" s="207">
        <f>SUMIF('4. Timesheet'!$H$11:$H$119,$C24,'4. Timesheet'!P$11:P$119)</f>
        <v>0</v>
      </c>
      <c r="L24" s="207">
        <f>SUMIF('4. Timesheet'!$H$11:$H$119,$C24,'4. Timesheet'!Q$11:Q$119)</f>
        <v>0</v>
      </c>
      <c r="M24" s="207">
        <f>SUMIF('4. Timesheet'!$H$11:$H$119,$C24,'4. Timesheet'!R$11:R$119)</f>
        <v>0</v>
      </c>
      <c r="N24" s="207">
        <f>SUMIF('4. Timesheet'!$H$11:$H$119,$C24,'4. Timesheet'!S$11:S$119)</f>
        <v>0</v>
      </c>
      <c r="O24" s="207">
        <f>SUMIF('4. Timesheet'!$H$11:$H$119,$C24,'4. Timesheet'!T$11:T$119)</f>
        <v>0</v>
      </c>
      <c r="P24" s="207">
        <f>SUMIF('4. Timesheet'!$H$11:$H$119,$C24,'4. Timesheet'!U$11:U$119)</f>
        <v>0</v>
      </c>
      <c r="Q24" s="207">
        <f>SUMIF('4. Timesheet'!$H$11:$H$119,$C24,'4. Timesheet'!V$11:V$119)</f>
        <v>0</v>
      </c>
      <c r="R24" s="207">
        <f>SUMIF('4. Timesheet'!$H$11:$H$119,$C24,'4. Timesheet'!W$11:W$119)</f>
        <v>0</v>
      </c>
    </row>
    <row r="25" spans="2:18">
      <c r="B25" s="208" t="s">
        <v>113</v>
      </c>
      <c r="C25" s="218" t="str">
        <f>IF('3. Resources'!$B$89&lt;&gt;"",'3. Resources'!$B$89,"N/A")</f>
        <v>Max</v>
      </c>
      <c r="D25" s="226">
        <v>0</v>
      </c>
      <c r="E25" s="222">
        <f>SUMIF('4. Timesheet'!$H$11:$H$119,$C25,'4. Timesheet'!J$11:J$119)</f>
        <v>0</v>
      </c>
      <c r="F25" s="207">
        <f>SUMIF('4. Timesheet'!$H$11:$H$119,$C25,'4. Timesheet'!K$11:K$119)</f>
        <v>0</v>
      </c>
      <c r="G25" s="207">
        <f>SUMIF('4. Timesheet'!$H$11:$H$119,$C25,'4. Timesheet'!L$11:L$119)</f>
        <v>0</v>
      </c>
      <c r="H25" s="207">
        <f>SUMIF('4. Timesheet'!$H$11:$H$119,$C25,'4. Timesheet'!M$11:M$119)</f>
        <v>0</v>
      </c>
      <c r="I25" s="207">
        <f>SUMIF('4. Timesheet'!$H$11:$H$119,$C25,'4. Timesheet'!N$11:N$119)</f>
        <v>0</v>
      </c>
      <c r="J25" s="207">
        <f>SUMIF('4. Timesheet'!$H$11:$H$119,$C25,'4. Timesheet'!O$11:O$119)</f>
        <v>0</v>
      </c>
      <c r="K25" s="207">
        <f>SUMIF('4. Timesheet'!$H$11:$H$119,$C25,'4. Timesheet'!P$11:P$119)</f>
        <v>0</v>
      </c>
      <c r="L25" s="207">
        <f>SUMIF('4. Timesheet'!$H$11:$H$119,$C25,'4. Timesheet'!Q$11:Q$119)</f>
        <v>0</v>
      </c>
      <c r="M25" s="207">
        <f>SUMIF('4. Timesheet'!$H$11:$H$119,$C25,'4. Timesheet'!R$11:R$119)</f>
        <v>0</v>
      </c>
      <c r="N25" s="207">
        <f>SUMIF('4. Timesheet'!$H$11:$H$119,$C25,'4. Timesheet'!S$11:S$119)</f>
        <v>0</v>
      </c>
      <c r="O25" s="207">
        <f>SUMIF('4. Timesheet'!$H$11:$H$119,$C25,'4. Timesheet'!T$11:T$119)</f>
        <v>0</v>
      </c>
      <c r="P25" s="207">
        <f>SUMIF('4. Timesheet'!$H$11:$H$119,$C25,'4. Timesheet'!U$11:U$119)</f>
        <v>0</v>
      </c>
      <c r="Q25" s="207">
        <f>SUMIF('4. Timesheet'!$H$11:$H$119,$C25,'4. Timesheet'!V$11:V$119)</f>
        <v>0</v>
      </c>
      <c r="R25" s="207">
        <f>SUMIF('4. Timesheet'!$H$11:$H$119,$C25,'4. Timesheet'!W$11:W$119)</f>
        <v>0</v>
      </c>
    </row>
    <row r="26" spans="2:18">
      <c r="B26" s="208" t="s">
        <v>113</v>
      </c>
      <c r="C26" s="218" t="str">
        <f>IF('3. Resources'!$B$90&lt;&gt;"",'3. Resources'!$B$90,"N/A")</f>
        <v>N/A</v>
      </c>
      <c r="D26" s="226">
        <v>0</v>
      </c>
      <c r="E26" s="222">
        <f>SUMIF('4. Timesheet'!$H$11:$H$119,$C26,'4. Timesheet'!J$11:J$119)</f>
        <v>0</v>
      </c>
      <c r="F26" s="207">
        <f>SUMIF('4. Timesheet'!$H$11:$H$119,$C26,'4. Timesheet'!K$11:K$119)</f>
        <v>0</v>
      </c>
      <c r="G26" s="207">
        <f>SUMIF('4. Timesheet'!$H$11:$H$119,$C26,'4. Timesheet'!L$11:L$119)</f>
        <v>0</v>
      </c>
      <c r="H26" s="207">
        <f>SUMIF('4. Timesheet'!$H$11:$H$119,$C26,'4. Timesheet'!M$11:M$119)</f>
        <v>0</v>
      </c>
      <c r="I26" s="207">
        <f>SUMIF('4. Timesheet'!$H$11:$H$119,$C26,'4. Timesheet'!N$11:N$119)</f>
        <v>0</v>
      </c>
      <c r="J26" s="207">
        <f>SUMIF('4. Timesheet'!$H$11:$H$119,$C26,'4. Timesheet'!O$11:O$119)</f>
        <v>0</v>
      </c>
      <c r="K26" s="207">
        <f>SUMIF('4. Timesheet'!$H$11:$H$119,$C26,'4. Timesheet'!P$11:P$119)</f>
        <v>0</v>
      </c>
      <c r="L26" s="207">
        <f>SUMIF('4. Timesheet'!$H$11:$H$119,$C26,'4. Timesheet'!Q$11:Q$119)</f>
        <v>0</v>
      </c>
      <c r="M26" s="207">
        <f>SUMIF('4. Timesheet'!$H$11:$H$119,$C26,'4. Timesheet'!R$11:R$119)</f>
        <v>0</v>
      </c>
      <c r="N26" s="207">
        <f>SUMIF('4. Timesheet'!$H$11:$H$119,$C26,'4. Timesheet'!S$11:S$119)</f>
        <v>0</v>
      </c>
      <c r="O26" s="207">
        <f>SUMIF('4. Timesheet'!$H$11:$H$119,$C26,'4. Timesheet'!T$11:T$119)</f>
        <v>0</v>
      </c>
      <c r="P26" s="207">
        <f>SUMIF('4. Timesheet'!$H$11:$H$119,$C26,'4. Timesheet'!U$11:U$119)</f>
        <v>0</v>
      </c>
      <c r="Q26" s="207">
        <f>SUMIF('4. Timesheet'!$H$11:$H$119,$C26,'4. Timesheet'!V$11:V$119)</f>
        <v>0</v>
      </c>
      <c r="R26" s="207">
        <f>SUMIF('4. Timesheet'!$H$11:$H$119,$C26,'4. Timesheet'!W$11:W$119)</f>
        <v>0</v>
      </c>
    </row>
    <row r="27" spans="2:18">
      <c r="B27" s="208" t="s">
        <v>113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Timesheet'!$H$11:$H$119,$C27,'4. Timesheet'!J$11:J$119)</f>
        <v>0</v>
      </c>
      <c r="F27" s="207">
        <f>SUMIF('4. Timesheet'!$H$11:$H$119,$C27,'4. Timesheet'!K$11:K$119)</f>
        <v>0</v>
      </c>
      <c r="G27" s="207">
        <f>SUMIF('4. Timesheet'!$H$11:$H$119,$C27,'4. Timesheet'!L$11:L$119)</f>
        <v>0</v>
      </c>
      <c r="H27" s="207">
        <f>SUMIF('4. Timesheet'!$H$11:$H$119,$C27,'4. Timesheet'!M$11:M$119)</f>
        <v>0</v>
      </c>
      <c r="I27" s="207">
        <f>SUMIF('4. Timesheet'!$H$11:$H$119,$C27,'4. Timesheet'!N$11:N$119)</f>
        <v>0</v>
      </c>
      <c r="J27" s="207">
        <f>SUMIF('4. Timesheet'!$H$11:$H$119,$C27,'4. Timesheet'!O$11:O$119)</f>
        <v>0</v>
      </c>
      <c r="K27" s="207">
        <f>SUMIF('4. Timesheet'!$H$11:$H$119,$C27,'4. Timesheet'!P$11:P$119)</f>
        <v>0</v>
      </c>
      <c r="L27" s="207">
        <f>SUMIF('4. Timesheet'!$H$11:$H$119,$C27,'4. Timesheet'!Q$11:Q$119)</f>
        <v>0</v>
      </c>
      <c r="M27" s="207">
        <f>SUMIF('4. Timesheet'!$H$11:$H$119,$C27,'4. Timesheet'!R$11:R$119)</f>
        <v>0</v>
      </c>
      <c r="N27" s="207">
        <f>SUMIF('4. Timesheet'!$H$11:$H$119,$C27,'4. Timesheet'!S$11:S$119)</f>
        <v>0</v>
      </c>
      <c r="O27" s="207">
        <f>SUMIF('4. Timesheet'!$H$11:$H$119,$C27,'4. Timesheet'!T$11:T$119)</f>
        <v>0</v>
      </c>
      <c r="P27" s="207">
        <f>SUMIF('4. Timesheet'!$H$11:$H$119,$C27,'4. Timesheet'!U$11:U$119)</f>
        <v>0</v>
      </c>
      <c r="Q27" s="207">
        <f>SUMIF('4. Timesheet'!$H$11:$H$119,$C27,'4. Timesheet'!V$11:V$119)</f>
        <v>0</v>
      </c>
      <c r="R27" s="207">
        <f>SUMIF('4. Timesheet'!$H$11:$H$119,$C27,'4. Timesheet'!W$11:W$119)</f>
        <v>0</v>
      </c>
    </row>
    <row r="28" spans="2:18">
      <c r="B28" s="208" t="s">
        <v>113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Timesheet'!$H$11:$H$119,$C28,'4. Timesheet'!J$11:J$119)</f>
        <v>0</v>
      </c>
      <c r="F28" s="207">
        <f>SUMIF('4. Timesheet'!$H$11:$H$119,$C28,'4. Timesheet'!K$11:K$119)</f>
        <v>0</v>
      </c>
      <c r="G28" s="207">
        <f>SUMIF('4. Timesheet'!$H$11:$H$119,$C28,'4. Timesheet'!L$11:L$119)</f>
        <v>0</v>
      </c>
      <c r="H28" s="207">
        <f>SUMIF('4. Timesheet'!$H$11:$H$119,$C28,'4. Timesheet'!M$11:M$119)</f>
        <v>0</v>
      </c>
      <c r="I28" s="207">
        <f>SUMIF('4. Timesheet'!$H$11:$H$119,$C28,'4. Timesheet'!N$11:N$119)</f>
        <v>0</v>
      </c>
      <c r="J28" s="207">
        <f>SUMIF('4. Timesheet'!$H$11:$H$119,$C28,'4. Timesheet'!O$11:O$119)</f>
        <v>0</v>
      </c>
      <c r="K28" s="207">
        <f>SUMIF('4. Timesheet'!$H$11:$H$119,$C28,'4. Timesheet'!P$11:P$119)</f>
        <v>0</v>
      </c>
      <c r="L28" s="207">
        <f>SUMIF('4. Timesheet'!$H$11:$H$119,$C28,'4. Timesheet'!Q$11:Q$119)</f>
        <v>0</v>
      </c>
      <c r="M28" s="207">
        <f>SUMIF('4. Timesheet'!$H$11:$H$119,$C28,'4. Timesheet'!R$11:R$119)</f>
        <v>0</v>
      </c>
      <c r="N28" s="207">
        <f>SUMIF('4. Timesheet'!$H$11:$H$119,$C28,'4. Timesheet'!S$11:S$119)</f>
        <v>0</v>
      </c>
      <c r="O28" s="207">
        <f>SUMIF('4. Timesheet'!$H$11:$H$119,$C28,'4. Timesheet'!T$11:T$119)</f>
        <v>0</v>
      </c>
      <c r="P28" s="207">
        <f>SUMIF('4. Timesheet'!$H$11:$H$119,$C28,'4. Timesheet'!U$11:U$119)</f>
        <v>0</v>
      </c>
      <c r="Q28" s="207">
        <f>SUMIF('4. Timesheet'!$H$11:$H$119,$C28,'4. Timesheet'!V$11:V$119)</f>
        <v>0</v>
      </c>
      <c r="R28" s="207">
        <f>SUMIF('4. Timesheet'!$H$11:$H$119,$C28,'4. Timesheet'!W$11:W$119)</f>
        <v>0</v>
      </c>
    </row>
    <row r="29" spans="2:18">
      <c r="B29" s="208" t="s">
        <v>113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Timesheet'!$H$11:$H$119,$C29,'4. Timesheet'!J$11:J$119)</f>
        <v>0</v>
      </c>
      <c r="F29" s="207">
        <f>SUMIF('4. Timesheet'!$H$11:$H$119,$C29,'4. Timesheet'!K$11:K$119)</f>
        <v>0</v>
      </c>
      <c r="G29" s="207">
        <f>SUMIF('4. Timesheet'!$H$11:$H$119,$C29,'4. Timesheet'!L$11:L$119)</f>
        <v>0</v>
      </c>
      <c r="H29" s="207">
        <f>SUMIF('4. Timesheet'!$H$11:$H$119,$C29,'4. Timesheet'!M$11:M$119)</f>
        <v>0</v>
      </c>
      <c r="I29" s="207">
        <f>SUMIF('4. Timesheet'!$H$11:$H$119,$C29,'4. Timesheet'!N$11:N$119)</f>
        <v>0</v>
      </c>
      <c r="J29" s="207">
        <f>SUMIF('4. Timesheet'!$H$11:$H$119,$C29,'4. Timesheet'!O$11:O$119)</f>
        <v>0</v>
      </c>
      <c r="K29" s="207">
        <f>SUMIF('4. Timesheet'!$H$11:$H$119,$C29,'4. Timesheet'!P$11:P$119)</f>
        <v>0</v>
      </c>
      <c r="L29" s="207">
        <f>SUMIF('4. Timesheet'!$H$11:$H$119,$C29,'4. Timesheet'!Q$11:Q$119)</f>
        <v>0</v>
      </c>
      <c r="M29" s="207">
        <f>SUMIF('4. Timesheet'!$H$11:$H$119,$C29,'4. Timesheet'!R$11:R$119)</f>
        <v>0</v>
      </c>
      <c r="N29" s="207">
        <f>SUMIF('4. Timesheet'!$H$11:$H$119,$C29,'4. Timesheet'!S$11:S$119)</f>
        <v>0</v>
      </c>
      <c r="O29" s="207">
        <f>SUMIF('4. Timesheet'!$H$11:$H$119,$C29,'4. Timesheet'!T$11:T$119)</f>
        <v>0</v>
      </c>
      <c r="P29" s="207">
        <f>SUMIF('4. Timesheet'!$H$11:$H$119,$C29,'4. Timesheet'!U$11:U$119)</f>
        <v>0</v>
      </c>
      <c r="Q29" s="207">
        <f>SUMIF('4. Timesheet'!$H$11:$H$119,$C29,'4. Timesheet'!V$11:V$119)</f>
        <v>0</v>
      </c>
      <c r="R29" s="207">
        <f>SUMIF('4. Timesheet'!$H$11:$H$119,$C29,'4. Timesheet'!W$11:W$119)</f>
        <v>0</v>
      </c>
    </row>
    <row r="30" spans="2:18">
      <c r="B30" s="208" t="s">
        <v>113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Timesheet'!$H$11:$H$119,$C30,'4. Timesheet'!J$11:J$119)</f>
        <v>0</v>
      </c>
      <c r="F30" s="207">
        <f>SUMIF('4. Timesheet'!$H$11:$H$119,$C30,'4. Timesheet'!K$11:K$119)</f>
        <v>0</v>
      </c>
      <c r="G30" s="207">
        <f>SUMIF('4. Timesheet'!$H$11:$H$119,$C30,'4. Timesheet'!L$11:L$119)</f>
        <v>0</v>
      </c>
      <c r="H30" s="207">
        <f>SUMIF('4. Timesheet'!$H$11:$H$119,$C30,'4. Timesheet'!M$11:M$119)</f>
        <v>0</v>
      </c>
      <c r="I30" s="207">
        <f>SUMIF('4. Timesheet'!$H$11:$H$119,$C30,'4. Timesheet'!N$11:N$119)</f>
        <v>0</v>
      </c>
      <c r="J30" s="207">
        <f>SUMIF('4. Timesheet'!$H$11:$H$119,$C30,'4. Timesheet'!O$11:O$119)</f>
        <v>0</v>
      </c>
      <c r="K30" s="207">
        <f>SUMIF('4. Timesheet'!$H$11:$H$119,$C30,'4. Timesheet'!P$11:P$119)</f>
        <v>0</v>
      </c>
      <c r="L30" s="207">
        <f>SUMIF('4. Timesheet'!$H$11:$H$119,$C30,'4. Timesheet'!Q$11:Q$119)</f>
        <v>0</v>
      </c>
      <c r="M30" s="207">
        <f>SUMIF('4. Timesheet'!$H$11:$H$119,$C30,'4. Timesheet'!R$11:R$119)</f>
        <v>0</v>
      </c>
      <c r="N30" s="207">
        <f>SUMIF('4. Timesheet'!$H$11:$H$119,$C30,'4. Timesheet'!S$11:S$119)</f>
        <v>0</v>
      </c>
      <c r="O30" s="207">
        <f>SUMIF('4. Timesheet'!$H$11:$H$119,$C30,'4. Timesheet'!T$11:T$119)</f>
        <v>0</v>
      </c>
      <c r="P30" s="207">
        <f>SUMIF('4. Timesheet'!$H$11:$H$119,$C30,'4. Timesheet'!U$11:U$119)</f>
        <v>0</v>
      </c>
      <c r="Q30" s="207">
        <f>SUMIF('4. Timesheet'!$H$11:$H$119,$C30,'4. Timesheet'!V$11:V$119)</f>
        <v>0</v>
      </c>
      <c r="R30" s="207">
        <f>SUMIF('4. Timesheet'!$H$11:$H$119,$C30,'4. Timesheet'!W$11:W$119)</f>
        <v>0</v>
      </c>
    </row>
    <row r="31" spans="2:18" ht="15.75" thickBot="1">
      <c r="B31" s="209" t="s">
        <v>113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Timesheet'!$H$11:$H$119,$C31,'4. Timesheet'!J$11:J$119)</f>
        <v>0</v>
      </c>
      <c r="F31" s="210">
        <f>SUMIF('4. Timesheet'!$H$11:$H$119,$C31,'4. Timesheet'!K$11:K$119)</f>
        <v>0</v>
      </c>
      <c r="G31" s="210">
        <f>SUMIF('4. Timesheet'!$H$11:$H$119,$C31,'4. Timesheet'!L$11:L$119)</f>
        <v>0</v>
      </c>
      <c r="H31" s="210">
        <f>SUMIF('4. Timesheet'!$H$11:$H$119,$C31,'4. Timesheet'!M$11:M$119)</f>
        <v>0</v>
      </c>
      <c r="I31" s="210">
        <f>SUMIF('4. Timesheet'!$H$11:$H$119,$C31,'4. Timesheet'!N$11:N$119)</f>
        <v>0</v>
      </c>
      <c r="J31" s="210">
        <f>SUMIF('4. Timesheet'!$H$11:$H$119,$C31,'4. Timesheet'!O$11:O$119)</f>
        <v>0</v>
      </c>
      <c r="K31" s="210">
        <f>SUMIF('4. Timesheet'!$H$11:$H$119,$C31,'4. Timesheet'!P$11:P$119)</f>
        <v>0</v>
      </c>
      <c r="L31" s="210">
        <f>SUMIF('4. Timesheet'!$H$11:$H$119,$C31,'4. Timesheet'!Q$11:Q$119)</f>
        <v>0</v>
      </c>
      <c r="M31" s="210">
        <f>SUMIF('4. Timesheet'!$H$11:$H$119,$C31,'4. Timesheet'!R$11:R$119)</f>
        <v>0</v>
      </c>
      <c r="N31" s="210">
        <f>SUMIF('4. Timesheet'!$H$11:$H$119,$C31,'4. Timesheet'!S$11:S$119)</f>
        <v>0</v>
      </c>
      <c r="O31" s="210">
        <f>SUMIF('4. Timesheet'!$H$11:$H$119,$C31,'4. Timesheet'!T$11:T$119)</f>
        <v>0</v>
      </c>
      <c r="P31" s="210">
        <f>SUMIF('4. Timesheet'!$H$11:$H$119,$C31,'4. Timesheet'!U$11:U$119)</f>
        <v>0</v>
      </c>
      <c r="Q31" s="210">
        <f>SUMIF('4. Timesheet'!$H$11:$H$119,$C31,'4. Timesheet'!V$11:V$119)</f>
        <v>0</v>
      </c>
      <c r="R31" s="210">
        <f>SUMIF('4. Timesheet'!$H$11:$H$119,$C31,'4. Timesheet'!W$11:W$119)</f>
        <v>0</v>
      </c>
    </row>
    <row r="32" spans="2:18" ht="15.75" thickBot="1">
      <c r="B32" s="211" t="s">
        <v>114</v>
      </c>
      <c r="C32" s="220" t="s">
        <v>112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114</v>
      </c>
      <c r="C33" s="230" t="str">
        <f>IF('3. Resources'!$B$86&lt;&gt;"",'3. Resources'!$B$86,"N/A")</f>
        <v>Kojiio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114</v>
      </c>
      <c r="C34" s="234" t="str">
        <f>IF('3. Resources'!$B$87&lt;&gt;"",'3. Resources'!$B$87,"N/A")</f>
        <v>Gustavo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114</v>
      </c>
      <c r="C35" s="234" t="str">
        <f>IF('3. Resources'!$B$88&lt;&gt;"",'3. Resources'!$B$88,"N/A")</f>
        <v>Caio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114</v>
      </c>
      <c r="C36" s="234" t="str">
        <f>IF('3. Resources'!$B$89&lt;&gt;"",'3. Resources'!$B$89,"N/A")</f>
        <v>Max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114</v>
      </c>
      <c r="C37" s="234" t="str">
        <f>IF('3. Resources'!$B$90&lt;&gt;"",'3. Resources'!$B$90,"N/A")</f>
        <v>N/A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114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114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114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114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114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115</v>
      </c>
      <c r="C43" s="220" t="s">
        <v>112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115</v>
      </c>
      <c r="C44" s="230" t="str">
        <f>IF('3. Resources'!$B$86&lt;&gt;"",'3. Resources'!$B$86,"N/A")</f>
        <v>Kojiio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115</v>
      </c>
      <c r="C45" s="234" t="str">
        <f>IF('3. Resources'!$B$87&lt;&gt;"",'3. Resources'!$B$87,"N/A")</f>
        <v>Gustavo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115</v>
      </c>
      <c r="C46" s="234" t="str">
        <f>IF('3. Resources'!$B$88&lt;&gt;"",'3. Resources'!$B$88,"N/A")</f>
        <v>Caio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115</v>
      </c>
      <c r="C47" s="234" t="str">
        <f>IF('3. Resources'!$B$89&lt;&gt;"",'3. Resources'!$B$89,"N/A")</f>
        <v>Max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115</v>
      </c>
      <c r="C48" s="234" t="str">
        <f>IF('3. Resources'!$B$90&lt;&gt;"",'3. Resources'!$B$90,"N/A")</f>
        <v>N/A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115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115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115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115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115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112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Kojiio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Gustavo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Caio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Max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N/A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8" t="s">
        <v>42</v>
      </c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400"/>
    </row>
    <row r="67" spans="2:18" ht="15.75" thickBot="1">
      <c r="B67" s="268" t="s">
        <v>118</v>
      </c>
      <c r="C67" s="269" t="s">
        <v>112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118</v>
      </c>
      <c r="C68" s="276" t="str">
        <f>IF('3. Resources'!$B$86&lt;&gt;"",'3. Resources'!$B$86,"N/A")</f>
        <v>Kojiio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118</v>
      </c>
      <c r="C69" s="278" t="str">
        <f>IF('3. Resources'!$B$87&lt;&gt;"",'3. Resources'!$B$87,"N/A")</f>
        <v>Gustavo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118</v>
      </c>
      <c r="C70" s="278" t="str">
        <f>IF('3. Resources'!$B$88&lt;&gt;"",'3. Resources'!$B$88,"N/A")</f>
        <v>Caio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118</v>
      </c>
      <c r="C71" s="278" t="str">
        <f>IF('3. Resources'!$B$89&lt;&gt;"",'3. Resources'!$B$89,"N/A")</f>
        <v>Max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118</v>
      </c>
      <c r="C72" s="278" t="str">
        <f>IF('3. Resources'!$B$90&lt;&gt;"",'3. Resources'!$B$90,"N/A")</f>
        <v>N/A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118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118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118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118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118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117</v>
      </c>
      <c r="C78" s="269" t="s">
        <v>112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117</v>
      </c>
      <c r="C79" s="276" t="str">
        <f>IF('3. Resources'!$B$86&lt;&gt;"",'3. Resources'!$B$86,"N/A")</f>
        <v>Kojiio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117</v>
      </c>
      <c r="C80" s="278" t="str">
        <f>IF('3. Resources'!$B$87&lt;&gt;"",'3. Resources'!$B$87,"N/A")</f>
        <v>Gustavo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117</v>
      </c>
      <c r="C81" s="278" t="str">
        <f>IF('3. Resources'!$B$88&lt;&gt;"",'3. Resources'!$B$88,"N/A")</f>
        <v>Caio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117</v>
      </c>
      <c r="C82" s="278" t="str">
        <f>IF('3. Resources'!$B$89&lt;&gt;"",'3. Resources'!$B$89,"N/A")</f>
        <v>Max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117</v>
      </c>
      <c r="C83" s="278" t="str">
        <f>IF('3. Resources'!$B$90&lt;&gt;"",'3. Resources'!$B$90,"N/A")</f>
        <v>N/A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117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117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117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117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117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8" t="s">
        <v>43</v>
      </c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400"/>
    </row>
    <row r="91" spans="2:18" ht="15.75" thickBot="1">
      <c r="B91" s="268" t="s">
        <v>118</v>
      </c>
      <c r="C91" s="269" t="s">
        <v>112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118</v>
      </c>
      <c r="C92" s="276" t="str">
        <f>IF('3. Resources'!$B$86&lt;&gt;"",'3. Resources'!$B$86,"N/A")</f>
        <v>Kojiio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118</v>
      </c>
      <c r="C93" s="278" t="str">
        <f>IF('3. Resources'!$B$87&lt;&gt;"",'3. Resources'!$B$87,"N/A")</f>
        <v>Gustavo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118</v>
      </c>
      <c r="C94" s="278" t="str">
        <f>IF('3. Resources'!$B$88&lt;&gt;"",'3. Resources'!$B$88,"N/A")</f>
        <v>Caio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118</v>
      </c>
      <c r="C95" s="278" t="str">
        <f>IF('3. Resources'!$B$89&lt;&gt;"",'3. Resources'!$B$89,"N/A")</f>
        <v>Max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118</v>
      </c>
      <c r="C96" s="278" t="str">
        <f>IF('3. Resources'!$B$90&lt;&gt;"",'3. Resources'!$B$90,"N/A")</f>
        <v>N/A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118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118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118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118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118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116</v>
      </c>
      <c r="C102" s="269" t="s">
        <v>112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116</v>
      </c>
      <c r="C103" s="276" t="str">
        <f>IF('3. Resources'!$B$86&lt;&gt;"",'3. Resources'!$B$86,"N/A")</f>
        <v>Kojiio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116</v>
      </c>
      <c r="C104" s="278" t="str">
        <f>IF('3. Resources'!$B$87&lt;&gt;"",'3. Resources'!$B$87,"N/A")</f>
        <v>Gustavo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116</v>
      </c>
      <c r="C105" s="278" t="str">
        <f>IF('3. Resources'!$B$88&lt;&gt;"",'3. Resources'!$B$88,"N/A")</f>
        <v>Caio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116</v>
      </c>
      <c r="C106" s="278" t="str">
        <f>IF('3. Resources'!$B$89&lt;&gt;"",'3. Resources'!$B$89,"N/A")</f>
        <v>Max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116</v>
      </c>
      <c r="C107" s="278" t="str">
        <f>IF('3. Resources'!$B$90&lt;&gt;"",'3. Resources'!$B$90,"N/A")</f>
        <v>N/A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116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116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116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116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116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102</v>
      </c>
    </row>
    <row r="2" spans="1:1">
      <c r="A2" s="2" t="s">
        <v>103</v>
      </c>
    </row>
    <row r="3" spans="1:1">
      <c r="A3" s="2" t="s">
        <v>120</v>
      </c>
    </row>
    <row r="4" spans="1:1">
      <c r="A4" s="2" t="s">
        <v>119</v>
      </c>
    </row>
    <row r="5" spans="1:1">
      <c r="A5" s="2" t="s">
        <v>121</v>
      </c>
    </row>
    <row r="6" spans="1:1">
      <c r="A6" s="2" t="s">
        <v>122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Arthur de Souza Allievi</cp:lastModifiedBy>
  <cp:lastPrinted>2008-05-26T18:48:45Z</cp:lastPrinted>
  <dcterms:created xsi:type="dcterms:W3CDTF">2006-03-30T19:39:22Z</dcterms:created>
  <dcterms:modified xsi:type="dcterms:W3CDTF">2010-05-10T23:15:06Z</dcterms:modified>
</cp:coreProperties>
</file>