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Timesheet'!$A$10:$AO$89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G2" i="37"/>
  <c r="G2" i="36"/>
  <c r="G2" i="35"/>
  <c r="G2" i="33"/>
  <c r="G2" i="31"/>
  <c r="E113" i="3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71"/>
  <c r="E70"/>
  <c r="E69"/>
  <c r="E68"/>
  <c r="E67"/>
  <c r="E66"/>
  <c r="E65"/>
  <c r="E64"/>
  <c r="E63"/>
  <c r="E62"/>
  <c r="E61"/>
  <c r="E60"/>
  <c r="E59"/>
  <c r="E58"/>
  <c r="E57"/>
  <c r="E55"/>
  <c r="E54"/>
  <c r="E53"/>
  <c r="E52"/>
  <c r="E51"/>
  <c r="E50"/>
  <c r="E49"/>
  <c r="E48"/>
  <c r="E47"/>
  <c r="E46"/>
  <c r="E45"/>
  <c r="E44"/>
  <c r="E43"/>
  <c r="E42"/>
  <c r="E41"/>
  <c r="E39"/>
  <c r="E38"/>
  <c r="E37"/>
  <c r="E36"/>
  <c r="E35"/>
  <c r="E34"/>
  <c r="E33"/>
  <c r="E32"/>
  <c r="E31"/>
  <c r="E30"/>
  <c r="E29"/>
  <c r="E28"/>
  <c r="E27"/>
  <c r="E26"/>
  <c r="E25"/>
  <c r="E23"/>
  <c r="E22"/>
  <c r="E21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D88"/>
  <c r="F88" s="1"/>
  <c r="D87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J9" i="33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71"/>
  <c r="H70"/>
  <c r="H69"/>
  <c r="H68"/>
  <c r="H67"/>
  <c r="H66"/>
  <c r="H65"/>
  <c r="H64"/>
  <c r="H63"/>
  <c r="H62"/>
  <c r="H61"/>
  <c r="H60"/>
  <c r="H59"/>
  <c r="H58"/>
  <c r="H57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6"/>
  <c r="H35"/>
  <c r="H34"/>
  <c r="H33"/>
  <c r="H32"/>
  <c r="H31"/>
  <c r="H30"/>
  <c r="H29"/>
  <c r="H28"/>
  <c r="H27"/>
  <c r="H26"/>
  <c r="H25"/>
  <c r="H23"/>
  <c r="H22"/>
  <c r="H21"/>
  <c r="H20"/>
  <c r="H19"/>
  <c r="H18"/>
  <c r="H17"/>
  <c r="H16"/>
  <c r="H15"/>
  <c r="H14"/>
  <c r="H13"/>
  <c r="H12"/>
  <c r="AA103"/>
  <c r="Z103"/>
  <c r="I103"/>
  <c r="X103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X55"/>
  <c r="X53"/>
  <c r="X51"/>
  <c r="X49"/>
  <c r="X47"/>
  <c r="X45"/>
  <c r="X43"/>
  <c r="X41"/>
  <c r="X38"/>
  <c r="X36"/>
  <c r="X34"/>
  <c r="X32"/>
  <c r="X30"/>
  <c r="X28"/>
  <c r="X26"/>
  <c r="X23"/>
  <c r="X22"/>
  <c r="X20"/>
  <c r="X19"/>
  <c r="X15"/>
  <c r="X14"/>
  <c r="I13"/>
  <c r="AA55"/>
  <c r="Z55"/>
  <c r="I55"/>
  <c r="AA54"/>
  <c r="Z54"/>
  <c r="X54"/>
  <c r="I54"/>
  <c r="AA53"/>
  <c r="Z53"/>
  <c r="I53"/>
  <c r="AA52"/>
  <c r="Z52"/>
  <c r="X52"/>
  <c r="I52"/>
  <c r="AA51"/>
  <c r="Z51"/>
  <c r="I51"/>
  <c r="AA50"/>
  <c r="Z50"/>
  <c r="X50"/>
  <c r="I50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39"/>
  <c r="Z39"/>
  <c r="X39"/>
  <c r="I39"/>
  <c r="AA38"/>
  <c r="Z38"/>
  <c r="I38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X25"/>
  <c r="I25"/>
  <c r="AA23"/>
  <c r="Z23"/>
  <c r="I23"/>
  <c r="AA22"/>
  <c r="Z22"/>
  <c r="I22"/>
  <c r="AA21"/>
  <c r="Z21"/>
  <c r="X21"/>
  <c r="I21"/>
  <c r="AA20"/>
  <c r="Z20"/>
  <c r="I20"/>
  <c r="AA19"/>
  <c r="Z19"/>
  <c r="I19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6"/>
  <c r="Z16"/>
  <c r="I16"/>
  <c r="AA18"/>
  <c r="Z18"/>
  <c r="X18"/>
  <c r="I17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2" i="33"/>
  <c r="Z12"/>
  <c r="AA12"/>
  <c r="X13"/>
  <c r="Z13"/>
  <c r="AA13"/>
  <c r="I14"/>
  <c r="Z14"/>
  <c r="AA14"/>
  <c r="I15"/>
  <c r="Z15"/>
  <c r="AA15"/>
  <c r="X17"/>
  <c r="Z17"/>
  <c r="AA17"/>
  <c r="X104"/>
  <c r="I104"/>
  <c r="Z104"/>
  <c r="AA104"/>
  <c r="X105"/>
  <c r="I105"/>
  <c r="Z105"/>
  <c r="AA105"/>
  <c r="X106"/>
  <c r="I106"/>
  <c r="Z106"/>
  <c r="AA106"/>
  <c r="X107"/>
  <c r="I107"/>
  <c r="Z107"/>
  <c r="AA107"/>
  <c r="X108"/>
  <c r="I108"/>
  <c r="Z108"/>
  <c r="AA108"/>
  <c r="X109"/>
  <c r="I109"/>
  <c r="Z109"/>
  <c r="AA109"/>
  <c r="X110"/>
  <c r="I110"/>
  <c r="Z110"/>
  <c r="AA110"/>
  <c r="X111"/>
  <c r="I111"/>
  <c r="Z111"/>
  <c r="AA111"/>
  <c r="X112"/>
  <c r="I112"/>
  <c r="Z112"/>
  <c r="AA112"/>
  <c r="I113"/>
  <c r="X113"/>
  <c r="Z113"/>
  <c r="AA113"/>
  <c r="N7" i="31"/>
  <c r="J8" i="33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18" i="33"/>
  <c r="X12"/>
  <c r="X16"/>
  <c r="E10"/>
  <c r="X10" s="1"/>
  <c r="F7" i="35" l="1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F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s="1"/>
  <c r="E62" i="31" l="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55" i="31"/>
  <c r="G8" i="37" s="1"/>
  <c r="G77"/>
  <c r="G96"/>
  <c r="G94"/>
  <c r="G92"/>
  <c r="G7"/>
  <c r="G100"/>
  <c r="G73"/>
  <c r="G71"/>
  <c r="G69"/>
  <c r="F72"/>
  <c r="F71"/>
  <c r="F82" s="1"/>
  <c r="F70"/>
  <c r="F81" s="1"/>
  <c r="F69"/>
  <c r="F80" s="1"/>
  <c r="G80" s="1"/>
  <c r="F68"/>
  <c r="F73"/>
  <c r="F100"/>
  <c r="F110"/>
  <c r="F98"/>
  <c r="F101"/>
  <c r="F112" s="1"/>
  <c r="F97"/>
  <c r="F108" s="1"/>
  <c r="H62" i="31"/>
  <c r="D76" i="37"/>
  <c r="F76" s="1"/>
  <c r="D91"/>
  <c r="D75" s="1"/>
  <c r="G75" s="1"/>
  <c r="F111"/>
  <c r="G111" s="1"/>
  <c r="P21"/>
  <c r="L21"/>
  <c r="H21"/>
  <c r="F109"/>
  <c r="E79"/>
  <c r="F85"/>
  <c r="F84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F43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F79" i="37" l="1"/>
  <c r="G84"/>
  <c r="G68"/>
  <c r="G70"/>
  <c r="G72"/>
  <c r="G83" s="1"/>
  <c r="G98"/>
  <c r="G109" s="1"/>
  <c r="G93"/>
  <c r="G95"/>
  <c r="G74"/>
  <c r="G85" s="1"/>
  <c r="G76"/>
  <c r="G97"/>
  <c r="G108" s="1"/>
  <c r="G81"/>
  <c r="G99"/>
  <c r="G110" s="1"/>
  <c r="F56"/>
  <c r="G56"/>
  <c r="F59"/>
  <c r="H7"/>
  <c r="G82"/>
  <c r="G67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72" s="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Q57" i="37" l="1"/>
  <c r="P60"/>
  <c r="N57"/>
  <c r="I57"/>
  <c r="O5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F78" i="37" l="1"/>
  <c r="G66" i="31"/>
  <c r="G68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57" i="35"/>
  <c r="K61"/>
  <c r="K67" s="1"/>
  <c r="K44"/>
  <c r="K45"/>
  <c r="K43"/>
  <c r="K42"/>
  <c r="J8"/>
  <c r="O9" i="33"/>
  <c r="I71" i="31"/>
  <c r="I56"/>
  <c r="J9" i="37" s="1"/>
  <c r="I9" i="35"/>
  <c r="J49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H67" l="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45"/>
  <c r="L51" s="1"/>
  <c r="L60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62" i="35"/>
  <c r="L66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8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J59" l="1"/>
  <c r="K63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4"/>
  <c r="N79" s="1"/>
  <c r="N46" i="35"/>
  <c r="N52" s="1"/>
  <c r="N58"/>
  <c r="N64" s="1"/>
  <c r="N45"/>
  <c r="M8"/>
  <c r="R9" i="33"/>
  <c r="J67" i="31"/>
  <c r="K34" i="35"/>
  <c r="L29"/>
  <c r="L35"/>
  <c r="N23"/>
  <c r="M22"/>
  <c r="L33"/>
  <c r="L39"/>
  <c r="L38"/>
  <c r="L32"/>
  <c r="L30"/>
  <c r="L36"/>
  <c r="L31"/>
  <c r="L37"/>
  <c r="M28"/>
  <c r="K64" i="31"/>
  <c r="K65"/>
  <c r="K59"/>
  <c r="L63" s="1"/>
  <c r="L61"/>
  <c r="J66" l="1"/>
  <c r="K66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65"/>
  <c r="Q67"/>
  <c r="Q49"/>
  <c r="Q53"/>
  <c r="Q8"/>
  <c r="V9" i="33"/>
  <c r="R7" i="35"/>
  <c r="Q75" i="31"/>
  <c r="Q76" s="1"/>
  <c r="W8" i="33"/>
  <c r="Q55" i="31"/>
  <c r="R70" i="37" s="1"/>
  <c r="Q113" i="31"/>
  <c r="R58" i="35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R59" i="35" l="1"/>
  <c r="R65" s="1"/>
  <c r="O66" i="31"/>
  <c r="O68"/>
  <c r="O67"/>
  <c r="R47" i="35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Q72" i="31"/>
  <c r="R8" i="35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<sst xmlns="http://schemas.openxmlformats.org/spreadsheetml/2006/main" count="475" uniqueCount="167">
  <si>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</si>
  <si>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</si>
  <si>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</si>
  <si>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</si>
  <si>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</si>
  <si>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</si>
  <si>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</si>
  <si>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</si>
  <si>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</si>
  <si>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</si>
  <si>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</si>
  <si>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</si>
  <si>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</si>
  <si>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</si>
  <si>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</si>
  <si>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</si>
  <si>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</si>
  <si>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</si>
  <si>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</si>
  <si>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</si>
  <si>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</si>
  <si>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</si>
  <si>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</si>
  <si>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</si>
  <si>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</si>
  <si>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</si>
  <si>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</si>
  <si>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</si>
  <si>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</si>
  <si>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</si>
  <si>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</si>
  <si>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</si>
  <si>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</si>
  <si>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</si>
  <si>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</si>
  <si>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</si>
  <si>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</si>
  <si>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</si>
  <si>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</si>
  <si>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</si>
  <si>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</si>
  <si>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</si>
  <si>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</si>
  <si>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</si>
  <si>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</si>
  <si>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</si>
  <si>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</si>
  <si>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</si>
  <si>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</si>
  <si>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</si>
  <si>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</si>
  <si>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</si>
  <si>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</si>
  <si>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</si>
  <si>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</si>
  <si>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</si>
  <si>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</si>
  <si>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</si>
  <si>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</si>
  <si>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</si>
  <si>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</si>
  <si>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</si>
  <si>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</si>
  <si>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</si>
  <si>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</si>
  <si>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</si>
  <si>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</si>
  <si>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</si>
  <si>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</si>
  <si>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</si>
  <si>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</si>
  <si>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</si>
  <si>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</si>
  <si>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</si>
  <si>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</si>
  <si>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</si>
  <si>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</si>
  <si>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</si>
  <si>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</si>
  <si>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</si>
  <si>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</si>
  <si>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</si>
  <si>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</si>
  <si>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</si>
  <si>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</si>
  <si>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</si>
  <si>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</si>
  <si>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</si>
  <si>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</si>
  <si>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</si>
  <si>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</si>
  <si>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</si>
  <si>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</si>
  <si>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</si>
  <si>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</si>
  <si>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</si>
  <si>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</si>
  <si>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</si>
  <si>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</si>
  <si>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</si>
  <si>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</si>
  <si>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</si>
  <si>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</si>
  <si>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</si>
  <si>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</si>
  <si>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</si>
  <si>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</si>
  <si>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</si>
  <si>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</si>
  <si>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</si>
  <si>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</si>
  <si>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</si>
  <si>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</si>
  <si>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</si>
  <si>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</si>
  <si>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</si>
  <si>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</si>
  <si>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</si>
  <si>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</si>
  <si>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</si>
  <si>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</si>
  <si>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</si>
  <si>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</si>
  <si>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</si>
  <si>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</si>
  <si>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</si>
  <si>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</si>
  <si>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</si>
  <si>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</si>
  <si>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</si>
  <si>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</si>
  <si>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Silent Runner</t>
  </si>
  <si>
    <t>Features</t>
  </si>
  <si>
    <t>Effort Value</t>
  </si>
  <si>
    <t>O personagem pula</t>
  </si>
  <si>
    <t>O personagem colide com as plataformas (boxes)</t>
  </si>
  <si>
    <t>O personagem dá pulo duplo</t>
  </si>
  <si>
    <t>O jogo possui sistema de movimento baseado em câmera</t>
  </si>
  <si>
    <t>O personagem faz walljump</t>
  </si>
  <si>
    <t>O personagem sobe a parede quando próximo ao topo</t>
  </si>
  <si>
    <t>O personagem plana</t>
  </si>
  <si>
    <t>O personagem acelera ao passar sobre speed boosts, e desacelera ao passar pelos antispeed boosts</t>
  </si>
  <si>
    <t>O personagem anda automaticamente</t>
  </si>
  <si>
    <t>O jogo possui um segurador de tela</t>
  </si>
  <si>
    <t>O personagem morre quando cai num buraco</t>
  </si>
  <si>
    <t>O personagem recomeça do ultimo checkpoint depois de morrer</t>
  </si>
  <si>
    <t>O personagem pode coletar savestate packs</t>
  </si>
  <si>
    <t>O personagem recomeça dos savestates que usa</t>
  </si>
  <si>
    <t>O cenário possui 4 niveis de parallax</t>
  </si>
  <si>
    <t>O cenário possui 8 regiões divididas por checkpoints</t>
  </si>
  <si>
    <t>O placar de score conta os pontos que o jogador faz</t>
  </si>
  <si>
    <t>A interface ingame permite ao jogo ter seus sons mutados</t>
  </si>
  <si>
    <t>A interface ingame permite a entrada à tela de pause (por click ou tecla ESC)</t>
  </si>
  <si>
    <t>O jogo possui sistema de auto-pause</t>
  </si>
  <si>
    <t>O jogo possui tela de loading</t>
  </si>
  <si>
    <t>O jogo possui tela inicial</t>
  </si>
  <si>
    <t>O jogo possui final</t>
  </si>
  <si>
    <t>O mochiscore salva o score do jogador</t>
  </si>
  <si>
    <t>O jogo possui sons e musicas</t>
  </si>
  <si>
    <t>O mochiADS poe propagandas na primeira tela</t>
  </si>
  <si>
    <t>O jogo possui grafico granulado</t>
  </si>
  <si>
    <t>O jogo possui tela de splash</t>
  </si>
  <si>
    <t>Kojiio</t>
  </si>
  <si>
    <t>Main Menu</t>
  </si>
  <si>
    <t>Ending</t>
  </si>
  <si>
    <t>Otimização/Bugs</t>
  </si>
  <si>
    <t>Gustavo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</si>
</sst>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9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  <font>
      <u/>
      <sz val="10"/>
      <color indexed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11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34" borderId="0" xfId="0" applyFill="1"/>
    <xf numFmtId="0" fontId="0" fillId="45" borderId="0" xfId="0" applyFont="1" applyFill="1"/>
    <xf numFmtId="0" fontId="0" fillId="46" borderId="0" xfId="0" applyFill="1"/>
    <xf numFmtId="0" fontId="0" fillId="46" borderId="0" xfId="0" applyFont="1" applyFill="1"/>
    <xf numFmtId="0" fontId="1" fillId="45" borderId="0" xfId="0" applyFont="1" applyFill="1"/>
    <xf numFmtId="0" fontId="0" fillId="45" borderId="0" xfId="0" applyFill="1"/>
    <xf numFmtId="0" fontId="38" fillId="31" borderId="3" xfId="0" applyFont="1" applyFill="1" applyBorder="1" applyAlignment="1">
      <alignment horizontal="right" vertical="center"/>
    </xf>
    <xf numFmtId="4" fontId="27" fillId="0" borderId="3" xfId="0" applyNumberFormat="1" applyFont="1" applyBorder="1" applyAlignment="1">
      <alignment horizontal="center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37" fillId="38" borderId="3" xfId="16" applyFont="1" applyFill="1" applyBorder="1" applyAlignment="1">
      <alignment horizontal="center"/>
    </xf>
    <xf numFmtId="2" fontId="19" fillId="3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74"/>
          <c:y val="0.2380862848417719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64662912"/>
        <c:axId val="64668800"/>
      </c:barChart>
      <c:catAx>
        <c:axId val="646629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668800"/>
        <c:crosses val="autoZero"/>
        <c:auto val="1"/>
        <c:lblAlgn val="ctr"/>
        <c:lblOffset val="100"/>
      </c:catAx>
      <c:valAx>
        <c:axId val="646688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66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44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54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37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0666880"/>
        <c:axId val="70676864"/>
      </c:lineChart>
      <c:dateAx>
        <c:axId val="706668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676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067686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66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706304"/>
        <c:axId val="70707840"/>
      </c:lineChart>
      <c:catAx>
        <c:axId val="7070630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07840"/>
        <c:crosses val="autoZero"/>
        <c:auto val="1"/>
        <c:lblAlgn val="ctr"/>
        <c:lblOffset val="100"/>
        <c:tickLblSkip val="1"/>
        <c:tickMarkSkip val="1"/>
      </c:catAx>
      <c:valAx>
        <c:axId val="707078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063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757760"/>
        <c:axId val="70763648"/>
      </c:lineChart>
      <c:catAx>
        <c:axId val="7075776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63648"/>
        <c:crosses val="autoZero"/>
        <c:auto val="1"/>
        <c:lblAlgn val="ctr"/>
        <c:lblOffset val="100"/>
        <c:tickLblSkip val="1"/>
        <c:tickMarkSkip val="1"/>
      </c:catAx>
      <c:valAx>
        <c:axId val="707636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577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870912"/>
        <c:axId val="70872448"/>
      </c:lineChart>
      <c:catAx>
        <c:axId val="708709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872448"/>
        <c:crosses val="autoZero"/>
        <c:auto val="1"/>
        <c:lblAlgn val="ctr"/>
        <c:lblOffset val="100"/>
        <c:tickLblSkip val="1"/>
        <c:tickMarkSkip val="1"/>
      </c:catAx>
      <c:valAx>
        <c:axId val="708724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8709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914432"/>
        <c:axId val="70915968"/>
      </c:lineChart>
      <c:catAx>
        <c:axId val="709144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915968"/>
        <c:crosses val="autoZero"/>
        <c:auto val="1"/>
        <c:lblAlgn val="ctr"/>
        <c:lblOffset val="100"/>
        <c:tickLblSkip val="1"/>
        <c:tickMarkSkip val="1"/>
      </c:catAx>
      <c:valAx>
        <c:axId val="70915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914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974080"/>
        <c:axId val="71053696"/>
      </c:lineChart>
      <c:catAx>
        <c:axId val="709740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053696"/>
        <c:crosses val="autoZero"/>
        <c:auto val="1"/>
        <c:lblAlgn val="ctr"/>
        <c:lblOffset val="100"/>
        <c:tickLblSkip val="1"/>
        <c:tickMarkSkip val="1"/>
      </c:catAx>
      <c:valAx>
        <c:axId val="71053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9740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087232"/>
        <c:axId val="71088768"/>
      </c:lineChart>
      <c:catAx>
        <c:axId val="710872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088768"/>
        <c:crosses val="autoZero"/>
        <c:auto val="1"/>
        <c:lblAlgn val="ctr"/>
        <c:lblOffset val="100"/>
        <c:tickLblSkip val="1"/>
        <c:tickMarkSkip val="1"/>
      </c:catAx>
      <c:valAx>
        <c:axId val="71088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0872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9"/>
          <c:y val="3.74149659863946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Kojiio</c:v>
                </c:pt>
                <c:pt idx="1">
                  <c:v>Gustavo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0.61764705882352944</c:v>
                </c:pt>
                <c:pt idx="1">
                  <c:v>0.4264705882352941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Kojiio</c:v>
                </c:pt>
                <c:pt idx="1">
                  <c:v>Gustavo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0.52500000000000002</c:v>
                </c:pt>
                <c:pt idx="1">
                  <c:v>0.36249999999999999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6649216"/>
        <c:axId val="76650752"/>
      </c:barChart>
      <c:catAx>
        <c:axId val="766492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50752"/>
        <c:crosses val="autoZero"/>
        <c:auto val="1"/>
        <c:lblAlgn val="ctr"/>
        <c:lblOffset val="100"/>
      </c:catAx>
      <c:valAx>
        <c:axId val="7665075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4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7E-2"/>
          <c:w val="0.38222317398609762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3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Kojiio</c:v>
                </c:pt>
                <c:pt idx="1">
                  <c:v>Gustavo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1.2352941176470589</c:v>
                </c:pt>
                <c:pt idx="1">
                  <c:v>0.8529411764705882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Kojiio</c:v>
                </c:pt>
                <c:pt idx="1">
                  <c:v>Gustavo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1.05</c:v>
                </c:pt>
                <c:pt idx="1">
                  <c:v>0.72499999999999998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6561792"/>
        <c:axId val="76567680"/>
      </c:barChart>
      <c:catAx>
        <c:axId val="765617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67680"/>
        <c:crosses val="autoZero"/>
        <c:auto val="1"/>
        <c:lblAlgn val="ctr"/>
        <c:lblOffset val="100"/>
      </c:catAx>
      <c:valAx>
        <c:axId val="7656768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6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06"/>
          <c:y val="9.8976109215017066E-2"/>
          <c:w val="0.36363640013449633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67" r="0.75000000000000167" t="1" header="0.49212598500000138" footer="0.49212598500000138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23"/>
          <c:y val="2.58063895859172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56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76629120"/>
        <c:axId val="76630656"/>
      </c:lineChart>
      <c:catAx>
        <c:axId val="76629120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30656"/>
        <c:crosses val="autoZero"/>
        <c:auto val="1"/>
        <c:lblAlgn val="ctr"/>
        <c:lblOffset val="100"/>
        <c:tickLblSkip val="1"/>
        <c:tickMarkSkip val="1"/>
      </c:catAx>
      <c:valAx>
        <c:axId val="7663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2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0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011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64854272"/>
        <c:axId val="64868352"/>
      </c:barChart>
      <c:catAx>
        <c:axId val="64854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868352"/>
        <c:crosses val="autoZero"/>
        <c:auto val="1"/>
        <c:lblAlgn val="ctr"/>
        <c:lblOffset val="100"/>
      </c:catAx>
      <c:valAx>
        <c:axId val="648683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85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9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16"/>
          <c:y val="3.611637152950825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</c:v>
                </c:pt>
                <c:pt idx="6">
                  <c:v>0</c:v>
                </c:pt>
                <c:pt idx="7">
                  <c:v>0.69</c:v>
                </c:pt>
                <c:pt idx="8">
                  <c:v>0.6</c:v>
                </c:pt>
                <c:pt idx="9">
                  <c:v>0.52</c:v>
                </c:pt>
                <c:pt idx="10">
                  <c:v>0.46</c:v>
                </c:pt>
                <c:pt idx="11">
                  <c:v>0.42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6738560"/>
        <c:axId val="76740096"/>
      </c:barChart>
      <c:dateAx>
        <c:axId val="76738560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40096"/>
        <c:crosses val="autoZero"/>
        <c:auto val="1"/>
        <c:lblOffset val="100"/>
      </c:dateAx>
      <c:valAx>
        <c:axId val="7674009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9"/>
          <c:w val="0.87600028071357616"/>
          <c:h val="0.60626530661289613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37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71.399999999999991</c:v>
                </c:pt>
                <c:pt idx="4">
                  <c:v>61.199999999999989</c:v>
                </c:pt>
                <c:pt idx="5">
                  <c:v>50.999999999999986</c:v>
                </c:pt>
                <c:pt idx="6">
                  <c:v>50.999999999999986</c:v>
                </c:pt>
                <c:pt idx="7">
                  <c:v>50.999999999999986</c:v>
                </c:pt>
                <c:pt idx="8">
                  <c:v>40.799999999999983</c:v>
                </c:pt>
                <c:pt idx="9">
                  <c:v>30.599999999999984</c:v>
                </c:pt>
                <c:pt idx="10">
                  <c:v>20.399999999999984</c:v>
                </c:pt>
                <c:pt idx="11">
                  <c:v>10.199999999999985</c:v>
                </c:pt>
                <c:pt idx="12">
                  <c:v>-1.4210854715202004E-14</c:v>
                </c:pt>
                <c:pt idx="13">
                  <c:v>-1.4210854715202004E-14</c:v>
                </c:pt>
                <c:pt idx="14">
                  <c:v>-1.4210854715202004E-14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48</c:v>
                </c:pt>
                <c:pt idx="9">
                  <c:v>36</c:v>
                </c:pt>
                <c:pt idx="10">
                  <c:v>24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459840"/>
        <c:axId val="79461376"/>
      </c:lineChart>
      <c:catAx>
        <c:axId val="7945984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461376"/>
        <c:crosses val="autoZero"/>
        <c:auto val="1"/>
        <c:lblAlgn val="ctr"/>
        <c:lblOffset val="100"/>
        <c:tickLblSkip val="1"/>
        <c:tickMarkSkip val="1"/>
      </c:catAx>
      <c:valAx>
        <c:axId val="7946137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45984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7"/>
          <c:w val="0.87600028071357661"/>
          <c:h val="0.60626530661289635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377920"/>
        <c:axId val="79379456"/>
      </c:lineChart>
      <c:catAx>
        <c:axId val="7937792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379456"/>
        <c:crosses val="autoZero"/>
        <c:auto val="1"/>
        <c:lblAlgn val="ctr"/>
        <c:lblOffset val="100"/>
        <c:tickLblSkip val="1"/>
        <c:tickMarkSkip val="1"/>
      </c:catAx>
      <c:valAx>
        <c:axId val="7937945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3779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8"/>
          <c:w val="0.87600028071357683"/>
          <c:h val="0.60626530661289668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513088"/>
        <c:axId val="79514624"/>
      </c:lineChart>
      <c:catAx>
        <c:axId val="7951308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14624"/>
        <c:crosses val="autoZero"/>
        <c:auto val="1"/>
        <c:lblAlgn val="ctr"/>
        <c:lblOffset val="100"/>
        <c:tickLblSkip val="1"/>
        <c:tickMarkSkip val="1"/>
      </c:catAx>
      <c:valAx>
        <c:axId val="7951462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130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29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40.800000000000011</c:v>
                </c:pt>
                <c:pt idx="5">
                  <c:v>34.000000000000014</c:v>
                </c:pt>
                <c:pt idx="6">
                  <c:v>34.000000000000014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6.8000000000000123</c:v>
                </c:pt>
                <c:pt idx="12">
                  <c:v>1.2434497875801753E-14</c:v>
                </c:pt>
                <c:pt idx="13">
                  <c:v>1.2434497875801753E-14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566336"/>
        <c:axId val="79567872"/>
      </c:lineChart>
      <c:catAx>
        <c:axId val="7956633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67872"/>
        <c:crosses val="autoZero"/>
        <c:auto val="1"/>
        <c:lblAlgn val="ctr"/>
        <c:lblOffset val="100"/>
        <c:tickLblSkip val="1"/>
        <c:tickMarkSkip val="1"/>
      </c:catAx>
      <c:valAx>
        <c:axId val="7956787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663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615872"/>
        <c:axId val="79617408"/>
      </c:lineChart>
      <c:catAx>
        <c:axId val="7961587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17408"/>
        <c:crosses val="autoZero"/>
        <c:auto val="1"/>
        <c:lblAlgn val="ctr"/>
        <c:lblOffset val="100"/>
        <c:tickLblSkip val="1"/>
        <c:tickMarkSkip val="1"/>
      </c:catAx>
      <c:valAx>
        <c:axId val="7961740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1587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10/05</c:v>
                </c:pt>
                <c:pt idx="2">
                  <c:v>11/05</c:v>
                </c:pt>
                <c:pt idx="3">
                  <c:v>12/05</c:v>
                </c:pt>
                <c:pt idx="4">
                  <c:v>13/05</c:v>
                </c:pt>
                <c:pt idx="5">
                  <c:v>14/05</c:v>
                </c:pt>
                <c:pt idx="6">
                  <c:v>15/05</c:v>
                </c:pt>
                <c:pt idx="7">
                  <c:v>16/05</c:v>
                </c:pt>
                <c:pt idx="8">
                  <c:v>17/05</c:v>
                </c:pt>
                <c:pt idx="9">
                  <c:v>18/05</c:v>
                </c:pt>
                <c:pt idx="10">
                  <c:v>19/05</c:v>
                </c:pt>
                <c:pt idx="11">
                  <c:v>20/05</c:v>
                </c:pt>
                <c:pt idx="12">
                  <c:v>21/05</c:v>
                </c:pt>
                <c:pt idx="13">
                  <c:v>22/05</c:v>
                </c:pt>
                <c:pt idx="14">
                  <c:v>23/05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9681408"/>
        <c:axId val="79682944"/>
      </c:lineChart>
      <c:catAx>
        <c:axId val="7968140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82944"/>
        <c:crosses val="autoZero"/>
        <c:auto val="1"/>
        <c:lblAlgn val="ctr"/>
        <c:lblOffset val="100"/>
        <c:tickLblSkip val="1"/>
        <c:tickMarkSkip val="1"/>
      </c:catAx>
      <c:valAx>
        <c:axId val="7968294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8140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45"/>
          <c:h val="0.66842389948404912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65808640"/>
        <c:axId val="65814528"/>
      </c:barChart>
      <c:catAx>
        <c:axId val="65808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5814528"/>
        <c:crosses val="autoZero"/>
        <c:auto val="1"/>
        <c:lblAlgn val="ctr"/>
        <c:lblOffset val="100"/>
      </c:catAx>
      <c:valAx>
        <c:axId val="6581452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580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5"/>
          <c:w val="0.55442355419858413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5856256"/>
        <c:axId val="65857792"/>
      </c:lineChart>
      <c:catAx>
        <c:axId val="658562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5857792"/>
        <c:crosses val="autoZero"/>
        <c:auto val="1"/>
        <c:lblAlgn val="ctr"/>
        <c:lblOffset val="100"/>
        <c:tickLblSkip val="1"/>
        <c:tickMarkSkip val="1"/>
      </c:catAx>
      <c:valAx>
        <c:axId val="65857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58562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68" l="0.70866141732283761" r="0.70866141732283761" t="0.74803149606299468" header="0.31496062992126223" footer="0.3149606299212622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4908288"/>
        <c:axId val="64930560"/>
      </c:lineChart>
      <c:catAx>
        <c:axId val="649082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930560"/>
        <c:crosses val="autoZero"/>
        <c:auto val="1"/>
        <c:lblAlgn val="ctr"/>
        <c:lblOffset val="100"/>
        <c:tickLblSkip val="1"/>
        <c:tickMarkSkip val="1"/>
      </c:catAx>
      <c:valAx>
        <c:axId val="64930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49082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257280"/>
        <c:axId val="68258816"/>
      </c:lineChart>
      <c:catAx>
        <c:axId val="682572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8258816"/>
        <c:crosses val="autoZero"/>
        <c:auto val="1"/>
        <c:lblAlgn val="ctr"/>
        <c:lblOffset val="100"/>
        <c:tickLblSkip val="1"/>
        <c:tickMarkSkip val="1"/>
      </c:catAx>
      <c:valAx>
        <c:axId val="682588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82572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529024"/>
        <c:axId val="70530560"/>
      </c:lineChart>
      <c:catAx>
        <c:axId val="705290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530560"/>
        <c:crosses val="autoZero"/>
        <c:auto val="1"/>
        <c:lblAlgn val="ctr"/>
        <c:lblOffset val="100"/>
        <c:tickLblSkip val="1"/>
        <c:tickMarkSkip val="1"/>
      </c:catAx>
      <c:valAx>
        <c:axId val="70530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5290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564096"/>
        <c:axId val="70578176"/>
      </c:lineChart>
      <c:catAx>
        <c:axId val="705640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578176"/>
        <c:crosses val="autoZero"/>
        <c:auto val="1"/>
        <c:lblAlgn val="ctr"/>
        <c:lblOffset val="100"/>
        <c:tickLblSkip val="1"/>
        <c:tickMarkSkip val="1"/>
      </c:catAx>
      <c:valAx>
        <c:axId val="705781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5640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0623616"/>
        <c:axId val="70625152"/>
      </c:lineChart>
      <c:catAx>
        <c:axId val="706236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625152"/>
        <c:crosses val="autoZero"/>
        <c:auto val="1"/>
        <c:lblAlgn val="ctr"/>
        <c:lblOffset val="100"/>
        <c:tickLblSkip val="1"/>
        <c:tickMarkSkip val="1"/>
      </c:catAx>
      <c:valAx>
        <c:axId val="706251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6236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D26" sqref="D26"/>
    </sheetView>
  </sheetViews>
  <sheetFormatPr defaultRowHeight="15"/>
  <cols>
    <col min="14" max="14" width="11.5703125" bestFit="1" customWidth="1"/>
  </cols>
  <sheetData>
    <row r="1" spans="1:32" s="67" customFormat="1" ht="27" customHeight="1">
      <c r="H1" s="320" t="s">
        <v>131</v>
      </c>
      <c r="I1" s="320"/>
      <c r="J1" s="320"/>
      <c r="K1" s="320"/>
      <c r="L1" s="320"/>
      <c r="M1" s="320"/>
      <c r="N1" s="320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2" t="s">
        <v>132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 t="s">
        <v>133</v>
      </c>
    </row>
    <row r="5" spans="1:32">
      <c r="A5" s="313" t="s">
        <v>134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>
        <v>21</v>
      </c>
    </row>
    <row r="6" spans="1:32">
      <c r="A6" s="313" t="s">
        <v>135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>
        <v>8</v>
      </c>
    </row>
    <row r="7" spans="1:32">
      <c r="A7" s="313" t="s">
        <v>136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>
        <v>3</v>
      </c>
    </row>
    <row r="8" spans="1:32">
      <c r="A8" s="313" t="s">
        <v>137</v>
      </c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>
        <v>2</v>
      </c>
    </row>
    <row r="9" spans="1:32">
      <c r="A9" s="313" t="s">
        <v>138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>
        <v>3</v>
      </c>
    </row>
    <row r="10" spans="1:32">
      <c r="A10" s="314" t="s">
        <v>139</v>
      </c>
      <c r="B10" s="315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>
        <v>13</v>
      </c>
    </row>
    <row r="11" spans="1:32">
      <c r="A11" s="313" t="s">
        <v>140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>
        <v>13</v>
      </c>
    </row>
    <row r="12" spans="1:32">
      <c r="A12" s="313" t="s">
        <v>141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>
        <v>8</v>
      </c>
    </row>
    <row r="13" spans="1:32">
      <c r="A13" s="313" t="s">
        <v>142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>
        <v>1</v>
      </c>
    </row>
    <row r="14" spans="1:32">
      <c r="A14" s="313" t="s">
        <v>143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>
        <v>3</v>
      </c>
    </row>
    <row r="15" spans="1:32">
      <c r="A15" s="313" t="s">
        <v>144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>
        <v>5</v>
      </c>
    </row>
    <row r="16" spans="1:32">
      <c r="A16" s="316" t="s">
        <v>145</v>
      </c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3">
        <v>5</v>
      </c>
    </row>
    <row r="17" spans="1:14">
      <c r="A17" s="313" t="s">
        <v>146</v>
      </c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>
        <v>3</v>
      </c>
    </row>
    <row r="18" spans="1:14">
      <c r="A18" s="313" t="s">
        <v>147</v>
      </c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>
        <v>3</v>
      </c>
    </row>
    <row r="19" spans="1:14">
      <c r="A19" s="313" t="s">
        <v>148</v>
      </c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>
        <v>8</v>
      </c>
    </row>
    <row r="20" spans="1:14">
      <c r="A20" s="313" t="s">
        <v>149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>
        <v>13</v>
      </c>
    </row>
    <row r="21" spans="1:14">
      <c r="A21" s="313" t="s">
        <v>150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>
        <v>2</v>
      </c>
    </row>
    <row r="22" spans="1:14">
      <c r="A22" s="313" t="s">
        <v>151</v>
      </c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>
        <v>3</v>
      </c>
    </row>
    <row r="23" spans="1:14">
      <c r="A23" s="313" t="s">
        <v>152</v>
      </c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>
        <v>2</v>
      </c>
    </row>
    <row r="24" spans="1:14">
      <c r="A24" s="313" t="s">
        <v>153</v>
      </c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>
        <v>5</v>
      </c>
    </row>
    <row r="25" spans="1:14">
      <c r="A25" s="313" t="s">
        <v>154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>
        <v>3</v>
      </c>
    </row>
    <row r="26" spans="1:14">
      <c r="A26" s="317" t="s">
        <v>161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>
        <v>5</v>
      </c>
    </row>
    <row r="27" spans="1:14">
      <c r="A27" t="s">
        <v>155</v>
      </c>
      <c r="N27">
        <v>8</v>
      </c>
    </row>
    <row r="28" spans="1:14">
      <c r="A28" t="s">
        <v>156</v>
      </c>
      <c r="N28">
        <v>13</v>
      </c>
    </row>
    <row r="29" spans="1:14">
      <c r="A29" t="s">
        <v>157</v>
      </c>
      <c r="N29">
        <v>8</v>
      </c>
    </row>
    <row r="30" spans="1:14">
      <c r="A30" s="313" t="s">
        <v>158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>
        <v>13</v>
      </c>
    </row>
    <row r="31" spans="1:14">
      <c r="A31" t="s">
        <v>159</v>
      </c>
      <c r="N31">
        <v>8</v>
      </c>
    </row>
    <row r="32" spans="1:14">
      <c r="A32" s="315" t="s">
        <v>160</v>
      </c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>
        <v>13</v>
      </c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11" workbookViewId="0">
      <selection activeCell="R10" sqref="R10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20" t="s">
        <v>131</v>
      </c>
      <c r="K2" s="320"/>
      <c r="L2" s="320"/>
      <c r="M2" s="320"/>
      <c r="N2" s="320"/>
      <c r="O2" s="320"/>
      <c r="P2" s="320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6" t="s">
        <v>45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35" t="s">
        <v>14</v>
      </c>
      <c r="B28" s="335"/>
      <c r="C28" s="335"/>
      <c r="D28" s="335"/>
      <c r="E28" s="335"/>
      <c r="F28" s="335"/>
      <c r="G28" s="337">
        <f ca="1">TODAY()</f>
        <v>40329</v>
      </c>
      <c r="H28" s="337"/>
      <c r="I28" s="337"/>
      <c r="J28" s="337"/>
      <c r="K28" s="337"/>
      <c r="L28" s="183"/>
      <c r="M28" s="183"/>
      <c r="N28" s="183"/>
      <c r="O28" s="183"/>
      <c r="P28" s="183"/>
    </row>
    <row r="30" spans="1:16">
      <c r="B30" s="330" t="s">
        <v>90</v>
      </c>
      <c r="C30" s="331"/>
      <c r="D30" s="331"/>
      <c r="E30" s="332"/>
    </row>
    <row r="31" spans="1:16">
      <c r="B31" s="338" t="s">
        <v>60</v>
      </c>
      <c r="C31" s="339"/>
      <c r="D31" s="339"/>
      <c r="E31" s="339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37</v>
      </c>
      <c r="C33" s="176">
        <f>'4. Timesheet'!I10</f>
        <v>1</v>
      </c>
      <c r="D33" s="177">
        <v>0</v>
      </c>
      <c r="E33" s="178">
        <f>IF(B33&lt;&gt;0,(C33/B33)-1,0)</f>
        <v>-0.97297297297297303</v>
      </c>
    </row>
    <row r="34" spans="2:16">
      <c r="B34" s="339" t="s">
        <v>54</v>
      </c>
      <c r="C34" s="339"/>
      <c r="D34" s="339"/>
      <c r="E34" s="339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40" t="s">
        <v>59</v>
      </c>
      <c r="C37" s="340"/>
      <c r="D37" s="340"/>
      <c r="E37" s="340"/>
    </row>
    <row r="38" spans="2:16">
      <c r="B38" s="341" t="s">
        <v>83</v>
      </c>
      <c r="C38" s="342"/>
      <c r="D38" s="342"/>
      <c r="E38" s="342"/>
    </row>
    <row r="40" spans="2:16">
      <c r="B40" s="330" t="s">
        <v>91</v>
      </c>
      <c r="C40" s="331"/>
      <c r="D40" s="331"/>
      <c r="E40" s="332"/>
    </row>
    <row r="41" spans="2:16">
      <c r="B41" s="321"/>
      <c r="C41" s="322"/>
      <c r="D41" s="322"/>
      <c r="E41" s="323"/>
    </row>
    <row r="42" spans="2:16">
      <c r="B42" s="324"/>
      <c r="C42" s="325"/>
      <c r="D42" s="325"/>
      <c r="E42" s="326"/>
      <c r="H42" s="181"/>
    </row>
    <row r="43" spans="2:16">
      <c r="B43" s="324"/>
      <c r="C43" s="325"/>
      <c r="D43" s="325"/>
      <c r="E43" s="326"/>
    </row>
    <row r="44" spans="2:16">
      <c r="B44" s="324"/>
      <c r="C44" s="325"/>
      <c r="D44" s="325"/>
      <c r="E44" s="326"/>
    </row>
    <row r="45" spans="2:16">
      <c r="B45" s="324"/>
      <c r="C45" s="325"/>
      <c r="D45" s="325"/>
      <c r="E45" s="326"/>
    </row>
    <row r="46" spans="2:16">
      <c r="B46" s="324"/>
      <c r="C46" s="325"/>
      <c r="D46" s="325"/>
      <c r="E46" s="326"/>
      <c r="F46" s="333" t="s">
        <v>89</v>
      </c>
      <c r="G46" s="333"/>
      <c r="H46" s="333"/>
      <c r="I46" s="333"/>
      <c r="J46" s="333"/>
      <c r="K46" s="333"/>
      <c r="L46" s="333"/>
      <c r="M46" s="333"/>
      <c r="N46" s="333"/>
      <c r="O46" s="333"/>
      <c r="P46" s="333"/>
    </row>
    <row r="47" spans="2:16">
      <c r="B47" s="324"/>
      <c r="C47" s="325"/>
      <c r="D47" s="325"/>
      <c r="E47" s="326"/>
      <c r="F47" s="334" t="s">
        <v>0</v>
      </c>
      <c r="G47" s="334"/>
      <c r="H47" s="334"/>
      <c r="I47" s="334"/>
      <c r="J47" s="334"/>
      <c r="K47" s="334"/>
      <c r="L47" s="334"/>
      <c r="M47" s="334"/>
      <c r="N47" s="334"/>
      <c r="O47" s="334"/>
      <c r="P47" s="334"/>
    </row>
    <row r="48" spans="2:16">
      <c r="B48" s="327"/>
      <c r="C48" s="328"/>
      <c r="D48" s="328"/>
      <c r="E48" s="329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53" zoomScale="90" zoomScaleNormal="90" workbookViewId="0">
      <selection activeCell="D87" sqref="D87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8" t="str">
        <f>'1. Backlog'!$H$1</f>
        <v>Silent Runner</v>
      </c>
      <c r="H2" s="358"/>
      <c r="I2" s="358"/>
      <c r="J2" s="358"/>
      <c r="K2" s="358"/>
      <c r="L2" s="35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60" t="s">
        <v>123</v>
      </c>
      <c r="C6" s="361"/>
      <c r="D6" s="361"/>
      <c r="E6" s="361"/>
      <c r="F6" s="361"/>
      <c r="G6" s="361"/>
      <c r="H6" s="361"/>
      <c r="I6" s="361"/>
      <c r="J6" s="361"/>
      <c r="K6" s="361"/>
      <c r="L6" s="36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63">
        <f ca="1">TODAY()</f>
        <v>40329</v>
      </c>
      <c r="O7" s="36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63"/>
      <c r="O8" s="36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9">
        <f ca="1">IF(N7&lt;D54,B54,LOOKUP(N7,'3. Resources'!D54:AG54,'3. Resources'!D56))</f>
        <v>0</v>
      </c>
      <c r="O10" s="371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70"/>
      <c r="O11" s="37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64" t="s">
        <v>78</v>
      </c>
      <c r="O13" s="36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8">
        <f ca="1">IF(N7&lt;D54,D63,LOOKUP(N7,'3. Resources'!D54:AG54,'3. Resources'!D63))</f>
        <v>0</v>
      </c>
      <c r="O14" s="368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8"/>
      <c r="O15" s="36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64" t="s">
        <v>79</v>
      </c>
      <c r="O17" s="36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64"/>
      <c r="O18" s="36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65">
        <f ca="1">IF(N7&lt;D54,D65,LOOKUP(N7,'3. Resources'!D54:AG54,'3. Resources'!D65))</f>
        <v>4.55</v>
      </c>
      <c r="O19" s="36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65"/>
      <c r="O20" s="36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64" t="str">
        <f>B66</f>
        <v>Chances to Complete (%)</v>
      </c>
      <c r="O22" s="36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60" t="s">
        <v>80</v>
      </c>
      <c r="C23" s="361"/>
      <c r="D23" s="361"/>
      <c r="E23" s="361"/>
      <c r="F23" s="361"/>
      <c r="G23" s="361"/>
      <c r="H23" s="361"/>
      <c r="I23" s="361"/>
      <c r="J23" s="361"/>
      <c r="K23" s="361"/>
      <c r="L23" s="362"/>
      <c r="M23" s="5"/>
      <c r="N23" s="373">
        <f ca="1">IF(N7&lt;D54,D66,LOOKUP(N7,'3. Resources'!D54:AG54,D66))</f>
        <v>1</v>
      </c>
      <c r="O23" s="37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73"/>
      <c r="O24" s="37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64" t="s">
        <v>76</v>
      </c>
      <c r="O26" s="36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67">
        <f ca="1">IF(N7&lt;D54,D67,LOOKUP(N7,'3. Resources'!D54:AG54,D67))</f>
        <v>0</v>
      </c>
      <c r="O27" s="367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67"/>
      <c r="O28" s="367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64" t="s">
        <v>77</v>
      </c>
      <c r="O30" s="364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72">
        <f ca="1">IF(N7&lt;D54,D68,LOOKUP(N7,'3. Resources'!D54:AG54,D68))</f>
        <v>0</v>
      </c>
      <c r="O31" s="372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72"/>
      <c r="O32" s="372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66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60" t="s">
        <v>81</v>
      </c>
      <c r="C39" s="361"/>
      <c r="D39" s="361"/>
      <c r="E39" s="361"/>
      <c r="F39" s="361"/>
      <c r="G39" s="361"/>
      <c r="H39" s="361"/>
      <c r="I39" s="361"/>
      <c r="J39" s="361"/>
      <c r="K39" s="361"/>
      <c r="L39" s="362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9" t="s">
        <v>122</v>
      </c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44">
        <v>10</v>
      </c>
      <c r="C54" s="346" t="s">
        <v>56</v>
      </c>
      <c r="D54" s="185">
        <v>40308</v>
      </c>
      <c r="E54" s="185">
        <f t="shared" ref="E54:O54" si="0">D54+1</f>
        <v>40309</v>
      </c>
      <c r="F54" s="185">
        <f t="shared" si="0"/>
        <v>40310</v>
      </c>
      <c r="G54" s="185">
        <f t="shared" si="0"/>
        <v>40311</v>
      </c>
      <c r="H54" s="185">
        <f t="shared" si="0"/>
        <v>40312</v>
      </c>
      <c r="I54" s="185">
        <f t="shared" si="0"/>
        <v>40313</v>
      </c>
      <c r="J54" s="185">
        <f t="shared" si="0"/>
        <v>40314</v>
      </c>
      <c r="K54" s="185">
        <f t="shared" si="0"/>
        <v>40315</v>
      </c>
      <c r="L54" s="185">
        <f t="shared" si="0"/>
        <v>40316</v>
      </c>
      <c r="M54" s="185">
        <f t="shared" si="0"/>
        <v>40317</v>
      </c>
      <c r="N54" s="185">
        <f t="shared" si="0"/>
        <v>40318</v>
      </c>
      <c r="O54" s="185">
        <f t="shared" si="0"/>
        <v>40319</v>
      </c>
      <c r="P54" s="185">
        <f>O54+1</f>
        <v>40320</v>
      </c>
      <c r="Q54" s="185">
        <f>P54+1</f>
        <v>40321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45"/>
      <c r="C55" s="347"/>
      <c r="D55" s="184">
        <f t="shared" ref="D55:H55" si="1">WEEKDAY(D54)</f>
        <v>2</v>
      </c>
      <c r="E55" s="184">
        <f t="shared" si="1"/>
        <v>3</v>
      </c>
      <c r="F55" s="184">
        <f t="shared" si="1"/>
        <v>4</v>
      </c>
      <c r="G55" s="184">
        <f t="shared" si="1"/>
        <v>5</v>
      </c>
      <c r="H55" s="184">
        <f t="shared" si="1"/>
        <v>6</v>
      </c>
      <c r="I55" s="184">
        <f t="shared" ref="I55:Q55" si="2">WEEKDAY(I54)</f>
        <v>7</v>
      </c>
      <c r="J55" s="184">
        <f t="shared" si="2"/>
        <v>1</v>
      </c>
      <c r="K55" s="184">
        <f t="shared" si="2"/>
        <v>2</v>
      </c>
      <c r="L55" s="184">
        <f t="shared" si="2"/>
        <v>3</v>
      </c>
      <c r="M55" s="184">
        <f t="shared" si="2"/>
        <v>4</v>
      </c>
      <c r="N55" s="184">
        <f t="shared" si="2"/>
        <v>5</v>
      </c>
      <c r="O55" s="184">
        <f t="shared" si="2"/>
        <v>6</v>
      </c>
      <c r="P55" s="184">
        <f t="shared" si="2"/>
        <v>7</v>
      </c>
      <c r="Q55" s="184">
        <f t="shared" si="2"/>
        <v>1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6</v>
      </c>
      <c r="I56" s="70">
        <f t="shared" si="3"/>
        <v>5</v>
      </c>
      <c r="J56" s="70">
        <f t="shared" si="3"/>
        <v>5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1</v>
      </c>
      <c r="P56" s="70">
        <f>IF(AND(WEEKDAY(O54)&lt;&gt;1,WEEKDAY(O54)&lt;&gt;7),O56-1,O56)</f>
        <v>0</v>
      </c>
      <c r="Q56" s="70">
        <f>IF(AND(WEEKDAY(P54)&lt;&gt;1,WEEKDAY(P54)&lt;&gt;7),P56-1,P56)</f>
        <v>0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37</v>
      </c>
      <c r="D58" s="74">
        <f>'4. Timesheet'!$D$10</f>
        <v>50</v>
      </c>
      <c r="E58" s="74">
        <f>'4. Timesheet'!$D$10</f>
        <v>50</v>
      </c>
      <c r="F58" s="74">
        <f>'4. Timesheet'!$D$10</f>
        <v>50</v>
      </c>
      <c r="G58" s="74">
        <f>'4. Timesheet'!$D$10</f>
        <v>50</v>
      </c>
      <c r="H58" s="74">
        <f>'4. Timesheet'!$D$10</f>
        <v>50</v>
      </c>
      <c r="I58" s="74">
        <f>'4. Timesheet'!$D$10</f>
        <v>50</v>
      </c>
      <c r="J58" s="74">
        <f>'4. Timesheet'!$D$10</f>
        <v>50</v>
      </c>
      <c r="K58" s="74">
        <f>'4. Timesheet'!$D$10</f>
        <v>50</v>
      </c>
      <c r="L58" s="74">
        <f>'4. Timesheet'!$D$10</f>
        <v>50</v>
      </c>
      <c r="M58" s="74">
        <f>'4. Timesheet'!$D$10</f>
        <v>50</v>
      </c>
      <c r="N58" s="74">
        <f>'4. Timesheet'!$D$10</f>
        <v>50</v>
      </c>
      <c r="O58" s="74">
        <f>'4. Timesheet'!$D$10</f>
        <v>50</v>
      </c>
      <c r="P58" s="74">
        <f>'4. Timesheet'!$D$10</f>
        <v>50</v>
      </c>
      <c r="Q58" s="74">
        <f>'4. Timesheet'!$D$10</f>
        <v>50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37</v>
      </c>
      <c r="D59" s="76">
        <f t="shared" ref="D59:N59" ca="1" si="4">IF(D58="","",D58-D61)</f>
        <v>40</v>
      </c>
      <c r="E59" s="76">
        <f t="shared" ca="1" si="4"/>
        <v>30</v>
      </c>
      <c r="F59" s="76">
        <f t="shared" ca="1" si="4"/>
        <v>20</v>
      </c>
      <c r="G59" s="76">
        <f t="shared" ca="1" si="4"/>
        <v>10</v>
      </c>
      <c r="H59" s="76">
        <f t="shared" ca="1" si="4"/>
        <v>0</v>
      </c>
      <c r="I59" s="76">
        <f t="shared" ca="1" si="4"/>
        <v>0</v>
      </c>
      <c r="J59" s="76">
        <f t="shared" ca="1" si="4"/>
        <v>0</v>
      </c>
      <c r="K59" s="76">
        <f t="shared" ca="1" si="4"/>
        <v>0</v>
      </c>
      <c r="L59" s="76">
        <f t="shared" ca="1" si="4"/>
        <v>0</v>
      </c>
      <c r="M59" s="76">
        <f t="shared" ca="1" si="4"/>
        <v>0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10</v>
      </c>
      <c r="E60" s="78">
        <f t="shared" ca="1" si="5"/>
        <v>10</v>
      </c>
      <c r="F60" s="78">
        <f t="shared" ca="1" si="5"/>
        <v>10</v>
      </c>
      <c r="G60" s="78">
        <f t="shared" ca="1" si="5"/>
        <v>10</v>
      </c>
      <c r="H60" s="78">
        <f t="shared" ca="1" si="5"/>
        <v>10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10</v>
      </c>
      <c r="E61" s="78">
        <f t="shared" ca="1" si="6"/>
        <v>20</v>
      </c>
      <c r="F61" s="78">
        <f t="shared" ca="1" si="6"/>
        <v>30</v>
      </c>
      <c r="G61" s="78">
        <f t="shared" ca="1" si="6"/>
        <v>40</v>
      </c>
      <c r="H61" s="78">
        <f t="shared" ca="1" si="6"/>
        <v>50</v>
      </c>
      <c r="I61" s="78">
        <f t="shared" ca="1" si="6"/>
        <v>50</v>
      </c>
      <c r="J61" s="78">
        <f t="shared" ca="1" si="6"/>
        <v>50</v>
      </c>
      <c r="K61" s="78">
        <f t="shared" ca="1" si="6"/>
        <v>50</v>
      </c>
      <c r="L61" s="78">
        <f t="shared" ca="1" si="6"/>
        <v>50</v>
      </c>
      <c r="M61" s="78">
        <f t="shared" ca="1" si="6"/>
        <v>50</v>
      </c>
      <c r="N61" s="78">
        <f t="shared" ca="1" si="6"/>
        <v>50</v>
      </c>
      <c r="O61" s="78">
        <f t="shared" ca="1" si="6"/>
        <v>50</v>
      </c>
      <c r="P61" s="78">
        <f ca="1">O61+P60</f>
        <v>50</v>
      </c>
      <c r="Q61" s="78">
        <f ca="1">P61+Q60</f>
        <v>50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13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3.7</v>
      </c>
      <c r="E63" s="81">
        <f t="shared" ca="1" si="8"/>
        <v>4.4444444444444446</v>
      </c>
      <c r="F63" s="81">
        <f t="shared" ca="1" si="8"/>
        <v>3.75</v>
      </c>
      <c r="G63" s="81">
        <f t="shared" ca="1" si="8"/>
        <v>2.8571428571428572</v>
      </c>
      <c r="H63" s="81">
        <f t="shared" ca="1" si="8"/>
        <v>1.6666666666666667</v>
      </c>
      <c r="I63" s="81">
        <f t="shared" ca="1" si="8"/>
        <v>0</v>
      </c>
      <c r="J63" s="81">
        <f t="shared" ca="1" si="8"/>
        <v>0</v>
      </c>
      <c r="K63" s="81">
        <f t="shared" ca="1" si="8"/>
        <v>0</v>
      </c>
      <c r="L63" s="81">
        <f t="shared" ca="1" si="8"/>
        <v>0</v>
      </c>
      <c r="M63" s="81">
        <f t="shared" ca="1" si="8"/>
        <v>0</v>
      </c>
      <c r="N63" s="81">
        <f ca="1">IF(M59&lt;&gt;0,M59/N56,0)</f>
        <v>0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6.3</v>
      </c>
      <c r="E64" s="84">
        <f t="shared" ca="1" si="9"/>
        <v>5.5555555555555554</v>
      </c>
      <c r="F64" s="84">
        <f t="shared" ca="1" si="9"/>
        <v>6.25</v>
      </c>
      <c r="G64" s="84">
        <f t="shared" ca="1" si="9"/>
        <v>7.1428571428571423</v>
      </c>
      <c r="H64" s="84">
        <f t="shared" ca="1" si="9"/>
        <v>8.3333333333333339</v>
      </c>
      <c r="I64" s="84">
        <f t="shared" ca="1" si="9"/>
        <v>0</v>
      </c>
      <c r="J64" s="84">
        <f t="shared" ca="1" si="9"/>
        <v>0</v>
      </c>
      <c r="K64" s="84">
        <f t="shared" ca="1" si="9"/>
        <v>0</v>
      </c>
      <c r="L64" s="84">
        <f t="shared" ca="1" si="9"/>
        <v>0</v>
      </c>
      <c r="M64" s="84">
        <f t="shared" ca="1" si="9"/>
        <v>0</v>
      </c>
      <c r="N64" s="84">
        <f t="shared" ca="1" si="9"/>
        <v>0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10</v>
      </c>
      <c r="E65" s="86">
        <f t="shared" ca="1" si="10"/>
        <v>10</v>
      </c>
      <c r="F65" s="86">
        <f t="shared" ca="1" si="10"/>
        <v>10</v>
      </c>
      <c r="G65" s="86">
        <f t="shared" ca="1" si="10"/>
        <v>10</v>
      </c>
      <c r="H65" s="86">
        <f t="shared" ca="1" si="10"/>
        <v>10</v>
      </c>
      <c r="I65" s="86">
        <f t="shared" ca="1" si="10"/>
        <v>8.33</v>
      </c>
      <c r="J65" s="86">
        <f t="shared" ca="1" si="10"/>
        <v>8.33</v>
      </c>
      <c r="K65" s="86">
        <f t="shared" ca="1" si="10"/>
        <v>8.33</v>
      </c>
      <c r="L65" s="86">
        <f t="shared" ca="1" si="10"/>
        <v>7.14</v>
      </c>
      <c r="M65" s="86">
        <f t="shared" ca="1" si="10"/>
        <v>6.25</v>
      </c>
      <c r="N65" s="86">
        <f t="shared" ca="1" si="10"/>
        <v>5.56</v>
      </c>
      <c r="O65" s="86">
        <f t="shared" ca="1" si="10"/>
        <v>5</v>
      </c>
      <c r="P65" s="86">
        <f ca="1">ROUND(P61/($B$54-P56+1),2)</f>
        <v>4.55</v>
      </c>
      <c r="Q65" s="86">
        <f ca="1">ROUND(Q61/($B$54-Q56+1),2)</f>
        <v>4.55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0.98</v>
      </c>
      <c r="E67" s="91">
        <f t="shared" ca="1" si="12"/>
        <v>0.98</v>
      </c>
      <c r="F67" s="91">
        <f t="shared" ca="1" si="12"/>
        <v>0.98</v>
      </c>
      <c r="G67" s="91">
        <f t="shared" ca="1" si="12"/>
        <v>0.98</v>
      </c>
      <c r="H67" s="91">
        <f t="shared" ca="1" si="12"/>
        <v>0.98</v>
      </c>
      <c r="I67" s="91">
        <f t="shared" si="12"/>
        <v>0</v>
      </c>
      <c r="J67" s="91">
        <f t="shared" si="12"/>
        <v>0</v>
      </c>
      <c r="K67" s="91">
        <f t="shared" ca="1" si="12"/>
        <v>0.82</v>
      </c>
      <c r="L67" s="91">
        <f t="shared" ca="1" si="12"/>
        <v>0.7</v>
      </c>
      <c r="M67" s="91">
        <f t="shared" ca="1" si="12"/>
        <v>0.61</v>
      </c>
      <c r="N67" s="91">
        <f t="shared" ca="1" si="12"/>
        <v>0.55000000000000004</v>
      </c>
      <c r="O67" s="91">
        <f t="shared" ca="1" si="12"/>
        <v>0.49</v>
      </c>
      <c r="P67" s="91">
        <f>ROUND(IF(P71&lt;&gt;0,(P65/P71),0),2)</f>
        <v>0</v>
      </c>
      <c r="Q67" s="91">
        <f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0.83</v>
      </c>
      <c r="E68" s="91">
        <f t="shared" ca="1" si="13"/>
        <v>0.83</v>
      </c>
      <c r="F68" s="91">
        <f t="shared" ca="1" si="13"/>
        <v>0.83</v>
      </c>
      <c r="G68" s="91">
        <f t="shared" ca="1" si="13"/>
        <v>0.83</v>
      </c>
      <c r="H68" s="91">
        <f t="shared" ca="1" si="13"/>
        <v>0.83</v>
      </c>
      <c r="I68" s="91">
        <f t="shared" si="13"/>
        <v>0</v>
      </c>
      <c r="J68" s="91">
        <f t="shared" si="13"/>
        <v>0</v>
      </c>
      <c r="K68" s="91">
        <f t="shared" ca="1" si="13"/>
        <v>0.69</v>
      </c>
      <c r="L68" s="91">
        <f t="shared" ca="1" si="13"/>
        <v>0.6</v>
      </c>
      <c r="M68" s="91">
        <f t="shared" ca="1" si="13"/>
        <v>0.52</v>
      </c>
      <c r="N68" s="91">
        <f t="shared" ca="1" si="13"/>
        <v>0.46</v>
      </c>
      <c r="O68" s="91">
        <f t="shared" ca="1" si="13"/>
        <v>0.42</v>
      </c>
      <c r="P68" s="91">
        <f>ROUND(IF(P75&lt;&gt;0,(P65/P75),0),2)</f>
        <v>0</v>
      </c>
      <c r="Q68" s="91">
        <f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9" t="s">
        <v>42</v>
      </c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10.199999999999999</v>
      </c>
      <c r="D71" s="96">
        <f>IF(AND(WEEKDAY(D54)&lt;&gt;1,WEEKDAY(D54)&lt;&gt;7,D55&lt;&gt;"FER"),$C$71,0)</f>
        <v>10.199999999999999</v>
      </c>
      <c r="E71" s="96">
        <f t="shared" ref="E71:Q71" si="14">IF(AND(WEEKDAY(E54)&lt;&gt;1,WEEKDAY(E54)&lt;&gt;7,E55&lt;&gt;"FER"),$C$71,0)</f>
        <v>10.199999999999999</v>
      </c>
      <c r="F71" s="96">
        <f t="shared" si="14"/>
        <v>10.199999999999999</v>
      </c>
      <c r="G71" s="96">
        <f t="shared" si="14"/>
        <v>10.199999999999999</v>
      </c>
      <c r="H71" s="96">
        <f t="shared" si="14"/>
        <v>10.199999999999999</v>
      </c>
      <c r="I71" s="96">
        <f t="shared" si="14"/>
        <v>0</v>
      </c>
      <c r="J71" s="96">
        <f t="shared" si="14"/>
        <v>0</v>
      </c>
      <c r="K71" s="96">
        <f t="shared" si="14"/>
        <v>10.199999999999999</v>
      </c>
      <c r="L71" s="96">
        <f t="shared" si="14"/>
        <v>10.199999999999999</v>
      </c>
      <c r="M71" s="96">
        <f t="shared" si="14"/>
        <v>10.199999999999999</v>
      </c>
      <c r="N71" s="96">
        <f t="shared" si="14"/>
        <v>10.199999999999999</v>
      </c>
      <c r="O71" s="96">
        <f t="shared" si="14"/>
        <v>10.199999999999999</v>
      </c>
      <c r="P71" s="96">
        <f t="shared" si="14"/>
        <v>0</v>
      </c>
      <c r="Q71" s="96">
        <f t="shared" si="14"/>
        <v>0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102</v>
      </c>
      <c r="D72" s="100">
        <f t="shared" ref="D72:O72" si="15">C72-D71</f>
        <v>91.8</v>
      </c>
      <c r="E72" s="100">
        <f t="shared" si="15"/>
        <v>81.599999999999994</v>
      </c>
      <c r="F72" s="100">
        <f t="shared" si="15"/>
        <v>71.399999999999991</v>
      </c>
      <c r="G72" s="100">
        <f t="shared" si="15"/>
        <v>61.199999999999989</v>
      </c>
      <c r="H72" s="100">
        <f t="shared" si="15"/>
        <v>50.999999999999986</v>
      </c>
      <c r="I72" s="100">
        <f t="shared" si="15"/>
        <v>50.999999999999986</v>
      </c>
      <c r="J72" s="100">
        <f t="shared" si="15"/>
        <v>50.999999999999986</v>
      </c>
      <c r="K72" s="100">
        <f t="shared" si="15"/>
        <v>40.799999999999983</v>
      </c>
      <c r="L72" s="100">
        <f t="shared" si="15"/>
        <v>30.599999999999984</v>
      </c>
      <c r="M72" s="100">
        <f t="shared" si="15"/>
        <v>20.399999999999984</v>
      </c>
      <c r="N72" s="100">
        <f t="shared" si="15"/>
        <v>10.199999999999985</v>
      </c>
      <c r="O72" s="100">
        <f t="shared" si="15"/>
        <v>-1.4210854715202004E-14</v>
      </c>
      <c r="P72" s="100">
        <f>O72-P71</f>
        <v>-1.4210854715202004E-14</v>
      </c>
      <c r="Q72" s="100">
        <f>P72-Q71</f>
        <v>-1.4210854715202004E-14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9" t="s">
        <v>43</v>
      </c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12</v>
      </c>
      <c r="D75" s="96">
        <f>IF(AND(WEEKDAY(D54)&lt;&gt;1,WEEKDAY(D54)&lt;&gt;7),$C$75,0)</f>
        <v>12</v>
      </c>
      <c r="E75" s="96">
        <f t="shared" ref="E75:Q75" si="16">IF(AND(WEEKDAY(E54)&lt;&gt;1,WEEKDAY(E54)&lt;&gt;7),$C$75,0)</f>
        <v>12</v>
      </c>
      <c r="F75" s="96">
        <f t="shared" si="16"/>
        <v>12</v>
      </c>
      <c r="G75" s="96">
        <f t="shared" si="16"/>
        <v>12</v>
      </c>
      <c r="H75" s="96">
        <f t="shared" si="16"/>
        <v>12</v>
      </c>
      <c r="I75" s="96">
        <f t="shared" si="16"/>
        <v>0</v>
      </c>
      <c r="J75" s="96">
        <f t="shared" si="16"/>
        <v>0</v>
      </c>
      <c r="K75" s="96">
        <f t="shared" si="16"/>
        <v>12</v>
      </c>
      <c r="L75" s="96">
        <f t="shared" si="16"/>
        <v>12</v>
      </c>
      <c r="M75" s="96">
        <f t="shared" si="16"/>
        <v>12</v>
      </c>
      <c r="N75" s="96">
        <f t="shared" si="16"/>
        <v>12</v>
      </c>
      <c r="O75" s="96">
        <f t="shared" si="16"/>
        <v>12</v>
      </c>
      <c r="P75" s="96">
        <f t="shared" si="16"/>
        <v>0</v>
      </c>
      <c r="Q75" s="96">
        <f t="shared" si="16"/>
        <v>0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120</v>
      </c>
      <c r="D76" s="100">
        <f t="shared" ref="D76:O76" si="17">C76-D75</f>
        <v>108</v>
      </c>
      <c r="E76" s="100">
        <f t="shared" si="17"/>
        <v>96</v>
      </c>
      <c r="F76" s="100">
        <f t="shared" si="17"/>
        <v>84</v>
      </c>
      <c r="G76" s="100">
        <f t="shared" si="17"/>
        <v>72</v>
      </c>
      <c r="H76" s="100">
        <f t="shared" si="17"/>
        <v>60</v>
      </c>
      <c r="I76" s="100">
        <f t="shared" si="17"/>
        <v>60</v>
      </c>
      <c r="J76" s="100">
        <f t="shared" si="17"/>
        <v>60</v>
      </c>
      <c r="K76" s="100">
        <f t="shared" si="17"/>
        <v>48</v>
      </c>
      <c r="L76" s="100">
        <f t="shared" si="17"/>
        <v>36</v>
      </c>
      <c r="M76" s="100">
        <f t="shared" si="17"/>
        <v>24</v>
      </c>
      <c r="N76" s="100">
        <f t="shared" si="17"/>
        <v>12</v>
      </c>
      <c r="O76" s="100">
        <f t="shared" si="17"/>
        <v>0</v>
      </c>
      <c r="P76" s="100">
        <f>O76-P75</f>
        <v>0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54" t="s">
        <v>35</v>
      </c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56" t="s">
        <v>34</v>
      </c>
      <c r="C79" s="356"/>
      <c r="D79" s="306">
        <f>D54</f>
        <v>40308</v>
      </c>
      <c r="E79" s="306">
        <f t="shared" ref="E79:Q79" si="18">E54</f>
        <v>40309</v>
      </c>
      <c r="F79" s="306">
        <f t="shared" si="18"/>
        <v>40310</v>
      </c>
      <c r="G79" s="306">
        <f t="shared" si="18"/>
        <v>40311</v>
      </c>
      <c r="H79" s="306">
        <f t="shared" si="18"/>
        <v>40312</v>
      </c>
      <c r="I79" s="306">
        <f t="shared" si="18"/>
        <v>40313</v>
      </c>
      <c r="J79" s="306">
        <f t="shared" si="18"/>
        <v>40314</v>
      </c>
      <c r="K79" s="306">
        <f t="shared" si="18"/>
        <v>40315</v>
      </c>
      <c r="L79" s="306">
        <f t="shared" si="18"/>
        <v>40316</v>
      </c>
      <c r="M79" s="306">
        <f t="shared" si="18"/>
        <v>40317</v>
      </c>
      <c r="N79" s="306">
        <f t="shared" si="18"/>
        <v>40318</v>
      </c>
      <c r="O79" s="306">
        <f t="shared" si="18"/>
        <v>40319</v>
      </c>
      <c r="P79" s="306">
        <f t="shared" si="18"/>
        <v>40320</v>
      </c>
      <c r="Q79" s="306">
        <f t="shared" si="18"/>
        <v>40321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57" t="s">
        <v>129</v>
      </c>
      <c r="C80" s="357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57" t="s">
        <v>130</v>
      </c>
      <c r="C81" s="357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57" t="s">
        <v>35</v>
      </c>
      <c r="C82" s="357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43" t="s">
        <v>1</v>
      </c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162</v>
      </c>
      <c r="C86" s="108" t="s">
        <v>119</v>
      </c>
      <c r="D86" s="109"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21</v>
      </c>
      <c r="K86" s="113">
        <f ca="1">IF(H86&lt;&gt;0,J86/H86,0)</f>
        <v>0.61764705882352944</v>
      </c>
      <c r="L86" s="113">
        <f ca="1">IF(I86&lt;&gt;0,J86/I86,0)</f>
        <v>0.52500000000000002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166</v>
      </c>
      <c r="C87" s="108" t="s">
        <v>118</v>
      </c>
      <c r="D87" s="109">
        <f t="shared" ref="D87:D90" si="24">IF(C87&lt;&gt;"",8,0)</f>
        <v>8</v>
      </c>
      <c r="E87" s="110">
        <v>0.85</v>
      </c>
      <c r="F87" s="111">
        <f t="shared" si="19"/>
        <v>6.8</v>
      </c>
      <c r="G87" s="111">
        <f t="shared" si="20"/>
        <v>10</v>
      </c>
      <c r="H87" s="111">
        <f t="shared" si="21"/>
        <v>68</v>
      </c>
      <c r="I87" s="111">
        <f t="shared" si="22"/>
        <v>80</v>
      </c>
      <c r="J87" s="112">
        <f t="shared" ca="1" si="23"/>
        <v>29</v>
      </c>
      <c r="K87" s="113">
        <f t="shared" ref="K87:K95" ca="1" si="25">IF(H87&lt;&gt;0,J87/H87,0)</f>
        <v>0.4264705882352941</v>
      </c>
      <c r="L87" s="113">
        <f t="shared" ref="L87:L95" ca="1" si="26">IF(I87&lt;&gt;0,J87/I87,0)</f>
        <v>0.36249999999999999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/>
      <c r="C88" s="108"/>
      <c r="D88" s="109">
        <f t="shared" si="24"/>
        <v>0</v>
      </c>
      <c r="E88" s="110">
        <v>0.85</v>
      </c>
      <c r="F88" s="111">
        <f t="shared" si="19"/>
        <v>0</v>
      </c>
      <c r="G88" s="111">
        <f t="shared" si="20"/>
        <v>10</v>
      </c>
      <c r="H88" s="111">
        <f t="shared" si="21"/>
        <v>0</v>
      </c>
      <c r="I88" s="111">
        <f t="shared" si="22"/>
        <v>0</v>
      </c>
      <c r="J88" s="112">
        <f t="shared" ca="1" si="23"/>
        <v>0</v>
      </c>
      <c r="K88" s="113">
        <f t="shared" si="25"/>
        <v>0</v>
      </c>
      <c r="L88" s="113">
        <f t="shared" si="26"/>
        <v>0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si="24"/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5"/>
        <v>0</v>
      </c>
      <c r="L89" s="113">
        <f t="shared" si="26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4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5"/>
        <v>0</v>
      </c>
      <c r="L90" s="113">
        <f t="shared" si="26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5"/>
        <v>0</v>
      </c>
      <c r="L91" s="113">
        <f t="shared" si="26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50</v>
      </c>
      <c r="K92" s="113">
        <f t="shared" si="25"/>
        <v>0</v>
      </c>
      <c r="L92" s="113">
        <f t="shared" si="26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5"/>
        <v>0</v>
      </c>
      <c r="L93" s="113">
        <f t="shared" si="26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5"/>
        <v>0</v>
      </c>
      <c r="L94" s="113">
        <f t="shared" si="26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5"/>
        <v>0</v>
      </c>
      <c r="L95" s="113">
        <f t="shared" si="26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12</v>
      </c>
      <c r="E96" s="114"/>
      <c r="F96" s="114">
        <f>SUM(F86:F91)</f>
        <v>10.199999999999999</v>
      </c>
      <c r="G96" s="114"/>
      <c r="H96" s="114">
        <f>SUM(H86:H91)</f>
        <v>102</v>
      </c>
      <c r="I96" s="114">
        <f>SUM(I86:I91)</f>
        <v>120</v>
      </c>
      <c r="J96" s="116">
        <f ca="1">SUM(J86:J91)</f>
        <v>50</v>
      </c>
      <c r="K96" s="117">
        <f ca="1">J96/H96</f>
        <v>0.49019607843137253</v>
      </c>
      <c r="L96" s="117">
        <f ca="1">J96/I96</f>
        <v>0.41666666666666669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43" t="s">
        <v>9</v>
      </c>
      <c r="C98" s="343"/>
      <c r="D98" s="343"/>
      <c r="E98" s="343"/>
      <c r="F98" s="343"/>
      <c r="G98" s="343"/>
      <c r="H98" s="343"/>
      <c r="I98" s="343"/>
      <c r="J98" s="343"/>
      <c r="K98" s="343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Kojiio</v>
      </c>
      <c r="C100" s="119">
        <f t="shared" ref="C100:C110" ca="1" si="29">COUNTIF($D$124:$AH$124,"&gt; 0")</f>
        <v>5</v>
      </c>
      <c r="D100" s="112">
        <f>SUMIFS('4. Timesheet'!D11:D113, '4. Timesheet'!F11:F113,B100) - SUMIFS('4. Timesheet'!E11:E113, '4. Timesheet'!F11:F113,B100)</f>
        <v>0</v>
      </c>
      <c r="E100" s="112">
        <f t="shared" ref="E100:E105" ca="1" si="30">C114</f>
        <v>21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4.2</v>
      </c>
      <c r="H100" s="110">
        <f ca="1">IF(F86&lt;&gt;0,G100/F86,0)</f>
        <v>1.2352941176470589</v>
      </c>
      <c r="I100" s="110">
        <f ca="1">IF(D86&lt;&gt;0,G100/D86,0)</f>
        <v>1.05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Gustavo</v>
      </c>
      <c r="C101" s="119">
        <f t="shared" ca="1" si="29"/>
        <v>5</v>
      </c>
      <c r="D101" s="112">
        <f>SUMIFS('4. Timesheet'!D11:D113, '4. Timesheet'!F11:F113,B101) - SUMIFS('4. Timesheet'!E11:E113, '4. Timesheet'!F11:F113,B101)</f>
        <v>0</v>
      </c>
      <c r="E101" s="112">
        <f t="shared" ca="1" si="30"/>
        <v>29</v>
      </c>
      <c r="F101" s="120">
        <f t="shared" si="31"/>
        <v>1</v>
      </c>
      <c r="G101" s="112">
        <f t="shared" ca="1" si="32"/>
        <v>5.8</v>
      </c>
      <c r="H101" s="110">
        <f t="shared" ref="H101:H109" ca="1" si="34">IF(F87&lt;&gt;0,G101/F87,0)</f>
        <v>0.8529411764705882</v>
      </c>
      <c r="I101" s="110">
        <f t="shared" ref="I101:I109" ca="1" si="35">IF(D87&lt;&gt;0,G101/D87,0)</f>
        <v>0.72499999999999998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>
        <f t="shared" si="28"/>
        <v>0</v>
      </c>
      <c r="C102" s="119">
        <f t="shared" ca="1" si="29"/>
        <v>5</v>
      </c>
      <c r="D102" s="112">
        <f>SUMIFS('4. Timesheet'!D11:D113, '4. Timesheet'!F11:F113,B102) - SUMIFS('4. Timesheet'!E11:E113, '4. Timesheet'!F11:F113,B102)</f>
        <v>0</v>
      </c>
      <c r="E102" s="112">
        <f t="shared" ca="1" si="30"/>
        <v>0</v>
      </c>
      <c r="F102" s="120">
        <f t="shared" si="31"/>
        <v>1</v>
      </c>
      <c r="G102" s="112">
        <f t="shared" ca="1" si="32"/>
        <v>0</v>
      </c>
      <c r="H102" s="110">
        <f t="shared" si="34"/>
        <v>0</v>
      </c>
      <c r="I102" s="110">
        <f t="shared" si="35"/>
        <v>0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8"/>
        <v>0</v>
      </c>
      <c r="C103" s="119">
        <f t="shared" ca="1" si="29"/>
        <v>5</v>
      </c>
      <c r="D103" s="112">
        <f>SUMIFS('4. Timesheet'!D11:D113, '4. Timesheet'!F11:F113,B103) - SUMIFS('4. Timesheet'!E11:E113, '4. Timesheet'!F11:F113,B103)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si="34"/>
        <v>0</v>
      </c>
      <c r="I103" s="110">
        <f t="shared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5</v>
      </c>
      <c r="D104" s="112">
        <f>SUMIFS('4. Timesheet'!D11:D113, '4. Timesheet'!F11:F113,B104) - SUMIFS('4. Timesheet'!E11:E113, '4. Timesheet'!F11:F113,B104)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5</v>
      </c>
      <c r="D105" s="112">
        <f>SUMIFS('4. Timesheet'!D11:D113, '4. Timesheet'!F11:F113,B105) - SUMIFS('4. Timesheet'!E11:E113, '4. Timesheet'!F11:F113,B105)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5</v>
      </c>
      <c r="D106" s="112">
        <f>SUMIFS('4. Timesheet'!D11:D113, '4. Timesheet'!F11:F113,B106) - SUMIFS('4. Timesheet'!E11:E113, '4. Timesheet'!F11:F113,B106)</f>
        <v>0</v>
      </c>
      <c r="E106" s="112">
        <f ca="1">C124</f>
        <v>50</v>
      </c>
      <c r="F106" s="120">
        <f>IF(D106&lt;&gt;0,E106/(D106 + E106),1)</f>
        <v>1</v>
      </c>
      <c r="G106" s="112">
        <f ca="1">IF(C106&lt;&gt;0,E106/C106,0)</f>
        <v>10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5</v>
      </c>
      <c r="D107" s="112">
        <f>SUMIFS('4. Timesheet'!D11:D113, '4. Timesheet'!F11:F113,B107) - SUMIFS('4. Timesheet'!E11:E113, '4. Timesheet'!F11:F113,B107)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5</v>
      </c>
      <c r="D108" s="112">
        <f>SUMIFS('4. Timesheet'!D11:D113, '4. Timesheet'!F11:F113,B108) - SUMIFS('4. Timesheet'!E11:E113, '4. Timesheet'!F11:F113,B108)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5</v>
      </c>
      <c r="D109" s="112">
        <f>SUMIFS('4. Timesheet'!D11:D113, '4. Timesheet'!F11:F113,B109) - SUMIFS('4. Timesheet'!E11:E113, '4. Timesheet'!F11:F113,B109)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5</v>
      </c>
      <c r="D110" s="124">
        <f>SUM(D100:D105)</f>
        <v>0</v>
      </c>
      <c r="E110" s="124">
        <f ca="1">SUM(E100:E105)</f>
        <v>50</v>
      </c>
      <c r="F110" s="125">
        <f>IF(D110&lt;&gt;0,E110/(D110 + E110),1)</f>
        <v>1</v>
      </c>
      <c r="G110" s="124">
        <f ca="1">SUM(G100:G105)</f>
        <v>10</v>
      </c>
      <c r="H110" s="125">
        <f ca="1">G110/F96</f>
        <v>0.98039215686274517</v>
      </c>
      <c r="I110" s="125">
        <f ca="1">G110/D96</f>
        <v>0.83333333333333337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8" t="s">
        <v>82</v>
      </c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40308</v>
      </c>
      <c r="E113" s="20">
        <f t="shared" si="36"/>
        <v>40309</v>
      </c>
      <c r="F113" s="20">
        <f t="shared" si="36"/>
        <v>40310</v>
      </c>
      <c r="G113" s="20">
        <f t="shared" si="36"/>
        <v>40311</v>
      </c>
      <c r="H113" s="20">
        <f t="shared" si="36"/>
        <v>40312</v>
      </c>
      <c r="I113" s="20">
        <f t="shared" si="36"/>
        <v>40313</v>
      </c>
      <c r="J113" s="20">
        <f t="shared" si="36"/>
        <v>40314</v>
      </c>
      <c r="K113" s="20">
        <f t="shared" si="36"/>
        <v>40315</v>
      </c>
      <c r="L113" s="20">
        <f t="shared" si="36"/>
        <v>40316</v>
      </c>
      <c r="M113" s="20">
        <f t="shared" si="36"/>
        <v>40317</v>
      </c>
      <c r="N113" s="20">
        <f t="shared" si="36"/>
        <v>40318</v>
      </c>
      <c r="O113" s="20">
        <f t="shared" si="36"/>
        <v>40319</v>
      </c>
      <c r="P113" s="20">
        <f>P54</f>
        <v>40320</v>
      </c>
      <c r="Q113" s="20">
        <f>Q54</f>
        <v>40321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Kojiio</v>
      </c>
      <c r="C114" s="129">
        <f t="shared" ref="C114:C119" ca="1" si="38">SUM(D114:AH114)</f>
        <v>21</v>
      </c>
      <c r="D114" s="104">
        <f ca="1">SUMIF('4. Timesheet'!$F$11:$G$113,$B114,'4. Timesheet'!J$11:J$113)</f>
        <v>5</v>
      </c>
      <c r="E114" s="104">
        <f ca="1">SUMIF('4. Timesheet'!$F$11:$G$113,$B114,'4. Timesheet'!K$11:K$113)</f>
        <v>4</v>
      </c>
      <c r="F114" s="104">
        <f ca="1">SUMIF('4. Timesheet'!$F$11:$G$113,$B114,'4. Timesheet'!L$11:L$113)</f>
        <v>4</v>
      </c>
      <c r="G114" s="104">
        <f ca="1">SUMIF('4. Timesheet'!$F$11:$G$113,$B114,'4. Timesheet'!M$11:M$113)</f>
        <v>4</v>
      </c>
      <c r="H114" s="104">
        <f ca="1">SUMIF('4. Timesheet'!$F$11:$G$113,$B114,'4. Timesheet'!N$11:N$113)</f>
        <v>4</v>
      </c>
      <c r="I114" s="104">
        <f ca="1">SUMIF('4. Timesheet'!$F$11:$G$113,$B114,'4. Timesheet'!O$11:O$113)</f>
        <v>0</v>
      </c>
      <c r="J114" s="104">
        <f ca="1">SUMIF('4. Timesheet'!$F$11:$G$113,$B114,'4. Timesheet'!P$11:P$113)</f>
        <v>0</v>
      </c>
      <c r="K114" s="104">
        <f ca="1">SUMIF('4. Timesheet'!$F$11:$G$113,$B114,'4. Timesheet'!Q$11:Q$113)</f>
        <v>0</v>
      </c>
      <c r="L114" s="104">
        <f ca="1">SUMIF('4. Timesheet'!$F$11:$G$113,$B114,'4. Timesheet'!R$11:R$113)</f>
        <v>0</v>
      </c>
      <c r="M114" s="104">
        <f ca="1">SUMIF('4. Timesheet'!$F$11:$G$113,$B114,'4. Timesheet'!S$11:S$113)</f>
        <v>0</v>
      </c>
      <c r="N114" s="104">
        <f ca="1">SUMIF('4. Timesheet'!$F$11:$G$113,$B114,'4. Timesheet'!T$11:T$113)</f>
        <v>0</v>
      </c>
      <c r="O114" s="104">
        <f ca="1">SUMIF('4. Timesheet'!$F$11:$G$113,$B114,'4. Timesheet'!U$11:U$113)</f>
        <v>0</v>
      </c>
      <c r="P114" s="104">
        <f ca="1">SUMIF('4. Timesheet'!$F$11:$G$113,$B114,'4. Timesheet'!V$11:V$113)</f>
        <v>0</v>
      </c>
      <c r="Q114" s="104">
        <f ca="1">SUMIF('4. Timesheet'!$F$11:$G$113,$B114,'4. Timesheet'!W$11:W$113)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Gustavo</v>
      </c>
      <c r="C115" s="129">
        <f t="shared" ca="1" si="38"/>
        <v>29</v>
      </c>
      <c r="D115" s="104">
        <f ca="1">SUMIF('4. Timesheet'!$F$11:$G$113,$B115,'4. Timesheet'!J$11:J$113)</f>
        <v>5</v>
      </c>
      <c r="E115" s="104">
        <f ca="1">SUMIF('4. Timesheet'!$F$11:$G$113,$B115,'4. Timesheet'!K$11:K$113)</f>
        <v>6</v>
      </c>
      <c r="F115" s="104">
        <f ca="1">SUMIF('4. Timesheet'!$F$11:$G$113,$B115,'4. Timesheet'!L$11:L$113)</f>
        <v>6</v>
      </c>
      <c r="G115" s="104">
        <f ca="1">SUMIF('4. Timesheet'!$F$11:$G$113,$B115,'4. Timesheet'!M$11:M$113)</f>
        <v>6</v>
      </c>
      <c r="H115" s="104">
        <f ca="1">SUMIF('4. Timesheet'!$F$11:$G$113,$B115,'4. Timesheet'!N$11:N$113)</f>
        <v>6</v>
      </c>
      <c r="I115" s="104">
        <f ca="1">SUMIF('4. Timesheet'!$F$11:$G$113,$B115,'4. Timesheet'!O$11:O$113)</f>
        <v>0</v>
      </c>
      <c r="J115" s="104">
        <f ca="1">SUMIF('4. Timesheet'!$F$11:$G$113,$B115,'4. Timesheet'!P$11:P$113)</f>
        <v>0</v>
      </c>
      <c r="K115" s="104">
        <f ca="1">SUMIF('4. Timesheet'!$F$11:$G$113,$B115,'4. Timesheet'!Q$11:Q$113)</f>
        <v>0</v>
      </c>
      <c r="L115" s="104">
        <f ca="1">SUMIF('4. Timesheet'!$F$11:$G$113,$B115,'4. Timesheet'!R$11:R$113)</f>
        <v>0</v>
      </c>
      <c r="M115" s="104">
        <f ca="1">SUMIF('4. Timesheet'!$F$11:$G$113,$B115,'4. Timesheet'!S$11:S$113)</f>
        <v>0</v>
      </c>
      <c r="N115" s="104">
        <f ca="1">SUMIF('4. Timesheet'!$F$11:$G$113,$B115,'4. Timesheet'!T$11:T$113)</f>
        <v>0</v>
      </c>
      <c r="O115" s="104">
        <f ca="1">SUMIF('4. Timesheet'!$F$11:$G$113,$B115,'4. Timesheet'!U$11:U$113)</f>
        <v>0</v>
      </c>
      <c r="P115" s="104">
        <f ca="1">SUMIF('4. Timesheet'!$F$11:$G$113,$B115,'4. Timesheet'!V$11:V$113)</f>
        <v>0</v>
      </c>
      <c r="Q115" s="104">
        <f ca="1">SUMIF('4. Timesheet'!$F$11:$G$113,$B115,'4. Timesheet'!W$11:W$113)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>
        <f t="shared" si="37"/>
        <v>0</v>
      </c>
      <c r="C116" s="129">
        <f t="shared" ca="1" si="38"/>
        <v>0</v>
      </c>
      <c r="D116" s="104">
        <f ca="1">SUMIF('4. Timesheet'!$F$11:$G$113,$B116,'4. Timesheet'!J$11:J$113)</f>
        <v>0</v>
      </c>
      <c r="E116" s="104">
        <f ca="1">SUMIF('4. Timesheet'!$F$11:$G$113,$B116,'4. Timesheet'!K$11:K$113)</f>
        <v>0</v>
      </c>
      <c r="F116" s="104">
        <f ca="1">SUMIF('4. Timesheet'!$F$11:$G$113,$B116,'4. Timesheet'!L$11:L$113)</f>
        <v>0</v>
      </c>
      <c r="G116" s="104">
        <f ca="1">SUMIF('4. Timesheet'!$F$11:$G$113,$B116,'4. Timesheet'!M$11:M$113)</f>
        <v>0</v>
      </c>
      <c r="H116" s="104">
        <f ca="1">SUMIF('4. Timesheet'!$F$11:$G$113,$B116,'4. Timesheet'!N$11:N$113)</f>
        <v>0</v>
      </c>
      <c r="I116" s="104">
        <f ca="1">SUMIF('4. Timesheet'!$F$11:$G$113,$B116,'4. Timesheet'!O$11:O$113)</f>
        <v>0</v>
      </c>
      <c r="J116" s="104">
        <f ca="1">SUMIF('4. Timesheet'!$F$11:$G$113,$B116,'4. Timesheet'!P$11:P$113)</f>
        <v>0</v>
      </c>
      <c r="K116" s="104">
        <f ca="1">SUMIF('4. Timesheet'!$F$11:$G$113,$B116,'4. Timesheet'!Q$11:Q$113)</f>
        <v>0</v>
      </c>
      <c r="L116" s="104">
        <f ca="1">SUMIF('4. Timesheet'!$F$11:$G$113,$B116,'4. Timesheet'!R$11:R$113)</f>
        <v>0</v>
      </c>
      <c r="M116" s="104">
        <f ca="1">SUMIF('4. Timesheet'!$F$11:$G$113,$B116,'4. Timesheet'!S$11:S$113)</f>
        <v>0</v>
      </c>
      <c r="N116" s="104">
        <f ca="1">SUMIF('4. Timesheet'!$F$11:$G$113,$B116,'4. Timesheet'!T$11:T$113)</f>
        <v>0</v>
      </c>
      <c r="O116" s="104">
        <f ca="1">SUMIF('4. Timesheet'!$F$11:$G$113,$B116,'4. Timesheet'!U$11:U$113)</f>
        <v>0</v>
      </c>
      <c r="P116" s="104">
        <f ca="1">SUMIF('4. Timesheet'!$F$11:$G$113,$B116,'4. Timesheet'!V$11:V$113)</f>
        <v>0</v>
      </c>
      <c r="Q116" s="104">
        <f ca="1">SUMIF('4. Timesheet'!$F$11:$G$113,$B116,'4. Timesheet'!W$11:W$113)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7"/>
        <v>0</v>
      </c>
      <c r="C117" s="129">
        <f t="shared" ca="1" si="38"/>
        <v>0</v>
      </c>
      <c r="D117" s="104">
        <f ca="1">SUMIF('4. Timesheet'!$F$11:$G$113,$B117,'4. Timesheet'!J$11:J$113)</f>
        <v>0</v>
      </c>
      <c r="E117" s="104">
        <f ca="1">SUMIF('4. Timesheet'!$F$11:$G$113,$B117,'4. Timesheet'!K$11:K$113)</f>
        <v>0</v>
      </c>
      <c r="F117" s="104">
        <f ca="1">SUMIF('4. Timesheet'!$F$11:$G$113,$B117,'4. Timesheet'!L$11:L$113)</f>
        <v>0</v>
      </c>
      <c r="G117" s="104">
        <f ca="1">SUMIF('4. Timesheet'!$F$11:$G$113,$B117,'4. Timesheet'!M$11:M$113)</f>
        <v>0</v>
      </c>
      <c r="H117" s="104">
        <f ca="1">SUMIF('4. Timesheet'!$F$11:$G$113,$B117,'4. Timesheet'!N$11:N$113)</f>
        <v>0</v>
      </c>
      <c r="I117" s="104">
        <f ca="1">SUMIF('4. Timesheet'!$F$11:$G$113,$B117,'4. Timesheet'!O$11:O$113)</f>
        <v>0</v>
      </c>
      <c r="J117" s="104">
        <f ca="1">SUMIF('4. Timesheet'!$F$11:$G$113,$B117,'4. Timesheet'!P$11:P$113)</f>
        <v>0</v>
      </c>
      <c r="K117" s="104">
        <f ca="1">SUMIF('4. Timesheet'!$F$11:$G$113,$B117,'4. Timesheet'!Q$11:Q$113)</f>
        <v>0</v>
      </c>
      <c r="L117" s="104">
        <f ca="1">SUMIF('4. Timesheet'!$F$11:$G$113,$B117,'4. Timesheet'!R$11:R$113)</f>
        <v>0</v>
      </c>
      <c r="M117" s="104">
        <f ca="1">SUMIF('4. Timesheet'!$F$11:$G$113,$B117,'4. Timesheet'!S$11:S$113)</f>
        <v>0</v>
      </c>
      <c r="N117" s="104">
        <f ca="1">SUMIF('4. Timesheet'!$F$11:$G$113,$B117,'4. Timesheet'!T$11:T$113)</f>
        <v>0</v>
      </c>
      <c r="O117" s="104">
        <f ca="1">SUMIF('4. Timesheet'!$F$11:$G$113,$B117,'4. Timesheet'!U$11:U$113)</f>
        <v>0</v>
      </c>
      <c r="P117" s="104">
        <f ca="1">SUMIF('4. Timesheet'!$F$11:$G$113,$B117,'4. Timesheet'!V$11:V$113)</f>
        <v>0</v>
      </c>
      <c r="Q117" s="104">
        <f ca="1">SUMIF('4. Timesheet'!$F$11:$G$113,$B117,'4. Timesheet'!W$11:W$113)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Timesheet'!$F$11:$G$113,$B118,'4. Timesheet'!J$11:J$113)</f>
        <v>0</v>
      </c>
      <c r="E118" s="104">
        <f ca="1">SUMIF('4. Timesheet'!$F$11:$G$113,$B118,'4. Timesheet'!K$11:K$113)</f>
        <v>0</v>
      </c>
      <c r="F118" s="104">
        <f ca="1">SUMIF('4. Timesheet'!$F$11:$G$113,$B118,'4. Timesheet'!L$11:L$113)</f>
        <v>0</v>
      </c>
      <c r="G118" s="104">
        <f ca="1">SUMIF('4. Timesheet'!$F$11:$G$113,$B118,'4. Timesheet'!M$11:M$113)</f>
        <v>0</v>
      </c>
      <c r="H118" s="104">
        <f ca="1">SUMIF('4. Timesheet'!$F$11:$G$113,$B118,'4. Timesheet'!N$11:N$113)</f>
        <v>0</v>
      </c>
      <c r="I118" s="104">
        <f ca="1">SUMIF('4. Timesheet'!$F$11:$G$113,$B118,'4. Timesheet'!O$11:O$113)</f>
        <v>0</v>
      </c>
      <c r="J118" s="104">
        <f ca="1">SUMIF('4. Timesheet'!$F$11:$G$113,$B118,'4. Timesheet'!P$11:P$113)</f>
        <v>0</v>
      </c>
      <c r="K118" s="104">
        <f ca="1">SUMIF('4. Timesheet'!$F$11:$G$113,$B118,'4. Timesheet'!Q$11:Q$113)</f>
        <v>0</v>
      </c>
      <c r="L118" s="104">
        <f ca="1">SUMIF('4. Timesheet'!$F$11:$G$113,$B118,'4. Timesheet'!R$11:R$113)</f>
        <v>0</v>
      </c>
      <c r="M118" s="104">
        <f ca="1">SUMIF('4. Timesheet'!$F$11:$G$113,$B118,'4. Timesheet'!S$11:S$113)</f>
        <v>0</v>
      </c>
      <c r="N118" s="104">
        <f ca="1">SUMIF('4. Timesheet'!$F$11:$G$113,$B118,'4. Timesheet'!T$11:T$113)</f>
        <v>0</v>
      </c>
      <c r="O118" s="104">
        <f ca="1">SUMIF('4. Timesheet'!$F$11:$G$113,$B118,'4. Timesheet'!U$11:U$113)</f>
        <v>0</v>
      </c>
      <c r="P118" s="104">
        <f ca="1">SUMIF('4. Timesheet'!$F$11:$G$113,$B118,'4. Timesheet'!V$11:V$113)</f>
        <v>0</v>
      </c>
      <c r="Q118" s="104">
        <f ca="1">SUMIF('4. Timesheet'!$F$11:$G$113,$B118,'4. Timesheet'!W$11:W$113)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Timesheet'!$F$11:$G$113,$B119,'4. Timesheet'!J$11:J$113)</f>
        <v>0</v>
      </c>
      <c r="E119" s="104">
        <f ca="1">SUMIF('4. Timesheet'!$F$11:$G$113,$B119,'4. Timesheet'!K$11:K$113)</f>
        <v>0</v>
      </c>
      <c r="F119" s="104">
        <f ca="1">SUMIF('4. Timesheet'!$F$11:$G$113,$B119,'4. Timesheet'!L$11:L$113)</f>
        <v>0</v>
      </c>
      <c r="G119" s="104">
        <f ca="1">SUMIF('4. Timesheet'!$F$11:$G$113,$B119,'4. Timesheet'!M$11:M$113)</f>
        <v>0</v>
      </c>
      <c r="H119" s="104">
        <f ca="1">SUMIF('4. Timesheet'!$F$11:$G$113,$B119,'4. Timesheet'!N$11:N$113)</f>
        <v>0</v>
      </c>
      <c r="I119" s="104">
        <f ca="1">SUMIF('4. Timesheet'!$F$11:$G$113,$B119,'4. Timesheet'!O$11:O$113)</f>
        <v>0</v>
      </c>
      <c r="J119" s="104">
        <f ca="1">SUMIF('4. Timesheet'!$F$11:$G$113,$B119,'4. Timesheet'!P$11:P$113)</f>
        <v>0</v>
      </c>
      <c r="K119" s="104">
        <f ca="1">SUMIF('4. Timesheet'!$F$11:$G$113,$B119,'4. Timesheet'!Q$11:Q$113)</f>
        <v>0</v>
      </c>
      <c r="L119" s="104">
        <f ca="1">SUMIF('4. Timesheet'!$F$11:$G$113,$B119,'4. Timesheet'!R$11:R$113)</f>
        <v>0</v>
      </c>
      <c r="M119" s="104">
        <f ca="1">SUMIF('4. Timesheet'!$F$11:$G$113,$B119,'4. Timesheet'!S$11:S$113)</f>
        <v>0</v>
      </c>
      <c r="N119" s="104">
        <f ca="1">SUMIF('4. Timesheet'!$F$11:$G$113,$B119,'4. Timesheet'!T$11:T$113)</f>
        <v>0</v>
      </c>
      <c r="O119" s="104">
        <f ca="1">SUMIF('4. Timesheet'!$F$11:$G$113,$B119,'4. Timesheet'!U$11:U$113)</f>
        <v>0</v>
      </c>
      <c r="P119" s="104">
        <f ca="1">SUMIF('4. Timesheet'!$F$11:$G$113,$B119,'4. Timesheet'!V$11:V$113)</f>
        <v>0</v>
      </c>
      <c r="Q119" s="104">
        <f ca="1">SUMIF('4. Timesheet'!$F$11:$G$113,$B119,'4. Timesheet'!W$11:W$113)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Timesheet'!$F$11:$G$113,$B120,'4. Timesheet'!J$11:J$113)</f>
        <v>0</v>
      </c>
      <c r="E120" s="104">
        <f ca="1">SUMIF('4. Timesheet'!$F$11:$G$113,$B120,'4. Timesheet'!K$11:K$113)</f>
        <v>0</v>
      </c>
      <c r="F120" s="104">
        <f ca="1">SUMIF('4. Timesheet'!$F$11:$G$113,$B120,'4. Timesheet'!L$11:L$113)</f>
        <v>0</v>
      </c>
      <c r="G120" s="104">
        <f ca="1">SUMIF('4. Timesheet'!$F$11:$G$113,$B120,'4. Timesheet'!M$11:M$113)</f>
        <v>0</v>
      </c>
      <c r="H120" s="104">
        <f ca="1">SUMIF('4. Timesheet'!$F$11:$G$113,$B120,'4. Timesheet'!N$11:N$113)</f>
        <v>0</v>
      </c>
      <c r="I120" s="104">
        <f ca="1">SUMIF('4. Timesheet'!$F$11:$G$113,$B120,'4. Timesheet'!O$11:O$113)</f>
        <v>0</v>
      </c>
      <c r="J120" s="104">
        <f ca="1">SUMIF('4. Timesheet'!$F$11:$G$113,$B120,'4. Timesheet'!P$11:P$113)</f>
        <v>0</v>
      </c>
      <c r="K120" s="104">
        <f ca="1">SUMIF('4. Timesheet'!$F$11:$G$113,$B120,'4. Timesheet'!Q$11:Q$113)</f>
        <v>0</v>
      </c>
      <c r="L120" s="104">
        <f ca="1">SUMIF('4. Timesheet'!$F$11:$G$113,$B120,'4. Timesheet'!R$11:R$113)</f>
        <v>0</v>
      </c>
      <c r="M120" s="104">
        <f ca="1">SUMIF('4. Timesheet'!$F$11:$G$113,$B120,'4. Timesheet'!S$11:S$113)</f>
        <v>0</v>
      </c>
      <c r="N120" s="104">
        <f ca="1">SUMIF('4. Timesheet'!$F$11:$G$113,$B120,'4. Timesheet'!T$11:T$113)</f>
        <v>0</v>
      </c>
      <c r="O120" s="104">
        <f ca="1">SUMIF('4. Timesheet'!$F$11:$G$113,$B120,'4. Timesheet'!U$11:U$113)</f>
        <v>0</v>
      </c>
      <c r="P120" s="104">
        <f ca="1">SUMIF('4. Timesheet'!$F$11:$G$113,$B120,'4. Timesheet'!V$11:V$113)</f>
        <v>0</v>
      </c>
      <c r="Q120" s="104">
        <f ca="1">SUMIF('4. Timesheet'!$F$11:$G$113,$B120,'4. Timesheet'!W$11:W$113)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Timesheet'!$F$11:$G$113,$B121,'4. Timesheet'!J$11:J$113)</f>
        <v>0</v>
      </c>
      <c r="E121" s="104">
        <f ca="1">SUMIF('4. Timesheet'!$F$11:$G$113,$B121,'4. Timesheet'!K$11:K$113)</f>
        <v>0</v>
      </c>
      <c r="F121" s="104">
        <f ca="1">SUMIF('4. Timesheet'!$F$11:$G$113,$B121,'4. Timesheet'!L$11:L$113)</f>
        <v>0</v>
      </c>
      <c r="G121" s="104">
        <f ca="1">SUMIF('4. Timesheet'!$F$11:$G$113,$B121,'4. Timesheet'!M$11:M$113)</f>
        <v>0</v>
      </c>
      <c r="H121" s="104">
        <f ca="1">SUMIF('4. Timesheet'!$F$11:$G$113,$B121,'4. Timesheet'!N$11:N$113)</f>
        <v>0</v>
      </c>
      <c r="I121" s="104">
        <f ca="1">SUMIF('4. Timesheet'!$F$11:$G$113,$B121,'4. Timesheet'!O$11:O$113)</f>
        <v>0</v>
      </c>
      <c r="J121" s="104">
        <f ca="1">SUMIF('4. Timesheet'!$F$11:$G$113,$B121,'4. Timesheet'!P$11:P$113)</f>
        <v>0</v>
      </c>
      <c r="K121" s="104">
        <f ca="1">SUMIF('4. Timesheet'!$F$11:$G$113,$B121,'4. Timesheet'!Q$11:Q$113)</f>
        <v>0</v>
      </c>
      <c r="L121" s="104">
        <f ca="1">SUMIF('4. Timesheet'!$F$11:$G$113,$B121,'4. Timesheet'!R$11:R$113)</f>
        <v>0</v>
      </c>
      <c r="M121" s="104">
        <f ca="1">SUMIF('4. Timesheet'!$F$11:$G$113,$B121,'4. Timesheet'!S$11:S$113)</f>
        <v>0</v>
      </c>
      <c r="N121" s="104">
        <f ca="1">SUMIF('4. Timesheet'!$F$11:$G$113,$B121,'4. Timesheet'!T$11:T$113)</f>
        <v>0</v>
      </c>
      <c r="O121" s="104">
        <f ca="1">SUMIF('4. Timesheet'!$F$11:$G$113,$B121,'4. Timesheet'!U$11:U$113)</f>
        <v>0</v>
      </c>
      <c r="P121" s="104">
        <f ca="1">SUMIF('4. Timesheet'!$F$11:$G$113,$B121,'4. Timesheet'!V$11:V$113)</f>
        <v>0</v>
      </c>
      <c r="Q121" s="104">
        <f ca="1">SUMIF('4. Timesheet'!$F$11:$G$113,$B121,'4. Timesheet'!W$11:W$113)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Timesheet'!$F$11:$G$113,$B122,'4. Timesheet'!J$11:J$113)</f>
        <v>0</v>
      </c>
      <c r="E122" s="104">
        <f ca="1">SUMIF('4. Timesheet'!$F$11:$G$113,$B122,'4. Timesheet'!K$11:K$113)</f>
        <v>0</v>
      </c>
      <c r="F122" s="104">
        <f ca="1">SUMIF('4. Timesheet'!$F$11:$G$113,$B122,'4. Timesheet'!L$11:L$113)</f>
        <v>0</v>
      </c>
      <c r="G122" s="104">
        <f ca="1">SUMIF('4. Timesheet'!$F$11:$G$113,$B122,'4. Timesheet'!M$11:M$113)</f>
        <v>0</v>
      </c>
      <c r="H122" s="104">
        <f ca="1">SUMIF('4. Timesheet'!$F$11:$G$113,$B122,'4. Timesheet'!N$11:N$113)</f>
        <v>0</v>
      </c>
      <c r="I122" s="104">
        <f ca="1">SUMIF('4. Timesheet'!$F$11:$G$113,$B122,'4. Timesheet'!O$11:O$113)</f>
        <v>0</v>
      </c>
      <c r="J122" s="104">
        <f ca="1">SUMIF('4. Timesheet'!$F$11:$G$113,$B122,'4. Timesheet'!P$11:P$113)</f>
        <v>0</v>
      </c>
      <c r="K122" s="104">
        <f ca="1">SUMIF('4. Timesheet'!$F$11:$G$113,$B122,'4. Timesheet'!Q$11:Q$113)</f>
        <v>0</v>
      </c>
      <c r="L122" s="104">
        <f ca="1">SUMIF('4. Timesheet'!$F$11:$G$113,$B122,'4. Timesheet'!R$11:R$113)</f>
        <v>0</v>
      </c>
      <c r="M122" s="104">
        <f ca="1">SUMIF('4. Timesheet'!$F$11:$G$113,$B122,'4. Timesheet'!S$11:S$113)</f>
        <v>0</v>
      </c>
      <c r="N122" s="104">
        <f ca="1">SUMIF('4. Timesheet'!$F$11:$G$113,$B122,'4. Timesheet'!T$11:T$113)</f>
        <v>0</v>
      </c>
      <c r="O122" s="104">
        <f ca="1">SUMIF('4. Timesheet'!$F$11:$G$113,$B122,'4. Timesheet'!U$11:U$113)</f>
        <v>0</v>
      </c>
      <c r="P122" s="104">
        <f ca="1">SUMIF('4. Timesheet'!$F$11:$G$113,$B122,'4. Timesheet'!V$11:V$113)</f>
        <v>0</v>
      </c>
      <c r="Q122" s="104">
        <f ca="1">SUMIF('4. Timesheet'!$F$11:$G$113,$B122,'4. Timesheet'!W$11:W$113)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Timesheet'!$F$11:$G$113,$B123,'4. Timesheet'!J$11:J$113)</f>
        <v>0</v>
      </c>
      <c r="E123" s="104">
        <f ca="1">SUMIF('4. Timesheet'!$F$11:$G$113,$B123,'4. Timesheet'!K$11:K$113)</f>
        <v>0</v>
      </c>
      <c r="F123" s="104">
        <f ca="1">SUMIF('4. Timesheet'!$F$11:$G$113,$B123,'4. Timesheet'!L$11:L$113)</f>
        <v>0</v>
      </c>
      <c r="G123" s="104">
        <f ca="1">SUMIF('4. Timesheet'!$F$11:$G$113,$B123,'4. Timesheet'!M$11:M$113)</f>
        <v>0</v>
      </c>
      <c r="H123" s="104">
        <f ca="1">SUMIF('4. Timesheet'!$F$11:$G$113,$B123,'4. Timesheet'!N$11:N$113)</f>
        <v>0</v>
      </c>
      <c r="I123" s="104">
        <f ca="1">SUMIF('4. Timesheet'!$F$11:$G$113,$B123,'4. Timesheet'!O$11:O$113)</f>
        <v>0</v>
      </c>
      <c r="J123" s="104">
        <f ca="1">SUMIF('4. Timesheet'!$F$11:$G$113,$B123,'4. Timesheet'!P$11:P$113)</f>
        <v>0</v>
      </c>
      <c r="K123" s="104">
        <f ca="1">SUMIF('4. Timesheet'!$F$11:$G$113,$B123,'4. Timesheet'!Q$11:Q$113)</f>
        <v>0</v>
      </c>
      <c r="L123" s="104">
        <f ca="1">SUMIF('4. Timesheet'!$F$11:$G$113,$B123,'4. Timesheet'!R$11:R$113)</f>
        <v>0</v>
      </c>
      <c r="M123" s="104">
        <f ca="1">SUMIF('4. Timesheet'!$F$11:$G$113,$B123,'4. Timesheet'!S$11:S$113)</f>
        <v>0</v>
      </c>
      <c r="N123" s="104">
        <f ca="1">SUMIF('4. Timesheet'!$F$11:$G$113,$B123,'4. Timesheet'!T$11:T$113)</f>
        <v>0</v>
      </c>
      <c r="O123" s="104">
        <f ca="1">SUMIF('4. Timesheet'!$F$11:$G$113,$B123,'4. Timesheet'!U$11:U$113)</f>
        <v>0</v>
      </c>
      <c r="P123" s="104">
        <f ca="1">SUMIF('4. Timesheet'!$F$11:$G$113,$B123,'4. Timesheet'!V$11:V$113)</f>
        <v>0</v>
      </c>
      <c r="Q123" s="104">
        <f ca="1">SUMIF('4. Timesheet'!$F$11:$G$113,$B123,'4. Timesheet'!W$11:W$113)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50</v>
      </c>
      <c r="D124" s="124">
        <f t="shared" ca="1" si="39"/>
        <v>10</v>
      </c>
      <c r="E124" s="124">
        <f t="shared" ca="1" si="39"/>
        <v>10</v>
      </c>
      <c r="F124" s="124">
        <f t="shared" ca="1" si="39"/>
        <v>10</v>
      </c>
      <c r="G124" s="124">
        <f t="shared" ca="1" si="39"/>
        <v>10</v>
      </c>
      <c r="H124" s="124">
        <f t="shared" ca="1" si="39"/>
        <v>10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0</v>
      </c>
      <c r="L124" s="124">
        <f t="shared" ca="1" si="39"/>
        <v>0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53" t="s">
        <v>35</v>
      </c>
      <c r="C237" s="353"/>
      <c r="D237" s="353"/>
      <c r="E237" s="353"/>
      <c r="F237" s="353"/>
      <c r="G237" s="353"/>
      <c r="H237" s="353"/>
      <c r="I237" s="353"/>
      <c r="J237" s="353"/>
      <c r="K237" s="353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50"/>
      <c r="C239" s="351"/>
      <c r="D239" s="350"/>
      <c r="E239" s="352"/>
      <c r="F239" s="351"/>
      <c r="G239" s="137"/>
      <c r="H239" s="137"/>
      <c r="I239" s="350"/>
      <c r="J239" s="352"/>
      <c r="K239" s="351"/>
    </row>
    <row r="240" spans="1:40">
      <c r="B240" s="350"/>
      <c r="C240" s="351"/>
      <c r="D240" s="350"/>
      <c r="E240" s="352"/>
      <c r="F240" s="351"/>
      <c r="G240" s="137"/>
      <c r="H240" s="137"/>
      <c r="I240" s="350"/>
      <c r="J240" s="352"/>
      <c r="K240" s="351"/>
    </row>
    <row r="241" spans="2:11">
      <c r="B241" s="350"/>
      <c r="C241" s="351"/>
      <c r="D241" s="350"/>
      <c r="E241" s="352"/>
      <c r="F241" s="351"/>
      <c r="G241" s="137"/>
      <c r="H241" s="137"/>
      <c r="I241" s="350"/>
      <c r="J241" s="352"/>
      <c r="K241" s="351"/>
    </row>
    <row r="242" spans="2:11">
      <c r="B242" s="350"/>
      <c r="C242" s="351"/>
      <c r="D242" s="350"/>
      <c r="E242" s="352"/>
      <c r="F242" s="351"/>
      <c r="G242" s="137"/>
      <c r="H242" s="137"/>
      <c r="I242" s="350"/>
      <c r="J242" s="352"/>
      <c r="K242" s="351"/>
    </row>
    <row r="243" spans="2:11" ht="14.25" customHeight="1">
      <c r="B243" s="350"/>
      <c r="C243" s="351"/>
      <c r="D243" s="350"/>
      <c r="E243" s="352"/>
      <c r="F243" s="351"/>
      <c r="G243" s="137"/>
      <c r="H243" s="137"/>
      <c r="I243" s="350"/>
      <c r="J243" s="352"/>
      <c r="K243" s="351"/>
    </row>
    <row r="244" spans="2:11">
      <c r="B244" s="350"/>
      <c r="C244" s="351"/>
      <c r="D244" s="350"/>
      <c r="E244" s="352"/>
      <c r="F244" s="351"/>
      <c r="G244" s="137"/>
      <c r="H244" s="137"/>
      <c r="I244" s="350"/>
      <c r="J244" s="352"/>
      <c r="K244" s="351"/>
    </row>
    <row r="245" spans="2:11">
      <c r="B245" s="350"/>
      <c r="C245" s="351"/>
      <c r="D245" s="350"/>
      <c r="E245" s="352"/>
      <c r="F245" s="351"/>
      <c r="G245" s="137"/>
      <c r="H245" s="137"/>
      <c r="I245" s="350"/>
      <c r="J245" s="352"/>
      <c r="K245" s="351"/>
    </row>
    <row r="246" spans="2:11">
      <c r="B246" s="350"/>
      <c r="C246" s="351"/>
      <c r="D246" s="350"/>
      <c r="E246" s="352"/>
      <c r="F246" s="351"/>
      <c r="G246" s="137"/>
      <c r="H246" s="137"/>
      <c r="I246" s="350"/>
      <c r="J246" s="352"/>
      <c r="K246" s="351"/>
    </row>
    <row r="247" spans="2:11">
      <c r="B247" s="350"/>
      <c r="C247" s="351"/>
      <c r="D247" s="350"/>
      <c r="E247" s="352"/>
      <c r="F247" s="351"/>
      <c r="G247" s="137"/>
      <c r="H247" s="137"/>
      <c r="I247" s="350"/>
      <c r="J247" s="352"/>
      <c r="K247" s="351"/>
    </row>
    <row r="248" spans="2:11">
      <c r="B248" s="350"/>
      <c r="C248" s="351"/>
      <c r="D248" s="350"/>
      <c r="E248" s="352"/>
      <c r="F248" s="351"/>
      <c r="G248" s="137"/>
      <c r="H248" s="137"/>
      <c r="I248" s="350"/>
      <c r="J248" s="352"/>
      <c r="K248" s="351"/>
    </row>
    <row r="249" spans="2:11">
      <c r="B249" s="350"/>
      <c r="C249" s="351"/>
      <c r="D249" s="350"/>
      <c r="E249" s="352"/>
      <c r="F249" s="351"/>
      <c r="G249" s="137"/>
      <c r="H249" s="137"/>
      <c r="I249" s="350"/>
      <c r="J249" s="352"/>
      <c r="K249" s="351"/>
    </row>
    <row r="250" spans="2:11">
      <c r="B250" s="350"/>
      <c r="C250" s="351"/>
      <c r="D250" s="350"/>
      <c r="E250" s="352"/>
      <c r="F250" s="351"/>
      <c r="G250" s="137"/>
      <c r="H250" s="137"/>
      <c r="I250" s="350"/>
      <c r="J250" s="352"/>
      <c r="K250" s="351"/>
    </row>
    <row r="251" spans="2:11">
      <c r="B251" s="350"/>
      <c r="C251" s="351"/>
      <c r="D251" s="350"/>
      <c r="E251" s="352"/>
      <c r="F251" s="351"/>
      <c r="G251" s="137"/>
      <c r="H251" s="137"/>
      <c r="I251" s="350"/>
      <c r="J251" s="352"/>
      <c r="K251" s="351"/>
    </row>
    <row r="252" spans="2:11">
      <c r="B252" s="350"/>
      <c r="C252" s="351"/>
      <c r="D252" s="350"/>
      <c r="E252" s="352"/>
      <c r="F252" s="351"/>
      <c r="G252" s="137"/>
      <c r="H252" s="137"/>
      <c r="I252" s="350"/>
      <c r="J252" s="352"/>
      <c r="K252" s="351"/>
    </row>
    <row r="253" spans="2:11">
      <c r="B253" s="350"/>
      <c r="C253" s="351"/>
      <c r="D253" s="350"/>
      <c r="E253" s="352"/>
      <c r="F253" s="351"/>
      <c r="G253" s="137"/>
      <c r="H253" s="137"/>
      <c r="I253" s="350"/>
      <c r="J253" s="352"/>
      <c r="K253" s="351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59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58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57" priority="10" stopIfTrue="1">
      <formula>OR(WEEKDAY(D54)=1,WEEKDAY(D54)=7,D55="FER")</formula>
    </cfRule>
  </conditionalFormatting>
  <conditionalFormatting sqref="D56:Q56">
    <cfRule type="expression" dxfId="56" priority="9" stopIfTrue="1">
      <formula>OR(WEEKDAY(D54)=1,WEEKDAY(D54)=7,D55="FER")</formula>
    </cfRule>
  </conditionalFormatting>
  <conditionalFormatting sqref="D55:Q55">
    <cfRule type="expression" dxfId="55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32"/>
  <sheetViews>
    <sheetView tabSelected="1" workbookViewId="0">
      <pane xSplit="9" ySplit="10" topLeftCell="M11" activePane="bottomRight" state="frozen"/>
      <selection pane="topRight" activeCell="J1" sqref="J1"/>
      <selection pane="bottomLeft" activeCell="A10" sqref="A10"/>
      <selection pane="bottomRight" activeCell="B14" sqref="B14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9" t="str">
        <f>'1. Backlog'!$H$1</f>
        <v>Silent Runner</v>
      </c>
      <c r="H2" s="379"/>
      <c r="I2" s="379"/>
      <c r="J2" s="379"/>
      <c r="K2" s="379"/>
      <c r="L2" s="379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1" t="s">
        <v>50</v>
      </c>
      <c r="C6" s="381"/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4" t="s">
        <v>49</v>
      </c>
      <c r="C7" s="376" t="s">
        <v>106</v>
      </c>
      <c r="D7" s="376" t="s">
        <v>107</v>
      </c>
      <c r="E7" s="376" t="s">
        <v>108</v>
      </c>
      <c r="F7" s="386" t="s">
        <v>46</v>
      </c>
      <c r="G7" s="387"/>
      <c r="H7" s="384" t="s">
        <v>94</v>
      </c>
      <c r="I7" s="376" t="s">
        <v>109</v>
      </c>
      <c r="J7" s="380" t="s">
        <v>92</v>
      </c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92" t="s">
        <v>105</v>
      </c>
      <c r="Y7" s="376" t="s">
        <v>54</v>
      </c>
      <c r="Z7" s="376" t="s">
        <v>104</v>
      </c>
      <c r="AA7" s="376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5"/>
      <c r="C8" s="382"/>
      <c r="D8" s="382"/>
      <c r="E8" s="382"/>
      <c r="F8" s="388"/>
      <c r="G8" s="389"/>
      <c r="H8" s="385"/>
      <c r="I8" s="382"/>
      <c r="J8" s="190">
        <f>'3. Resources'!D54</f>
        <v>40308</v>
      </c>
      <c r="K8" s="190">
        <f>'3. Resources'!E54</f>
        <v>40309</v>
      </c>
      <c r="L8" s="190">
        <f>'3. Resources'!F54</f>
        <v>40310</v>
      </c>
      <c r="M8" s="190">
        <f>'3. Resources'!G54</f>
        <v>40311</v>
      </c>
      <c r="N8" s="190">
        <f>'3. Resources'!H54</f>
        <v>40312</v>
      </c>
      <c r="O8" s="190">
        <f>'3. Resources'!I54</f>
        <v>40313</v>
      </c>
      <c r="P8" s="190">
        <f>'3. Resources'!J54</f>
        <v>40314</v>
      </c>
      <c r="Q8" s="190">
        <f>'3. Resources'!K54</f>
        <v>40315</v>
      </c>
      <c r="R8" s="190">
        <f>'3. Resources'!L54</f>
        <v>40316</v>
      </c>
      <c r="S8" s="190">
        <f>'3. Resources'!M54</f>
        <v>40317</v>
      </c>
      <c r="T8" s="190">
        <f>'3. Resources'!N54</f>
        <v>40318</v>
      </c>
      <c r="U8" s="190">
        <f>'3. Resources'!O54</f>
        <v>40319</v>
      </c>
      <c r="V8" s="190">
        <f>'3. Resources'!P54</f>
        <v>40320</v>
      </c>
      <c r="W8" s="190">
        <f>'3. Resources'!Q54</f>
        <v>40321</v>
      </c>
      <c r="X8" s="392"/>
      <c r="Y8" s="383"/>
      <c r="Z8" s="377"/>
      <c r="AA8" s="377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77"/>
      <c r="C9" s="383"/>
      <c r="D9" s="383"/>
      <c r="E9" s="383"/>
      <c r="F9" s="390"/>
      <c r="G9" s="391"/>
      <c r="H9" s="377"/>
      <c r="I9" s="383"/>
      <c r="J9" s="189">
        <f>'3. Resources'!D55</f>
        <v>2</v>
      </c>
      <c r="K9" s="189">
        <f>'3. Resources'!E55</f>
        <v>3</v>
      </c>
      <c r="L9" s="189">
        <f>'3. Resources'!F55</f>
        <v>4</v>
      </c>
      <c r="M9" s="189">
        <f>'3. Resources'!G55</f>
        <v>5</v>
      </c>
      <c r="N9" s="189">
        <f>'3. Resources'!H55</f>
        <v>6</v>
      </c>
      <c r="O9" s="189">
        <f>'3. Resources'!I55</f>
        <v>7</v>
      </c>
      <c r="P9" s="189">
        <f>'3. Resources'!J55</f>
        <v>1</v>
      </c>
      <c r="Q9" s="189">
        <f>'3. Resources'!K55</f>
        <v>2</v>
      </c>
      <c r="R9" s="189">
        <f>'3. Resources'!L55</f>
        <v>3</v>
      </c>
      <c r="S9" s="189">
        <f>'3. Resources'!M55</f>
        <v>4</v>
      </c>
      <c r="T9" s="189">
        <f>'3. Resources'!N55</f>
        <v>5</v>
      </c>
      <c r="U9" s="189">
        <f>'3. Resources'!O55</f>
        <v>6</v>
      </c>
      <c r="V9" s="189">
        <f>'3. Resources'!P55</f>
        <v>7</v>
      </c>
      <c r="W9" s="189">
        <f>'3. Resources'!Q55</f>
        <v>1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SUM(C11:C113)</f>
        <v>37</v>
      </c>
      <c r="D10" s="40">
        <f>SUM(D11:D113)</f>
        <v>50</v>
      </c>
      <c r="E10" s="40">
        <f>SUM(E11:E113)</f>
        <v>50</v>
      </c>
      <c r="F10" s="394"/>
      <c r="G10" s="394"/>
      <c r="H10" s="41"/>
      <c r="I10" s="42">
        <f>IF(D10&lt;&gt;0,E10/D10,0)</f>
        <v>1</v>
      </c>
      <c r="J10" s="41">
        <f>SUM(J11:J113)</f>
        <v>10</v>
      </c>
      <c r="K10" s="41">
        <f t="shared" ref="K10:U10" si="0">SUM(K11:K113)</f>
        <v>10</v>
      </c>
      <c r="L10" s="41">
        <f t="shared" si="0"/>
        <v>10</v>
      </c>
      <c r="M10" s="41">
        <f t="shared" si="0"/>
        <v>10</v>
      </c>
      <c r="N10" s="41">
        <f t="shared" si="0"/>
        <v>10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SUM(V11:V113)</f>
        <v>0</v>
      </c>
      <c r="W10" s="41">
        <f>SUM(W11:W113)</f>
        <v>0</v>
      </c>
      <c r="X10" s="43">
        <f>D10-E10</f>
        <v>0</v>
      </c>
      <c r="Y10" s="44"/>
      <c r="Z10" s="45">
        <f>IF(AND(C10&lt;&gt;"",C10&lt;&gt;0),D10/C10-1,0)</f>
        <v>0.35135135135135132</v>
      </c>
      <c r="AA10" s="40">
        <f>D10-C10</f>
        <v>13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164</v>
      </c>
      <c r="C12" s="310">
        <v>4</v>
      </c>
      <c r="D12" s="310">
        <v>8</v>
      </c>
      <c r="E12" s="311">
        <f t="shared" ref="E12:E23" si="1">SUM(J12:W12)</f>
        <v>8</v>
      </c>
      <c r="F12" s="374" t="s">
        <v>162</v>
      </c>
      <c r="G12" s="375"/>
      <c r="H12" s="41" t="str">
        <f>IF($F12&lt;&gt;"Resource name",VLOOKUP($F12,'3. Resources'!$B$86:$C$95,2,FALSE),"")</f>
        <v>ART</v>
      </c>
      <c r="I12" s="42">
        <f>IF(D12&lt;&gt;0,E12/D12,0)</f>
        <v>1</v>
      </c>
      <c r="J12" s="139"/>
      <c r="K12" s="139"/>
      <c r="L12" s="139">
        <v>4</v>
      </c>
      <c r="M12" s="139">
        <v>4</v>
      </c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>D12-E12</f>
        <v>0</v>
      </c>
      <c r="Y12" s="44"/>
      <c r="Z12" s="45">
        <f>IF(AND(C12&lt;&gt;"",C12&lt;&gt;0),D12/C12-1,0)</f>
        <v>1</v>
      </c>
      <c r="AA12" s="40">
        <f>C12-D12</f>
        <v>-4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163</v>
      </c>
      <c r="C13" s="310">
        <v>4</v>
      </c>
      <c r="D13" s="310">
        <v>13</v>
      </c>
      <c r="E13" s="311">
        <f t="shared" si="1"/>
        <v>13</v>
      </c>
      <c r="F13" s="374" t="s">
        <v>162</v>
      </c>
      <c r="G13" s="375"/>
      <c r="H13" s="41" t="str">
        <f>IF($F13&lt;&gt;"Resource name",VLOOKUP($F13,'3. Resources'!$B$86:$C$95,2,FALSE),"")</f>
        <v>ART</v>
      </c>
      <c r="I13" s="42">
        <f>IF(D13&lt;&gt;0,E13/D13,0)</f>
        <v>1</v>
      </c>
      <c r="J13" s="139">
        <v>5</v>
      </c>
      <c r="K13" s="139">
        <v>4</v>
      </c>
      <c r="L13" s="139"/>
      <c r="M13" s="139"/>
      <c r="N13" s="139">
        <v>4</v>
      </c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>D13-E13</f>
        <v>0</v>
      </c>
      <c r="Y13" s="44"/>
      <c r="Z13" s="45">
        <f>IF(AND(C13&lt;&gt;"",C13&lt;&gt;0),D13/C13-1,0)</f>
        <v>2.25</v>
      </c>
      <c r="AA13" s="40">
        <f>C13-D13</f>
        <v>-9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/>
      <c r="C14" s="310"/>
      <c r="D14" s="310"/>
      <c r="E14" s="311">
        <f t="shared" si="1"/>
        <v>0</v>
      </c>
      <c r="F14" s="374" t="s">
        <v>46</v>
      </c>
      <c r="G14" s="375"/>
      <c r="H14" s="41" t="str">
        <f>IF($F14&lt;&gt;"Resource name",VLOOKUP($F14,'3. Resources'!$B$86:$C$95,2,FALSE),"")</f>
        <v/>
      </c>
      <c r="I14" s="42">
        <f t="shared" ref="I14:I18" si="2">IF(D14&lt;&gt;0,E14/D14,0)</f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ref="X14:X18" si="3">D14-E14</f>
        <v>0</v>
      </c>
      <c r="Y14" s="44"/>
      <c r="Z14" s="45">
        <f t="shared" ref="Z14:Z18" si="4">IF(AND(C14&lt;&gt;"",C14&lt;&gt;0),D14/C14-1,0)</f>
        <v>0</v>
      </c>
      <c r="AA14" s="40">
        <f t="shared" ref="AA14:AA18" si="5">C14-D14</f>
        <v>0</v>
      </c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/>
      <c r="C15" s="310"/>
      <c r="D15" s="310"/>
      <c r="E15" s="311">
        <f t="shared" si="1"/>
        <v>0</v>
      </c>
      <c r="F15" s="374" t="s">
        <v>46</v>
      </c>
      <c r="G15" s="375"/>
      <c r="H15" s="41" t="str">
        <f>IF($F15&lt;&gt;"Resource name",VLOOKUP($F15,'3. Resources'!$B$86:$C$95,2,FALSE),"")</f>
        <v/>
      </c>
      <c r="I15" s="42">
        <f t="shared" si="2"/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3"/>
        <v>0</v>
      </c>
      <c r="Y15" s="44"/>
      <c r="Z15" s="45">
        <f t="shared" si="4"/>
        <v>0</v>
      </c>
      <c r="AA15" s="40">
        <f t="shared" si="5"/>
        <v>0</v>
      </c>
      <c r="AD15" s="36"/>
      <c r="AE15" s="36"/>
      <c r="AJ15" s="47"/>
      <c r="AK15" s="47"/>
      <c r="AL15" s="24"/>
      <c r="AM15" s="24"/>
      <c r="AN15" s="24"/>
    </row>
    <row r="16" spans="1:40">
      <c r="B16" s="309"/>
      <c r="C16" s="310"/>
      <c r="D16" s="310"/>
      <c r="E16" s="311">
        <f t="shared" si="1"/>
        <v>0</v>
      </c>
      <c r="F16" s="374" t="s">
        <v>46</v>
      </c>
      <c r="G16" s="375"/>
      <c r="H16" s="41" t="str">
        <f>IF($F16&lt;&gt;"Resource name",VLOOKUP($F16,'3. Resources'!$B$86:$C$95,2,FALSE),"")</f>
        <v/>
      </c>
      <c r="I16" s="42">
        <f t="shared" si="2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3"/>
        <v>0</v>
      </c>
      <c r="Y16" s="44"/>
      <c r="Z16" s="45">
        <f t="shared" si="4"/>
        <v>0</v>
      </c>
      <c r="AA16" s="40">
        <f t="shared" si="5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/>
      <c r="C17" s="310"/>
      <c r="D17" s="318"/>
      <c r="E17" s="311">
        <f t="shared" si="1"/>
        <v>0</v>
      </c>
      <c r="F17" s="374" t="s">
        <v>46</v>
      </c>
      <c r="G17" s="375"/>
      <c r="H17" s="41" t="str">
        <f>IF($F17&lt;&gt;"Resource name",VLOOKUP($F17,'3. Resources'!$B$86:$C$95,2,FALSE),"")</f>
        <v/>
      </c>
      <c r="I17" s="42">
        <f t="shared" si="2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3"/>
        <v>0</v>
      </c>
      <c r="Y17" s="44"/>
      <c r="Z17" s="45">
        <f t="shared" si="4"/>
        <v>0</v>
      </c>
      <c r="AA17" s="40">
        <f t="shared" si="5"/>
        <v>0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/>
      <c r="C18" s="310"/>
      <c r="D18" s="310"/>
      <c r="E18" s="311">
        <f t="shared" si="1"/>
        <v>0</v>
      </c>
      <c r="F18" s="374" t="s">
        <v>46</v>
      </c>
      <c r="G18" s="375"/>
      <c r="H18" s="41" t="str">
        <f>IF($F18&lt;&gt;"Resource name",VLOOKUP($F18,'3. Resources'!$B$86:$C$95,2,FALSE),"")</f>
        <v/>
      </c>
      <c r="I18" s="42">
        <f t="shared" si="2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3"/>
        <v>0</v>
      </c>
      <c r="Y18" s="44"/>
      <c r="Z18" s="45">
        <f t="shared" si="4"/>
        <v>0</v>
      </c>
      <c r="AA18" s="40">
        <f t="shared" si="5"/>
        <v>0</v>
      </c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/>
      <c r="C19" s="310"/>
      <c r="D19" s="310"/>
      <c r="E19" s="311">
        <f t="shared" si="1"/>
        <v>0</v>
      </c>
      <c r="F19" s="374" t="s">
        <v>46</v>
      </c>
      <c r="G19" s="375"/>
      <c r="H19" s="41" t="str">
        <f>IF($F19&lt;&gt;"Resource name",VLOOKUP($F19,'3. Resources'!$B$86:$C$95,2,FALSE),"")</f>
        <v/>
      </c>
      <c r="I19" s="42">
        <f>IF(D19&lt;&gt;0,E19/D19,0)</f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>D19-E19</f>
        <v>0</v>
      </c>
      <c r="Y19" s="44"/>
      <c r="Z19" s="45">
        <f>IF(AND(C19&lt;&gt;"",C19&lt;&gt;0),D19/C19-1,0)</f>
        <v>0</v>
      </c>
      <c r="AA19" s="40">
        <f>C19-D19</f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/>
      <c r="C20" s="310"/>
      <c r="D20" s="310"/>
      <c r="E20" s="311">
        <f t="shared" si="1"/>
        <v>0</v>
      </c>
      <c r="F20" s="374" t="s">
        <v>46</v>
      </c>
      <c r="G20" s="375"/>
      <c r="H20" s="41" t="str">
        <f>IF($F20&lt;&gt;"Resource name",VLOOKUP($F20,'3. Resources'!$B$86:$C$95,2,FALSE),"")</f>
        <v/>
      </c>
      <c r="I20" s="42">
        <f>IF(D20&lt;&gt;0,E20/D20,0)</f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>D20-E20</f>
        <v>0</v>
      </c>
      <c r="Y20" s="44"/>
      <c r="Z20" s="45">
        <f>IF(AND(C20&lt;&gt;"",C20&lt;&gt;0),D20/C20-1,0)</f>
        <v>0</v>
      </c>
      <c r="AA20" s="40">
        <f>C20-D20</f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>
      <c r="B21" s="309"/>
      <c r="C21" s="310"/>
      <c r="D21" s="310"/>
      <c r="E21" s="311">
        <f t="shared" si="1"/>
        <v>0</v>
      </c>
      <c r="F21" s="374" t="s">
        <v>46</v>
      </c>
      <c r="G21" s="375"/>
      <c r="H21" s="41" t="str">
        <f>IF($F21&lt;&gt;"Resource name",VLOOKUP($F21,'3. Resources'!$B$86:$C$95,2,FALSE),"")</f>
        <v/>
      </c>
      <c r="I21" s="42">
        <f>IF(D21&lt;&gt;0,E21/D21,0)</f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>D21-E21</f>
        <v>0</v>
      </c>
      <c r="Y21" s="44"/>
      <c r="Z21" s="45">
        <f>IF(AND(C21&lt;&gt;"",C21&lt;&gt;0),D21/C21-1,0)</f>
        <v>0</v>
      </c>
      <c r="AA21" s="40">
        <f>C21-D21</f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1"/>
        <v>0</v>
      </c>
      <c r="F22" s="374" t="s">
        <v>46</v>
      </c>
      <c r="G22" s="375"/>
      <c r="H22" s="41" t="str">
        <f>IF($F22&lt;&gt;"Resource name",VLOOKUP($F22,'3. Resources'!$B$86:$C$95,2,FALSE),"")</f>
        <v/>
      </c>
      <c r="I22" s="42">
        <f>IF(D22&lt;&gt;0,E22/D22,0)</f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>D22-E22</f>
        <v>0</v>
      </c>
      <c r="Y22" s="44"/>
      <c r="Z22" s="45">
        <f>IF(AND(C22&lt;&gt;"",C22&lt;&gt;0),D22/C22-1,0)</f>
        <v>0</v>
      </c>
      <c r="AA22" s="40">
        <f>C22-D22</f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/>
      <c r="C23" s="310"/>
      <c r="D23" s="310"/>
      <c r="E23" s="311">
        <f t="shared" si="1"/>
        <v>0</v>
      </c>
      <c r="F23" s="374" t="s">
        <v>46</v>
      </c>
      <c r="G23" s="375"/>
      <c r="H23" s="41" t="str">
        <f>IF($F23&lt;&gt;"Resource name",VLOOKUP($F23,'3. Resources'!$B$86:$C$95,2,FALSE),"")</f>
        <v/>
      </c>
      <c r="I23" s="42">
        <f>IF(D23&lt;&gt;0,E23/D23,0)</f>
        <v>0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>D23-E23</f>
        <v>0</v>
      </c>
      <c r="Y23" s="44"/>
      <c r="Z23" s="45">
        <f>IF(AND(C23&lt;&gt;"",C23&lt;&gt;0),D23/C23-1,0)</f>
        <v>0</v>
      </c>
      <c r="AA23" s="40">
        <f>C23-D23</f>
        <v>0</v>
      </c>
      <c r="AC23" s="46"/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48" t="s">
        <v>96</v>
      </c>
      <c r="C24" s="49"/>
      <c r="D24" s="49"/>
      <c r="E24" s="49"/>
      <c r="F24" s="378"/>
      <c r="G24" s="378"/>
      <c r="H24" s="50"/>
      <c r="I24" s="50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2"/>
      <c r="Y24" s="53"/>
      <c r="Z24" s="54"/>
      <c r="AA24" s="55"/>
      <c r="AC24" s="46"/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 t="s">
        <v>165</v>
      </c>
      <c r="C25" s="310">
        <v>29</v>
      </c>
      <c r="D25" s="310">
        <v>29</v>
      </c>
      <c r="E25" s="311">
        <f t="shared" ref="E25:E39" si="6">SUM(J25:W25)</f>
        <v>29</v>
      </c>
      <c r="F25" s="374" t="s">
        <v>166</v>
      </c>
      <c r="G25" s="375"/>
      <c r="H25" s="41" t="str">
        <f>IF($F25&lt;&gt;"Resource name",VLOOKUP($F25,'3. Resources'!$B$86:$C$95,2,FALSE),"")</f>
        <v>PRG</v>
      </c>
      <c r="I25" s="42">
        <f t="shared" ref="I25:I39" si="7">IF(D25&lt;&gt;0,E25/D25,0)</f>
        <v>1</v>
      </c>
      <c r="J25" s="139">
        <v>5</v>
      </c>
      <c r="K25" s="139">
        <v>6</v>
      </c>
      <c r="L25" s="139">
        <v>6</v>
      </c>
      <c r="M25" s="139">
        <v>6</v>
      </c>
      <c r="N25" s="139">
        <v>6</v>
      </c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ref="X25:X39" si="8">D25-E25</f>
        <v>0</v>
      </c>
      <c r="Y25" s="44"/>
      <c r="Z25" s="45">
        <f t="shared" ref="Z25:Z39" si="9">IF(AND(C25&lt;&gt;"",C25&lt;&gt;0),D25/C25-1,0)</f>
        <v>0</v>
      </c>
      <c r="AA25" s="40">
        <f t="shared" ref="AA25:AA39" si="10">C25-D25</f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>
      <c r="B26" s="309"/>
      <c r="C26" s="310"/>
      <c r="D26" s="310"/>
      <c r="E26" s="311">
        <f t="shared" si="6"/>
        <v>0</v>
      </c>
      <c r="F26" s="374" t="s">
        <v>46</v>
      </c>
      <c r="G26" s="375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C26" s="46"/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74" t="s">
        <v>46</v>
      </c>
      <c r="G27" s="375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74" t="s">
        <v>46</v>
      </c>
      <c r="G28" s="375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74" t="s">
        <v>46</v>
      </c>
      <c r="G29" s="375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31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74" t="s">
        <v>46</v>
      </c>
      <c r="G30" s="375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74" t="s">
        <v>46</v>
      </c>
      <c r="G31" s="375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74" t="s">
        <v>46</v>
      </c>
      <c r="G32" s="375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74" t="s">
        <v>46</v>
      </c>
      <c r="G33" s="375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74" t="s">
        <v>46</v>
      </c>
      <c r="G34" s="375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74" t="s">
        <v>46</v>
      </c>
      <c r="G35" s="375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6"/>
        <v>0</v>
      </c>
      <c r="F36" s="374" t="s">
        <v>46</v>
      </c>
      <c r="G36" s="375"/>
      <c r="H36" s="41" t="str">
        <f>IF($F36&lt;&gt;"Resource name",VLOOKUP($F36,'3. Resources'!$B$86:$C$95,2,FALSE),"")</f>
        <v/>
      </c>
      <c r="I36" s="42">
        <f t="shared" si="7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0</v>
      </c>
      <c r="AA36" s="40">
        <f t="shared" si="10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6"/>
        <v>0</v>
      </c>
      <c r="F37" s="374" t="s">
        <v>46</v>
      </c>
      <c r="G37" s="375"/>
      <c r="H37" s="41" t="str">
        <f>IF($F37&lt;&gt;"Resource name",VLOOKUP($F37,'3. Resources'!$B$86:$C$95,2,FALSE),"")</f>
        <v/>
      </c>
      <c r="I37" s="42">
        <f t="shared" si="7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8"/>
        <v>0</v>
      </c>
      <c r="Y37" s="44"/>
      <c r="Z37" s="45">
        <f t="shared" si="9"/>
        <v>0</v>
      </c>
      <c r="AA37" s="40">
        <f t="shared" si="10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6"/>
        <v>0</v>
      </c>
      <c r="F38" s="374" t="s">
        <v>46</v>
      </c>
      <c r="G38" s="375"/>
      <c r="H38" s="41" t="str">
        <f>IF($F38&lt;&gt;"Resource name",VLOOKUP($F38,'3. Resources'!$B$86:$C$95,2,FALSE),"")</f>
        <v/>
      </c>
      <c r="I38" s="42">
        <f t="shared" si="7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8"/>
        <v>0</v>
      </c>
      <c r="Y38" s="44"/>
      <c r="Z38" s="45">
        <f t="shared" si="9"/>
        <v>0</v>
      </c>
      <c r="AA38" s="40">
        <f t="shared" si="10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6"/>
        <v>0</v>
      </c>
      <c r="F39" s="374" t="s">
        <v>46</v>
      </c>
      <c r="G39" s="375"/>
      <c r="H39" s="41" t="str">
        <f>IF($F39&lt;&gt;"Resource name",VLOOKUP($F39,'3. Resources'!$B$86:$C$95,2,FALSE),"")</f>
        <v/>
      </c>
      <c r="I39" s="42">
        <f t="shared" si="7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8"/>
        <v>0</v>
      </c>
      <c r="Y39" s="44"/>
      <c r="Z39" s="45">
        <f t="shared" si="9"/>
        <v>0</v>
      </c>
      <c r="AA39" s="40">
        <f t="shared" si="10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48" t="s">
        <v>97</v>
      </c>
      <c r="C40" s="49"/>
      <c r="D40" s="49"/>
      <c r="E40" s="49"/>
      <c r="F40" s="378"/>
      <c r="G40" s="378"/>
      <c r="H40" s="50"/>
      <c r="I40" s="50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2"/>
      <c r="Y40" s="53"/>
      <c r="Z40" s="54"/>
      <c r="AA40" s="55"/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ref="E41:E55" si="11">SUM(J41:W41)</f>
        <v>0</v>
      </c>
      <c r="F41" s="374" t="s">
        <v>46</v>
      </c>
      <c r="G41" s="375"/>
      <c r="H41" s="41" t="str">
        <f>IF($F41&lt;&gt;"Resource name",VLOOKUP($F41,'3. Resources'!$B$86:$C$95,2,FALSE),"")</f>
        <v/>
      </c>
      <c r="I41" s="42">
        <f t="shared" ref="I41:I55" si="12">IF(D41&lt;&gt;0,E41/D41,0)</f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ref="X41:X55" si="13">D41-E41</f>
        <v>0</v>
      </c>
      <c r="Y41" s="44"/>
      <c r="Z41" s="45">
        <f t="shared" ref="Z41:Z55" si="14">IF(AND(C41&lt;&gt;"",C41&lt;&gt;0),D41/C41-1,0)</f>
        <v>0</v>
      </c>
      <c r="AA41" s="40">
        <f t="shared" ref="AA41:AA55" si="15">C41-D41</f>
        <v>0</v>
      </c>
      <c r="AD41" s="36"/>
      <c r="AE41" s="36"/>
      <c r="AJ41" s="47"/>
      <c r="AK41" s="47"/>
      <c r="AL41" s="24"/>
      <c r="AM41" s="24"/>
      <c r="AN41" s="24"/>
    </row>
    <row r="42" spans="2:40">
      <c r="B42" s="309"/>
      <c r="C42" s="310"/>
      <c r="D42" s="310"/>
      <c r="E42" s="311">
        <f t="shared" si="11"/>
        <v>0</v>
      </c>
      <c r="F42" s="374" t="s">
        <v>46</v>
      </c>
      <c r="G42" s="375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74" t="s">
        <v>46</v>
      </c>
      <c r="G43" s="375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74" t="s">
        <v>46</v>
      </c>
      <c r="G44" s="375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74" t="s">
        <v>46</v>
      </c>
      <c r="G45" s="375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74" t="s">
        <v>46</v>
      </c>
      <c r="G46" s="375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/>
      <c r="C47" s="310"/>
      <c r="D47" s="310"/>
      <c r="E47" s="311">
        <f t="shared" si="11"/>
        <v>0</v>
      </c>
      <c r="F47" s="374" t="s">
        <v>46</v>
      </c>
      <c r="G47" s="375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11"/>
        <v>0</v>
      </c>
      <c r="F48" s="374" t="s">
        <v>46</v>
      </c>
      <c r="G48" s="375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11"/>
        <v>0</v>
      </c>
      <c r="F49" s="374" t="s">
        <v>46</v>
      </c>
      <c r="G49" s="375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11"/>
        <v>0</v>
      </c>
      <c r="F50" s="374" t="s">
        <v>46</v>
      </c>
      <c r="G50" s="375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 ht="15.75" customHeight="1">
      <c r="B51" s="309"/>
      <c r="C51" s="310"/>
      <c r="D51" s="310"/>
      <c r="E51" s="311">
        <f t="shared" si="11"/>
        <v>0</v>
      </c>
      <c r="F51" s="374" t="s">
        <v>46</v>
      </c>
      <c r="G51" s="375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/>
      <c r="C52" s="310"/>
      <c r="D52" s="310"/>
      <c r="E52" s="311">
        <f t="shared" si="11"/>
        <v>0</v>
      </c>
      <c r="F52" s="374" t="s">
        <v>46</v>
      </c>
      <c r="G52" s="375"/>
      <c r="H52" s="41" t="str">
        <f>IF($F52&lt;&gt;"Resource name",VLOOKUP($F52,'3. Resources'!$B$86:$C$95,2,FALSE),"")</f>
        <v/>
      </c>
      <c r="I52" s="42">
        <f t="shared" si="1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</v>
      </c>
      <c r="AA52" s="40">
        <f t="shared" si="15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11"/>
        <v>0</v>
      </c>
      <c r="F53" s="374" t="s">
        <v>46</v>
      </c>
      <c r="G53" s="375"/>
      <c r="H53" s="41" t="str">
        <f>IF($F53&lt;&gt;"Resource name",VLOOKUP($F53,'3. Resources'!$B$86:$C$95,2,FALSE),"")</f>
        <v/>
      </c>
      <c r="I53" s="42">
        <f t="shared" si="1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3"/>
        <v>0</v>
      </c>
      <c r="Y53" s="44"/>
      <c r="Z53" s="45">
        <f t="shared" si="14"/>
        <v>0</v>
      </c>
      <c r="AA53" s="40">
        <f t="shared" si="15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11"/>
        <v>0</v>
      </c>
      <c r="F54" s="374" t="s">
        <v>46</v>
      </c>
      <c r="G54" s="375"/>
      <c r="H54" s="41" t="str">
        <f>IF($F54&lt;&gt;"Resource name",VLOOKUP($F54,'3. Resources'!$B$86:$C$95,2,FALSE),"")</f>
        <v/>
      </c>
      <c r="I54" s="42">
        <f t="shared" si="12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3"/>
        <v>0</v>
      </c>
      <c r="Y54" s="44"/>
      <c r="Z54" s="45">
        <f t="shared" si="14"/>
        <v>0</v>
      </c>
      <c r="AA54" s="40">
        <f t="shared" si="15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1"/>
        <v>0</v>
      </c>
      <c r="F55" s="374" t="s">
        <v>46</v>
      </c>
      <c r="G55" s="375"/>
      <c r="H55" s="41" t="str">
        <f>IF($F55&lt;&gt;"Resource name",VLOOKUP($F55,'3. Resources'!$B$86:$C$95,2,FALSE),"")</f>
        <v/>
      </c>
      <c r="I55" s="42">
        <f t="shared" si="12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3"/>
        <v>0</v>
      </c>
      <c r="Y55" s="44"/>
      <c r="Z55" s="45">
        <f t="shared" si="14"/>
        <v>0</v>
      </c>
      <c r="AA55" s="40">
        <f t="shared" si="15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48" t="s">
        <v>98</v>
      </c>
      <c r="C56" s="49"/>
      <c r="D56" s="49"/>
      <c r="E56" s="49"/>
      <c r="F56" s="378"/>
      <c r="G56" s="378"/>
      <c r="H56" s="50"/>
      <c r="I56" s="50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2"/>
      <c r="Y56" s="53"/>
      <c r="Z56" s="54"/>
      <c r="AA56" s="55"/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ref="E57:E71" si="16">SUM(J57:W57)</f>
        <v>0</v>
      </c>
      <c r="F57" s="374" t="s">
        <v>46</v>
      </c>
      <c r="G57" s="375"/>
      <c r="H57" s="41" t="str">
        <f>IF($F57&lt;&gt;"Resource name",VLOOKUP($F57,'3. Resources'!$B$86:$C$95,2,FALSE),"")</f>
        <v/>
      </c>
      <c r="I57" s="42">
        <f t="shared" ref="I57:I71" si="17">IF(D57&lt;&gt;0,E57/D57,0)</f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ref="X57:X71" si="18">D57-E57</f>
        <v>0</v>
      </c>
      <c r="Y57" s="44"/>
      <c r="Z57" s="45">
        <f t="shared" ref="Z57:Z71" si="19">IF(AND(C57&lt;&gt;"",C57&lt;&gt;0),D57/C57-1,0)</f>
        <v>0</v>
      </c>
      <c r="AA57" s="40">
        <f t="shared" ref="AA57:AA71" si="20">C57-D57</f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74" t="s">
        <v>46</v>
      </c>
      <c r="G58" s="375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74" t="s">
        <v>46</v>
      </c>
      <c r="G59" s="375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74" t="s">
        <v>46</v>
      </c>
      <c r="G60" s="375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4" t="s">
        <v>46</v>
      </c>
      <c r="G61" s="375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4" t="s">
        <v>46</v>
      </c>
      <c r="G62" s="375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4" t="s">
        <v>46</v>
      </c>
      <c r="G63" s="375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4" t="s">
        <v>46</v>
      </c>
      <c r="G64" s="375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4" t="s">
        <v>46</v>
      </c>
      <c r="G65" s="375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74" t="s">
        <v>46</v>
      </c>
      <c r="G66" s="375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74" t="s">
        <v>46</v>
      </c>
      <c r="G67" s="375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74" t="s">
        <v>46</v>
      </c>
      <c r="G68" s="375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16"/>
        <v>0</v>
      </c>
      <c r="F69" s="374" t="s">
        <v>46</v>
      </c>
      <c r="G69" s="375"/>
      <c r="H69" s="41" t="str">
        <f>IF($F69&lt;&gt;"Resource name",VLOOKUP($F69,'3. Resources'!$B$86:$C$95,2,FALSE),"")</f>
        <v/>
      </c>
      <c r="I69" s="42">
        <f t="shared" si="1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18"/>
        <v>0</v>
      </c>
      <c r="Y69" s="44"/>
      <c r="Z69" s="45">
        <f t="shared" si="19"/>
        <v>0</v>
      </c>
      <c r="AA69" s="40">
        <f t="shared" si="2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16"/>
        <v>0</v>
      </c>
      <c r="F70" s="374" t="s">
        <v>46</v>
      </c>
      <c r="G70" s="375"/>
      <c r="H70" s="41" t="str">
        <f>IF($F70&lt;&gt;"Resource name",VLOOKUP($F70,'3. Resources'!$B$86:$C$95,2,FALSE),"")</f>
        <v/>
      </c>
      <c r="I70" s="42">
        <f t="shared" si="17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18"/>
        <v>0</v>
      </c>
      <c r="Y70" s="44"/>
      <c r="Z70" s="45">
        <f t="shared" si="19"/>
        <v>0</v>
      </c>
      <c r="AA70" s="40">
        <f t="shared" si="20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16"/>
        <v>0</v>
      </c>
      <c r="F71" s="374" t="s">
        <v>46</v>
      </c>
      <c r="G71" s="375"/>
      <c r="H71" s="41" t="str">
        <f>IF($F71&lt;&gt;"Resource name",VLOOKUP($F71,'3. Resources'!$B$86:$C$95,2,FALSE),"")</f>
        <v/>
      </c>
      <c r="I71" s="42">
        <f t="shared" si="17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18"/>
        <v>0</v>
      </c>
      <c r="Y71" s="44"/>
      <c r="Z71" s="45">
        <f t="shared" si="19"/>
        <v>0</v>
      </c>
      <c r="AA71" s="40">
        <f t="shared" si="20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48" t="s">
        <v>99</v>
      </c>
      <c r="C72" s="49"/>
      <c r="D72" s="49"/>
      <c r="E72" s="49"/>
      <c r="F72" s="378"/>
      <c r="G72" s="378"/>
      <c r="H72" s="50"/>
      <c r="I72" s="50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2"/>
      <c r="Y72" s="53"/>
      <c r="Z72" s="54"/>
      <c r="AA72" s="55"/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ref="E73:E87" si="21">SUM(J73:W73)</f>
        <v>0</v>
      </c>
      <c r="F73" s="374" t="s">
        <v>46</v>
      </c>
      <c r="G73" s="375"/>
      <c r="H73" s="41" t="str">
        <f>IF($F73&lt;&gt;"Resource name",VLOOKUP($F73,'3. Resources'!$B$86:$C$95,2,FALSE),"")</f>
        <v/>
      </c>
      <c r="I73" s="42">
        <f t="shared" ref="I73:I87" si="22">IF(D73&lt;&gt;0,E73/D73,0)</f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ref="X73:X87" si="23">D73-E73</f>
        <v>0</v>
      </c>
      <c r="Y73" s="44"/>
      <c r="Z73" s="45">
        <f t="shared" ref="Z73:Z87" si="24">IF(AND(C73&lt;&gt;"",C73&lt;&gt;0),D73/C73-1,0)</f>
        <v>0</v>
      </c>
      <c r="AA73" s="40">
        <f t="shared" ref="AA73:AA87" si="25">C73-D73</f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74" t="s">
        <v>46</v>
      </c>
      <c r="G74" s="375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74" t="s">
        <v>46</v>
      </c>
      <c r="G75" s="375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74" t="s">
        <v>46</v>
      </c>
      <c r="G76" s="375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4" t="s">
        <v>46</v>
      </c>
      <c r="G77" s="375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4" t="s">
        <v>46</v>
      </c>
      <c r="G78" s="375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4" t="s">
        <v>46</v>
      </c>
      <c r="G79" s="375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4" t="s">
        <v>46</v>
      </c>
      <c r="G80" s="375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4" t="s">
        <v>46</v>
      </c>
      <c r="G81" s="375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74" t="s">
        <v>46</v>
      </c>
      <c r="G82" s="375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74" t="s">
        <v>46</v>
      </c>
      <c r="G83" s="375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74" t="s">
        <v>46</v>
      </c>
      <c r="G84" s="375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1"/>
        <v>0</v>
      </c>
      <c r="F85" s="374" t="s">
        <v>46</v>
      </c>
      <c r="G85" s="375"/>
      <c r="H85" s="41" t="str">
        <f>IF($F85&lt;&gt;"Resource name",VLOOKUP($F85,'3. Resources'!$B$86:$C$95,2,FALSE),"")</f>
        <v/>
      </c>
      <c r="I85" s="42">
        <f t="shared" si="2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3"/>
        <v>0</v>
      </c>
      <c r="Y85" s="44"/>
      <c r="Z85" s="45">
        <f t="shared" si="24"/>
        <v>0</v>
      </c>
      <c r="AA85" s="40">
        <f t="shared" si="2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1"/>
        <v>0</v>
      </c>
      <c r="F86" s="374" t="s">
        <v>46</v>
      </c>
      <c r="G86" s="375"/>
      <c r="H86" s="41" t="str">
        <f>IF($F86&lt;&gt;"Resource name",VLOOKUP($F86,'3. Resources'!$B$86:$C$95,2,FALSE),"")</f>
        <v/>
      </c>
      <c r="I86" s="42">
        <f t="shared" si="22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3"/>
        <v>0</v>
      </c>
      <c r="Y86" s="44"/>
      <c r="Z86" s="45">
        <f t="shared" si="24"/>
        <v>0</v>
      </c>
      <c r="AA86" s="40">
        <f t="shared" si="25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1"/>
        <v>0</v>
      </c>
      <c r="F87" s="374" t="s">
        <v>46</v>
      </c>
      <c r="G87" s="375"/>
      <c r="H87" s="41" t="str">
        <f>IF($F87&lt;&gt;"Resource name",VLOOKUP($F87,'3. Resources'!$B$86:$C$95,2,FALSE),"")</f>
        <v/>
      </c>
      <c r="I87" s="42">
        <f t="shared" si="22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3"/>
        <v>0</v>
      </c>
      <c r="Y87" s="44"/>
      <c r="Z87" s="45">
        <f t="shared" si="24"/>
        <v>0</v>
      </c>
      <c r="AA87" s="40">
        <f t="shared" si="25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48" t="s">
        <v>100</v>
      </c>
      <c r="C88" s="49"/>
      <c r="D88" s="49"/>
      <c r="E88" s="49"/>
      <c r="F88" s="378"/>
      <c r="G88" s="378"/>
      <c r="H88" s="50"/>
      <c r="I88" s="50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2"/>
      <c r="Y88" s="53"/>
      <c r="Z88" s="54"/>
      <c r="AA88" s="55"/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ref="E89:E113" si="26">SUM(J89:W89)</f>
        <v>0</v>
      </c>
      <c r="F89" s="374" t="s">
        <v>46</v>
      </c>
      <c r="G89" s="375"/>
      <c r="H89" s="41" t="str">
        <f>IF($F89&lt;&gt;"Resource name",VLOOKUP($F89,'3. Resources'!$B$86:$C$95,2,FALSE),"")</f>
        <v/>
      </c>
      <c r="I89" s="42">
        <f t="shared" ref="I89:I103" si="27">IF(D89&lt;&gt;0,E89/D89,0)</f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ref="X89:X112" si="28">D89-E89</f>
        <v>0</v>
      </c>
      <c r="Y89" s="44"/>
      <c r="Z89" s="45">
        <f t="shared" ref="Z89:Z103" si="29">IF(AND(C89&lt;&gt;"",C89&lt;&gt;0),D89/C89-1,0)</f>
        <v>0</v>
      </c>
      <c r="AA89" s="40">
        <f t="shared" ref="AA89:AA103" si="30">C89-D89</f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74" t="s">
        <v>46</v>
      </c>
      <c r="G90" s="375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74" t="s">
        <v>46</v>
      </c>
      <c r="G91" s="375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74" t="s">
        <v>46</v>
      </c>
      <c r="G92" s="375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4" t="s">
        <v>46</v>
      </c>
      <c r="G93" s="375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4" t="s">
        <v>46</v>
      </c>
      <c r="G94" s="375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4" t="s">
        <v>46</v>
      </c>
      <c r="G95" s="375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4" t="s">
        <v>46</v>
      </c>
      <c r="G96" s="375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4" t="s">
        <v>46</v>
      </c>
      <c r="G97" s="375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4" t="s">
        <v>46</v>
      </c>
      <c r="G98" s="375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4" t="s">
        <v>46</v>
      </c>
      <c r="G99" s="375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4" t="s">
        <v>46</v>
      </c>
      <c r="G100" s="375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4" t="s">
        <v>46</v>
      </c>
      <c r="G101" s="375"/>
      <c r="H101" s="41" t="str">
        <f>IF($F101&lt;&gt;"Resource name",VLOOKUP($F101,'3. Resources'!$B$86:$C$95,2,FALSE),"")</f>
        <v/>
      </c>
      <c r="I101" s="42">
        <f t="shared" si="2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29"/>
        <v>0</v>
      </c>
      <c r="AA101" s="40">
        <f t="shared" si="3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4" t="s">
        <v>46</v>
      </c>
      <c r="G102" s="375"/>
      <c r="H102" s="41" t="str">
        <f>IF($F102&lt;&gt;"Resource name",VLOOKUP($F102,'3. Resources'!$B$86:$C$95,2,FALSE),"")</f>
        <v/>
      </c>
      <c r="I102" s="42">
        <f t="shared" si="27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29"/>
        <v>0</v>
      </c>
      <c r="AA102" s="40">
        <f t="shared" si="30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4" t="s">
        <v>46</v>
      </c>
      <c r="G103" s="375"/>
      <c r="H103" s="41" t="str">
        <f>IF($F103&lt;&gt;"Resource name",VLOOKUP($F103,'3. Resources'!$B$86:$C$95,2,FALSE),"")</f>
        <v/>
      </c>
      <c r="I103" s="42">
        <f t="shared" si="27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29"/>
        <v>0</v>
      </c>
      <c r="AA103" s="40">
        <f t="shared" si="30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4" t="s">
        <v>46</v>
      </c>
      <c r="G104" s="375"/>
      <c r="H104" s="41" t="str">
        <f>IF($F104&lt;&gt;"Resource name",VLOOKUP($F104,'3. Resources'!$B$86:$C$95,2,FALSE),"")</f>
        <v/>
      </c>
      <c r="I104" s="42">
        <f t="shared" ref="I104:I113" si="31">IF(D104&lt;&gt;0,E104/D104,0)</f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ref="Z104:Z113" si="32">IF(AND(C104&lt;&gt;"",C104&lt;&gt;0),D104/C104-1,0)</f>
        <v>0</v>
      </c>
      <c r="AA104" s="40">
        <f t="shared" ref="AA104:AA113" si="33">C104-D104</f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4" t="s">
        <v>46</v>
      </c>
      <c r="G105" s="375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4" t="s">
        <v>46</v>
      </c>
      <c r="G106" s="375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4" t="s">
        <v>46</v>
      </c>
      <c r="G107" s="375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74" t="s">
        <v>46</v>
      </c>
      <c r="G108" s="375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74" t="s">
        <v>46</v>
      </c>
      <c r="G109" s="375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74" t="s">
        <v>46</v>
      </c>
      <c r="G110" s="375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28"/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26"/>
        <v>0</v>
      </c>
      <c r="F111" s="374" t="s">
        <v>46</v>
      </c>
      <c r="G111" s="375"/>
      <c r="H111" s="41" t="str">
        <f>IF($F111&lt;&gt;"Resource name",VLOOKUP($F111,'3. Resources'!$B$86:$C$95,2,FALSE),"")</f>
        <v/>
      </c>
      <c r="I111" s="42">
        <f t="shared" si="31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28"/>
        <v>0</v>
      </c>
      <c r="Y111" s="44"/>
      <c r="Z111" s="45">
        <f t="shared" si="32"/>
        <v>0</v>
      </c>
      <c r="AA111" s="40">
        <f t="shared" si="33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26"/>
        <v>0</v>
      </c>
      <c r="F112" s="374" t="s">
        <v>46</v>
      </c>
      <c r="G112" s="375"/>
      <c r="H112" s="41" t="str">
        <f>IF($F112&lt;&gt;"Resource name",VLOOKUP($F112,'3. Resources'!$B$86:$C$95,2,FALSE),"")</f>
        <v/>
      </c>
      <c r="I112" s="42">
        <f t="shared" si="31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28"/>
        <v>0</v>
      </c>
      <c r="Y112" s="44"/>
      <c r="Z112" s="45">
        <f t="shared" si="32"/>
        <v>0</v>
      </c>
      <c r="AA112" s="40">
        <f t="shared" si="33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26"/>
        <v>0</v>
      </c>
      <c r="F113" s="374" t="s">
        <v>46</v>
      </c>
      <c r="G113" s="375"/>
      <c r="H113" s="41" t="str">
        <f>IF($F113&lt;&gt;"Resource name",VLOOKUP($F113,'3. Resources'!$B$86:$C$95,2,FALSE),"")</f>
        <v/>
      </c>
      <c r="I113" s="42">
        <f t="shared" si="31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>D113-E113</f>
        <v>0</v>
      </c>
      <c r="Y113" s="44"/>
      <c r="Z113" s="45">
        <f t="shared" si="32"/>
        <v>0</v>
      </c>
      <c r="AA113" s="40">
        <f t="shared" si="33"/>
        <v>0</v>
      </c>
      <c r="AD113" s="36"/>
      <c r="AE113" s="36"/>
      <c r="AJ113" s="47"/>
      <c r="AK113" s="47"/>
      <c r="AL113" s="24"/>
      <c r="AM113" s="24"/>
      <c r="AN113" s="24"/>
    </row>
    <row r="115" spans="2:40">
      <c r="J115" s="393" t="s">
        <v>35</v>
      </c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3"/>
      <c r="X115" s="393"/>
      <c r="Y115" s="393"/>
    </row>
    <row r="116" spans="2:40" customFormat="1">
      <c r="B116" s="26"/>
      <c r="C116" s="26"/>
      <c r="D116" s="26"/>
      <c r="E116" s="26"/>
      <c r="F116" s="26"/>
      <c r="G116" s="26"/>
      <c r="H116" s="26"/>
      <c r="I116" s="26"/>
      <c r="J116" s="396" t="s">
        <v>16</v>
      </c>
      <c r="K116" s="396"/>
      <c r="L116" s="396"/>
      <c r="M116" s="396"/>
      <c r="N116" s="396" t="s">
        <v>68</v>
      </c>
      <c r="O116" s="396"/>
      <c r="P116" s="396"/>
      <c r="Q116" s="396"/>
      <c r="R116" s="393" t="s">
        <v>65</v>
      </c>
      <c r="S116" s="393"/>
      <c r="T116" s="393" t="s">
        <v>66</v>
      </c>
      <c r="U116" s="393"/>
      <c r="V116" s="396" t="s">
        <v>67</v>
      </c>
      <c r="W116" s="396"/>
      <c r="X116" s="396"/>
      <c r="Y116" s="396"/>
    </row>
    <row r="117" spans="2:40" customFormat="1">
      <c r="B117" s="26"/>
      <c r="C117" s="26"/>
      <c r="D117" s="26"/>
      <c r="E117" s="26"/>
      <c r="F117" s="26"/>
      <c r="G117" s="26"/>
      <c r="H117" s="26"/>
      <c r="I117" s="26"/>
      <c r="J117" s="395"/>
      <c r="K117" s="395"/>
      <c r="L117" s="395"/>
      <c r="M117" s="395"/>
      <c r="N117" s="395"/>
      <c r="O117" s="395"/>
      <c r="P117" s="395"/>
      <c r="Q117" s="395"/>
      <c r="R117" s="397"/>
      <c r="S117" s="397"/>
      <c r="T117" s="397"/>
      <c r="U117" s="397"/>
      <c r="V117" s="395"/>
      <c r="W117" s="395"/>
      <c r="X117" s="395"/>
      <c r="Y117" s="395"/>
    </row>
    <row r="118" spans="2:40" customFormat="1">
      <c r="B118" s="26"/>
      <c r="C118" s="26"/>
      <c r="D118" s="26"/>
      <c r="E118" s="26"/>
      <c r="F118" s="26"/>
      <c r="G118" s="26"/>
      <c r="H118" s="26"/>
      <c r="I118" s="26"/>
      <c r="J118" s="395"/>
      <c r="K118" s="395"/>
      <c r="L118" s="395"/>
      <c r="M118" s="395"/>
      <c r="N118" s="395"/>
      <c r="O118" s="395"/>
      <c r="P118" s="395"/>
      <c r="Q118" s="395"/>
      <c r="R118" s="397"/>
      <c r="S118" s="397"/>
      <c r="T118" s="397"/>
      <c r="U118" s="397"/>
      <c r="V118" s="395"/>
      <c r="W118" s="395"/>
      <c r="X118" s="395"/>
      <c r="Y118" s="395"/>
    </row>
    <row r="119" spans="2:40" customFormat="1">
      <c r="B119" s="26"/>
      <c r="C119" s="26"/>
      <c r="D119" s="26"/>
      <c r="E119" s="26"/>
      <c r="F119" s="26"/>
      <c r="G119" s="26"/>
      <c r="H119" s="26"/>
      <c r="I119" s="26"/>
      <c r="J119" s="395"/>
      <c r="K119" s="395"/>
      <c r="L119" s="395"/>
      <c r="M119" s="395"/>
      <c r="N119" s="395"/>
      <c r="O119" s="395"/>
      <c r="P119" s="395"/>
      <c r="Q119" s="395"/>
      <c r="R119" s="397"/>
      <c r="S119" s="397"/>
      <c r="T119" s="397"/>
      <c r="U119" s="397"/>
      <c r="V119" s="395"/>
      <c r="W119" s="395"/>
      <c r="X119" s="395"/>
      <c r="Y119" s="395"/>
    </row>
    <row r="120" spans="2:40" customFormat="1">
      <c r="B120" s="26"/>
      <c r="C120" s="26"/>
      <c r="D120" s="26"/>
      <c r="E120" s="26"/>
      <c r="F120" s="26"/>
      <c r="G120" s="26"/>
      <c r="H120" s="26"/>
      <c r="I120" s="26"/>
      <c r="J120" s="395"/>
      <c r="K120" s="395"/>
      <c r="L120" s="395"/>
      <c r="M120" s="395"/>
      <c r="N120" s="395"/>
      <c r="O120" s="395"/>
      <c r="P120" s="395"/>
      <c r="Q120" s="395"/>
      <c r="R120" s="397"/>
      <c r="S120" s="397"/>
      <c r="T120" s="397"/>
      <c r="U120" s="397"/>
      <c r="V120" s="395"/>
      <c r="W120" s="395"/>
      <c r="X120" s="395"/>
      <c r="Y120" s="395"/>
    </row>
    <row r="121" spans="2:40" customFormat="1">
      <c r="B121" s="26"/>
      <c r="C121" s="26"/>
      <c r="D121" s="26"/>
      <c r="E121" s="26"/>
      <c r="F121" s="26"/>
      <c r="G121" s="26"/>
      <c r="H121" s="26"/>
      <c r="I121" s="26"/>
      <c r="J121" s="395"/>
      <c r="K121" s="395"/>
      <c r="L121" s="395"/>
      <c r="M121" s="395"/>
      <c r="N121" s="395"/>
      <c r="O121" s="395"/>
      <c r="P121" s="395"/>
      <c r="Q121" s="395"/>
      <c r="R121" s="397"/>
      <c r="S121" s="397"/>
      <c r="T121" s="397"/>
      <c r="U121" s="397"/>
      <c r="V121" s="395"/>
      <c r="W121" s="395"/>
      <c r="X121" s="395"/>
      <c r="Y121" s="395"/>
    </row>
    <row r="122" spans="2:40" customFormat="1">
      <c r="B122" s="26"/>
      <c r="C122" s="26"/>
      <c r="D122" s="26"/>
      <c r="E122" s="26"/>
      <c r="F122" s="26"/>
      <c r="G122" s="26"/>
      <c r="H122" s="26"/>
      <c r="I122" s="26"/>
      <c r="J122" s="395"/>
      <c r="K122" s="395"/>
      <c r="L122" s="395"/>
      <c r="M122" s="395"/>
      <c r="N122" s="395"/>
      <c r="O122" s="395"/>
      <c r="P122" s="395"/>
      <c r="Q122" s="395"/>
      <c r="R122" s="397"/>
      <c r="S122" s="397"/>
      <c r="T122" s="397"/>
      <c r="U122" s="397"/>
      <c r="V122" s="395"/>
      <c r="W122" s="395"/>
      <c r="X122" s="395"/>
      <c r="Y122" s="395"/>
    </row>
    <row r="123" spans="2:40" customFormat="1">
      <c r="B123" s="26"/>
      <c r="C123" s="26"/>
      <c r="D123" s="26"/>
      <c r="E123" s="26"/>
      <c r="F123" s="26"/>
      <c r="G123" s="26"/>
      <c r="H123" s="26"/>
      <c r="I123" s="26"/>
      <c r="J123" s="395"/>
      <c r="K123" s="395"/>
      <c r="L123" s="395"/>
      <c r="M123" s="395"/>
      <c r="N123" s="395"/>
      <c r="O123" s="395"/>
      <c r="P123" s="395"/>
      <c r="Q123" s="395"/>
      <c r="R123" s="397"/>
      <c r="S123" s="397"/>
      <c r="T123" s="397"/>
      <c r="U123" s="397"/>
      <c r="V123" s="395"/>
      <c r="W123" s="395"/>
      <c r="X123" s="395"/>
      <c r="Y123" s="395"/>
    </row>
    <row r="124" spans="2:40" customFormat="1">
      <c r="B124" s="26"/>
      <c r="C124" s="26"/>
      <c r="D124" s="26"/>
      <c r="E124" s="26"/>
      <c r="F124" s="26"/>
      <c r="G124" s="26"/>
      <c r="H124" s="26"/>
      <c r="I124" s="26"/>
      <c r="J124" s="395"/>
      <c r="K124" s="395"/>
      <c r="L124" s="395"/>
      <c r="M124" s="395"/>
      <c r="N124" s="395"/>
      <c r="O124" s="395"/>
      <c r="P124" s="395"/>
      <c r="Q124" s="395"/>
      <c r="R124" s="397"/>
      <c r="S124" s="397"/>
      <c r="T124" s="397"/>
      <c r="U124" s="397"/>
      <c r="V124" s="395"/>
      <c r="W124" s="395"/>
      <c r="X124" s="395"/>
      <c r="Y124" s="395"/>
    </row>
    <row r="125" spans="2:40" customFormat="1">
      <c r="B125" s="26"/>
      <c r="C125" s="26"/>
      <c r="D125" s="26"/>
      <c r="E125" s="26"/>
      <c r="F125" s="26"/>
      <c r="G125" s="26"/>
      <c r="H125" s="26"/>
      <c r="I125" s="26"/>
      <c r="J125" s="395"/>
      <c r="K125" s="395"/>
      <c r="L125" s="395"/>
      <c r="M125" s="395"/>
      <c r="N125" s="395"/>
      <c r="O125" s="395"/>
      <c r="P125" s="395"/>
      <c r="Q125" s="395"/>
      <c r="R125" s="397"/>
      <c r="S125" s="397"/>
      <c r="T125" s="397"/>
      <c r="U125" s="397"/>
      <c r="V125" s="395"/>
      <c r="W125" s="395"/>
      <c r="X125" s="395"/>
      <c r="Y125" s="395"/>
    </row>
    <row r="126" spans="2:40" customFormat="1">
      <c r="B126" s="26"/>
      <c r="C126" s="26"/>
      <c r="D126" s="26"/>
      <c r="E126" s="26"/>
      <c r="F126" s="26"/>
      <c r="G126" s="26"/>
      <c r="H126" s="26"/>
      <c r="I126" s="26"/>
      <c r="J126" s="395"/>
      <c r="K126" s="395"/>
      <c r="L126" s="395"/>
      <c r="M126" s="395"/>
      <c r="N126" s="395"/>
      <c r="O126" s="395"/>
      <c r="P126" s="395"/>
      <c r="Q126" s="395"/>
      <c r="R126" s="397"/>
      <c r="S126" s="397"/>
      <c r="T126" s="397"/>
      <c r="U126" s="397"/>
      <c r="V126" s="395"/>
      <c r="W126" s="395"/>
      <c r="X126" s="395"/>
      <c r="Y126" s="395"/>
    </row>
    <row r="127" spans="2:40" customFormat="1">
      <c r="B127" s="26"/>
      <c r="C127" s="26"/>
      <c r="D127" s="26"/>
      <c r="E127" s="26"/>
      <c r="F127" s="26"/>
      <c r="G127" s="26"/>
      <c r="H127" s="26"/>
      <c r="I127" s="26"/>
      <c r="J127" s="395"/>
      <c r="K127" s="395"/>
      <c r="L127" s="395"/>
      <c r="M127" s="395"/>
      <c r="N127" s="395"/>
      <c r="O127" s="395"/>
      <c r="P127" s="395"/>
      <c r="Q127" s="395"/>
      <c r="R127" s="397"/>
      <c r="S127" s="397"/>
      <c r="T127" s="397"/>
      <c r="U127" s="397"/>
      <c r="V127" s="395"/>
      <c r="W127" s="395"/>
      <c r="X127" s="395"/>
      <c r="Y127" s="395"/>
    </row>
    <row r="128" spans="2:40" customFormat="1">
      <c r="B128" s="26"/>
      <c r="C128" s="26"/>
      <c r="D128" s="26"/>
      <c r="E128" s="26"/>
      <c r="F128" s="26"/>
      <c r="G128" s="26"/>
      <c r="H128" s="26"/>
      <c r="I128" s="26"/>
      <c r="J128" s="395"/>
      <c r="K128" s="395"/>
      <c r="L128" s="395"/>
      <c r="M128" s="395"/>
      <c r="N128" s="395"/>
      <c r="O128" s="395"/>
      <c r="P128" s="395"/>
      <c r="Q128" s="395"/>
      <c r="R128" s="397"/>
      <c r="S128" s="397"/>
      <c r="T128" s="397"/>
      <c r="U128" s="397"/>
      <c r="V128" s="395"/>
      <c r="W128" s="395"/>
      <c r="X128" s="395"/>
      <c r="Y128" s="395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95"/>
      <c r="K129" s="395"/>
      <c r="L129" s="395"/>
      <c r="M129" s="395"/>
      <c r="N129" s="395"/>
      <c r="O129" s="395"/>
      <c r="P129" s="395"/>
      <c r="Q129" s="395"/>
      <c r="R129" s="397"/>
      <c r="S129" s="397"/>
      <c r="T129" s="397"/>
      <c r="U129" s="397"/>
      <c r="V129" s="395"/>
      <c r="W129" s="395"/>
      <c r="X129" s="395"/>
      <c r="Y129" s="395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395"/>
      <c r="K130" s="395"/>
      <c r="L130" s="395"/>
      <c r="M130" s="395"/>
      <c r="N130" s="395"/>
      <c r="O130" s="395"/>
      <c r="P130" s="395"/>
      <c r="Q130" s="395"/>
      <c r="R130" s="397"/>
      <c r="S130" s="397"/>
      <c r="T130" s="397"/>
      <c r="U130" s="397"/>
      <c r="V130" s="395"/>
      <c r="W130" s="395"/>
      <c r="X130" s="395"/>
      <c r="Y130" s="395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395"/>
      <c r="K131" s="395"/>
      <c r="L131" s="395"/>
      <c r="M131" s="395"/>
      <c r="N131" s="395"/>
      <c r="O131" s="395"/>
      <c r="P131" s="395"/>
      <c r="Q131" s="395"/>
      <c r="R131" s="397"/>
      <c r="S131" s="397"/>
      <c r="T131" s="397"/>
      <c r="U131" s="397"/>
      <c r="V131" s="395"/>
      <c r="W131" s="395"/>
      <c r="X131" s="395"/>
      <c r="Y131" s="395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</sheetData>
  <mergeCells count="198">
    <mergeCell ref="T125:U125"/>
    <mergeCell ref="T126:U126"/>
    <mergeCell ref="T127:U127"/>
    <mergeCell ref="T128:U128"/>
    <mergeCell ref="T129:U129"/>
    <mergeCell ref="T130:U130"/>
    <mergeCell ref="T131:U131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V131:Y131"/>
    <mergeCell ref="T117:U117"/>
    <mergeCell ref="T118:U118"/>
    <mergeCell ref="T119:U119"/>
    <mergeCell ref="T120:U120"/>
    <mergeCell ref="T121:U121"/>
    <mergeCell ref="T122:U122"/>
    <mergeCell ref="T123:U123"/>
    <mergeCell ref="T124:U124"/>
    <mergeCell ref="J115:Y115"/>
    <mergeCell ref="N131:Q131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N116:Q116"/>
    <mergeCell ref="N117:Q117"/>
    <mergeCell ref="N118:Q118"/>
    <mergeCell ref="N119:Q119"/>
    <mergeCell ref="N120:Q120"/>
    <mergeCell ref="N121:Q121"/>
    <mergeCell ref="N122:Q122"/>
    <mergeCell ref="N123:Q123"/>
    <mergeCell ref="N124:Q124"/>
    <mergeCell ref="J130:M130"/>
    <mergeCell ref="N125:Q125"/>
    <mergeCell ref="N126:Q126"/>
    <mergeCell ref="N127:Q127"/>
    <mergeCell ref="N128:Q128"/>
    <mergeCell ref="N129:Q129"/>
    <mergeCell ref="N130:Q130"/>
    <mergeCell ref="J131:M131"/>
    <mergeCell ref="J127:M127"/>
    <mergeCell ref="J128:M128"/>
    <mergeCell ref="J129:M129"/>
    <mergeCell ref="F31:G31"/>
    <mergeCell ref="F32:G32"/>
    <mergeCell ref="F22:G22"/>
    <mergeCell ref="F23:G23"/>
    <mergeCell ref="F58:G58"/>
    <mergeCell ref="F46:G46"/>
    <mergeCell ref="J124:M124"/>
    <mergeCell ref="J125:M125"/>
    <mergeCell ref="J126:M126"/>
    <mergeCell ref="J121:M121"/>
    <mergeCell ref="J122:M122"/>
    <mergeCell ref="J123:M123"/>
    <mergeCell ref="J116:M116"/>
    <mergeCell ref="J117:M117"/>
    <mergeCell ref="J118:M118"/>
    <mergeCell ref="J119:M119"/>
    <mergeCell ref="J120:M120"/>
    <mergeCell ref="F94:G94"/>
    <mergeCell ref="F95:G95"/>
    <mergeCell ref="F87:G87"/>
    <mergeCell ref="F79:G79"/>
    <mergeCell ref="F75:G75"/>
    <mergeCell ref="F99:G99"/>
    <mergeCell ref="F80:G80"/>
    <mergeCell ref="F81:G81"/>
    <mergeCell ref="F92:G92"/>
    <mergeCell ref="T116:U116"/>
    <mergeCell ref="F73:G73"/>
    <mergeCell ref="F66:G66"/>
    <mergeCell ref="F59:G59"/>
    <mergeCell ref="F60:G60"/>
    <mergeCell ref="F93:G93"/>
    <mergeCell ref="F96:G96"/>
    <mergeCell ref="F97:G97"/>
    <mergeCell ref="F90:G90"/>
    <mergeCell ref="F85:G85"/>
    <mergeCell ref="F84:G84"/>
    <mergeCell ref="F86:G86"/>
    <mergeCell ref="F83:G83"/>
    <mergeCell ref="F72:G72"/>
    <mergeCell ref="F89:G89"/>
    <mergeCell ref="F100:G100"/>
    <mergeCell ref="F88:G88"/>
    <mergeCell ref="F82:G82"/>
    <mergeCell ref="F74:G74"/>
    <mergeCell ref="F76:G76"/>
    <mergeCell ref="F77:G77"/>
    <mergeCell ref="F78:G78"/>
    <mergeCell ref="F101:G101"/>
    <mergeCell ref="F102:G102"/>
    <mergeCell ref="F54:G54"/>
    <mergeCell ref="F52:G52"/>
    <mergeCell ref="F51:G51"/>
    <mergeCell ref="F62:G62"/>
    <mergeCell ref="F63:G63"/>
    <mergeCell ref="F71:G71"/>
    <mergeCell ref="F61:G61"/>
    <mergeCell ref="F56:G56"/>
    <mergeCell ref="F64:G64"/>
    <mergeCell ref="F65:G65"/>
    <mergeCell ref="F67:G67"/>
    <mergeCell ref="F68:G68"/>
    <mergeCell ref="F69:G69"/>
    <mergeCell ref="F70:G70"/>
    <mergeCell ref="F42:G42"/>
    <mergeCell ref="F38:G38"/>
    <mergeCell ref="F53:G53"/>
    <mergeCell ref="F41:G41"/>
    <mergeCell ref="F40:G40"/>
    <mergeCell ref="F43:G43"/>
    <mergeCell ref="F45:G45"/>
    <mergeCell ref="F33:G33"/>
    <mergeCell ref="F34:G34"/>
    <mergeCell ref="F47:G47"/>
    <mergeCell ref="F37:G37"/>
    <mergeCell ref="F36:G36"/>
    <mergeCell ref="F48:G48"/>
    <mergeCell ref="F49:G49"/>
    <mergeCell ref="F50:G50"/>
    <mergeCell ref="F103:G103"/>
    <mergeCell ref="F104:G104"/>
    <mergeCell ref="F105:G105"/>
    <mergeCell ref="F106:G106"/>
    <mergeCell ref="F113:G113"/>
    <mergeCell ref="F107:G107"/>
    <mergeCell ref="F108:G108"/>
    <mergeCell ref="F109:G109"/>
    <mergeCell ref="F110:G110"/>
    <mergeCell ref="F111:G111"/>
    <mergeCell ref="F112:G112"/>
    <mergeCell ref="F98:G98"/>
    <mergeCell ref="F91:G91"/>
    <mergeCell ref="G2:L2"/>
    <mergeCell ref="F25:G25"/>
    <mergeCell ref="F30:G30"/>
    <mergeCell ref="F39:G39"/>
    <mergeCell ref="F44:G44"/>
    <mergeCell ref="F28:G28"/>
    <mergeCell ref="F29:G29"/>
    <mergeCell ref="J7:W7"/>
    <mergeCell ref="B6:AA6"/>
    <mergeCell ref="F21:G21"/>
    <mergeCell ref="I7:I9"/>
    <mergeCell ref="B7:B9"/>
    <mergeCell ref="C7:C9"/>
    <mergeCell ref="D7:D9"/>
    <mergeCell ref="E7:E9"/>
    <mergeCell ref="F7:G9"/>
    <mergeCell ref="H7:H9"/>
    <mergeCell ref="X7:X8"/>
    <mergeCell ref="F57:G57"/>
    <mergeCell ref="F55:G55"/>
    <mergeCell ref="F14:G14"/>
    <mergeCell ref="F35:G35"/>
    <mergeCell ref="F13:G13"/>
    <mergeCell ref="Z7:Z8"/>
    <mergeCell ref="AA7:AA8"/>
    <mergeCell ref="F12:G12"/>
    <mergeCell ref="F24:G24"/>
    <mergeCell ref="F26:G26"/>
    <mergeCell ref="F27:G27"/>
    <mergeCell ref="F15:G15"/>
    <mergeCell ref="F16:G16"/>
    <mergeCell ref="F17:G17"/>
    <mergeCell ref="F18:G18"/>
    <mergeCell ref="F19:G19"/>
    <mergeCell ref="F20:G20"/>
    <mergeCell ref="F10:G10"/>
    <mergeCell ref="Y7:Y8"/>
  </mergeCells>
  <conditionalFormatting sqref="J11:W113">
    <cfRule type="expression" dxfId="54" priority="46" stopIfTrue="1">
      <formula>IF(J$9="FER",TRUE,FALSE)</formula>
    </cfRule>
    <cfRule type="expression" dxfId="53" priority="49" stopIfTrue="1">
      <formula>OR(WEEKDAY(J$9)=1,WEEKDAY(J$9)=7)</formula>
    </cfRule>
  </conditionalFormatting>
  <conditionalFormatting sqref="G13:G23 B12:F23">
    <cfRule type="expression" dxfId="52" priority="40">
      <formula>IF(AND($I12&lt;&gt;0,$I12&lt;&gt;1),TRUE,FALSE)</formula>
    </cfRule>
    <cfRule type="expression" dxfId="51" priority="41">
      <formula>IF($I12=1,TRUE,FALSE)</formula>
    </cfRule>
    <cfRule type="expression" dxfId="50" priority="42">
      <formula>IF(AND($D12=0,$D12&lt;&gt;""),TRUE,FALSE)</formula>
    </cfRule>
  </conditionalFormatting>
  <conditionalFormatting sqref="B25:G39">
    <cfRule type="expression" dxfId="49" priority="37">
      <formula>IF(AND($I25&lt;&gt;0,$I25&lt;&gt;1),TRUE,FALSE)</formula>
    </cfRule>
    <cfRule type="expression" dxfId="48" priority="38">
      <formula>IF($I25=1,TRUE,FALSE)</formula>
    </cfRule>
    <cfRule type="expression" dxfId="47" priority="39">
      <formula>IF(AND($D25=0,$D25&lt;&gt;""),TRUE,FALSE)</formula>
    </cfRule>
  </conditionalFormatting>
  <conditionalFormatting sqref="B41:G55">
    <cfRule type="expression" dxfId="46" priority="34">
      <formula>IF(AND($I41&lt;&gt;0,$I41&lt;&gt;1),TRUE,FALSE)</formula>
    </cfRule>
    <cfRule type="expression" dxfId="45" priority="35">
      <formula>IF($I41=1,TRUE,FALSE)</formula>
    </cfRule>
    <cfRule type="expression" dxfId="44" priority="36">
      <formula>IF(AND($D41=0,$D41&lt;&gt;""),TRUE,FALSE)</formula>
    </cfRule>
  </conditionalFormatting>
  <conditionalFormatting sqref="B57:G71">
    <cfRule type="expression" dxfId="43" priority="31">
      <formula>IF(AND($I57&lt;&gt;0,$I57&lt;&gt;1),TRUE,FALSE)</formula>
    </cfRule>
    <cfRule type="expression" dxfId="42" priority="32">
      <formula>IF($I57=1,TRUE,FALSE)</formula>
    </cfRule>
    <cfRule type="expression" dxfId="41" priority="33">
      <formula>IF(AND($D57=0,$D57&lt;&gt;""),TRUE,FALSE)</formula>
    </cfRule>
  </conditionalFormatting>
  <conditionalFormatting sqref="B73:G87">
    <cfRule type="expression" dxfId="40" priority="28">
      <formula>IF(AND($I73&lt;&gt;0,$I73&lt;&gt;1),TRUE,FALSE)</formula>
    </cfRule>
    <cfRule type="expression" dxfId="39" priority="29">
      <formula>IF($I73=1,TRUE,FALSE)</formula>
    </cfRule>
    <cfRule type="expression" dxfId="38" priority="30">
      <formula>IF(AND($D73=0,$D73&lt;&gt;""),TRUE,FALSE)</formula>
    </cfRule>
  </conditionalFormatting>
  <conditionalFormatting sqref="B89:G113">
    <cfRule type="expression" dxfId="37" priority="25">
      <formula>IF(AND($I89&lt;&gt;0,$I89&lt;&gt;1),TRUE,FALSE)</formula>
    </cfRule>
    <cfRule type="expression" dxfId="36" priority="26">
      <formula>IF($I89=1,TRUE,FALSE)</formula>
    </cfRule>
    <cfRule type="expression" dxfId="35" priority="27">
      <formula>IF(AND($D89=0,$D89&lt;&gt;""),TRUE,FALSE)</formula>
    </cfRule>
  </conditionalFormatting>
  <conditionalFormatting sqref="E25:E39">
    <cfRule type="expression" dxfId="34" priority="19">
      <formula>IF(AND($I25&lt;&gt;0,$I25&lt;&gt;1),TRUE,FALSE)</formula>
    </cfRule>
    <cfRule type="expression" dxfId="33" priority="20">
      <formula>IF($I25=1,TRUE,FALSE)</formula>
    </cfRule>
    <cfRule type="expression" dxfId="32" priority="21">
      <formula>IF(AND($D25=0,$D25&lt;&gt;""),TRUE,FALSE)</formula>
    </cfRule>
  </conditionalFormatting>
  <conditionalFormatting sqref="E41:E55">
    <cfRule type="expression" dxfId="31" priority="16">
      <formula>IF(AND($I41&lt;&gt;0,$I41&lt;&gt;1),TRUE,FALSE)</formula>
    </cfRule>
    <cfRule type="expression" dxfId="30" priority="17">
      <formula>IF($I41=1,TRUE,FALSE)</formula>
    </cfRule>
    <cfRule type="expression" dxfId="29" priority="18">
      <formula>IF(AND($D41=0,$D41&lt;&gt;""),TRUE,FALSE)</formula>
    </cfRule>
  </conditionalFormatting>
  <conditionalFormatting sqref="E57:E71">
    <cfRule type="expression" dxfId="28" priority="13">
      <formula>IF(AND($I57&lt;&gt;0,$I57&lt;&gt;1),TRUE,FALSE)</formula>
    </cfRule>
    <cfRule type="expression" dxfId="27" priority="14">
      <formula>IF($I57=1,TRUE,FALSE)</formula>
    </cfRule>
    <cfRule type="expression" dxfId="26" priority="15">
      <formula>IF(AND($D57=0,$D57&lt;&gt;""),TRUE,FALSE)</formula>
    </cfRule>
  </conditionalFormatting>
  <conditionalFormatting sqref="E73:E87">
    <cfRule type="expression" dxfId="25" priority="10">
      <formula>IF(AND($I73&lt;&gt;0,$I73&lt;&gt;1),TRUE,FALSE)</formula>
    </cfRule>
    <cfRule type="expression" dxfId="24" priority="11">
      <formula>IF($I73=1,TRUE,FALSE)</formula>
    </cfRule>
    <cfRule type="expression" dxfId="23" priority="12">
      <formula>IF(AND($D73=0,$D73&lt;&gt;""),TRUE,FALSE)</formula>
    </cfRule>
  </conditionalFormatting>
  <conditionalFormatting sqref="E89:E113">
    <cfRule type="expression" dxfId="22" priority="7">
      <formula>IF(AND($I89&lt;&gt;0,$I89&lt;&gt;1),TRUE,FALSE)</formula>
    </cfRule>
    <cfRule type="expression" dxfId="21" priority="8">
      <formula>IF($I89=1,TRUE,FALSE)</formula>
    </cfRule>
    <cfRule type="expression" dxfId="20" priority="9">
      <formula>IF(AND($D89=0,$D89&lt;&gt;""),TRUE,FALSE)</formula>
    </cfRule>
  </conditionalFormatting>
  <dataValidations count="2">
    <dataValidation type="list" allowBlank="1" showInputMessage="1" showErrorMessage="1" sqref="F56:G56 F88:G88 F40:G40 F72:G72 F24:G24 F10:G11">
      <formula1>$B$104:$B$113</formula1>
    </dataValidation>
    <dataValidation type="list" allowBlank="1" showInputMessage="1" showErrorMessage="1" sqref="F89:G113 F73:G87 F57:G71 F41:G55 F25:G39 G14:G23 F12:F23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8" t="str">
        <f>'1. Backlog'!$H$1</f>
        <v>Silent Runner</v>
      </c>
      <c r="H2" s="398"/>
      <c r="I2" s="398"/>
      <c r="J2" s="398"/>
      <c r="K2" s="398"/>
      <c r="L2" s="398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04" t="s">
        <v>110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6"/>
    </row>
    <row r="7" spans="2:36" ht="23.25" customHeight="1">
      <c r="B7" s="407">
        <v>10</v>
      </c>
      <c r="C7" s="408"/>
      <c r="D7" s="185" t="s">
        <v>56</v>
      </c>
      <c r="E7" s="185">
        <f>'3. Resources'!D54</f>
        <v>40308</v>
      </c>
      <c r="F7" s="185">
        <f>'3. Resources'!E54</f>
        <v>40309</v>
      </c>
      <c r="G7" s="185">
        <f>'3. Resources'!F54</f>
        <v>40310</v>
      </c>
      <c r="H7" s="185">
        <f>'3. Resources'!G54</f>
        <v>40311</v>
      </c>
      <c r="I7" s="185">
        <f>'3. Resources'!H54</f>
        <v>40312</v>
      </c>
      <c r="J7" s="185">
        <f>'3. Resources'!I54</f>
        <v>40313</v>
      </c>
      <c r="K7" s="185">
        <f>'3. Resources'!J54</f>
        <v>40314</v>
      </c>
      <c r="L7" s="185">
        <f>'3. Resources'!K54</f>
        <v>40315</v>
      </c>
      <c r="M7" s="185">
        <f>'3. Resources'!L54</f>
        <v>40316</v>
      </c>
      <c r="N7" s="185">
        <f>'3. Resources'!M54</f>
        <v>40317</v>
      </c>
      <c r="O7" s="185">
        <f>'3. Resources'!N54</f>
        <v>40318</v>
      </c>
      <c r="P7" s="185">
        <f>'3. Resources'!O54</f>
        <v>40319</v>
      </c>
      <c r="Q7" s="185">
        <f>'3. Resources'!P54</f>
        <v>40320</v>
      </c>
      <c r="R7" s="185">
        <f>'3. Resources'!Q54</f>
        <v>40321</v>
      </c>
    </row>
    <row r="8" spans="2:36" ht="15" customHeight="1">
      <c r="B8" s="409"/>
      <c r="C8" s="410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2:36" ht="15.75" thickBot="1">
      <c r="B9" s="402" t="s">
        <v>34</v>
      </c>
      <c r="C9" s="403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2:36" ht="15.75" thickBot="1">
      <c r="B10" s="297" t="s">
        <v>84</v>
      </c>
      <c r="C10" s="298" t="s">
        <v>111</v>
      </c>
      <c r="D10" s="299">
        <f>SUM(D11:D15)</f>
        <v>37</v>
      </c>
      <c r="E10" s="300">
        <f>SUM(E11:E15)</f>
        <v>50</v>
      </c>
      <c r="F10" s="301">
        <f>SUM(F11:F15)</f>
        <v>50</v>
      </c>
      <c r="G10" s="301">
        <f t="shared" ref="G10:R10" si="0">SUM(G11:G15)</f>
        <v>50</v>
      </c>
      <c r="H10" s="301">
        <f t="shared" si="0"/>
        <v>50</v>
      </c>
      <c r="I10" s="301">
        <f t="shared" si="0"/>
        <v>50</v>
      </c>
      <c r="J10" s="301">
        <f t="shared" si="0"/>
        <v>50</v>
      </c>
      <c r="K10" s="301">
        <f t="shared" si="0"/>
        <v>50</v>
      </c>
      <c r="L10" s="301">
        <f t="shared" si="0"/>
        <v>50</v>
      </c>
      <c r="M10" s="301">
        <f t="shared" si="0"/>
        <v>50</v>
      </c>
      <c r="N10" s="301">
        <f t="shared" si="0"/>
        <v>50</v>
      </c>
      <c r="O10" s="301">
        <f t="shared" si="0"/>
        <v>50</v>
      </c>
      <c r="P10" s="301">
        <f t="shared" si="0"/>
        <v>50</v>
      </c>
      <c r="Q10" s="301">
        <f t="shared" si="0"/>
        <v>50</v>
      </c>
      <c r="R10" s="302">
        <f t="shared" si="0"/>
        <v>50</v>
      </c>
    </row>
    <row r="11" spans="2:36">
      <c r="B11" s="282" t="s">
        <v>84</v>
      </c>
      <c r="C11" s="283" t="str">
        <f>CONFIG!$A$2</f>
        <v>GD</v>
      </c>
      <c r="D11" s="284">
        <f>SUMIF('4. Timesheet'!$H$11:$H$113,$C11,'4. Timesheet'!$C$11:$C$113)</f>
        <v>0</v>
      </c>
      <c r="E11" s="285">
        <f>SUMIF('4. Timesheet'!$H$11:$H$113,$C11,'4. Timesheet'!$D$11:$D$113)</f>
        <v>0</v>
      </c>
      <c r="F11" s="286">
        <f>SUMIF('4. Timesheet'!$H$11:$H$113,$C11,'4. Timesheet'!$D$11:$D$113)</f>
        <v>0</v>
      </c>
      <c r="G11" s="286">
        <f>SUMIF('4. Timesheet'!$H$11:$H$113,$C11,'4. Timesheet'!$D$11:$D$113)</f>
        <v>0</v>
      </c>
      <c r="H11" s="286">
        <f>SUMIF('4. Timesheet'!$H$11:$H$113,$C11,'4. Timesheet'!$D$11:$D$113)</f>
        <v>0</v>
      </c>
      <c r="I11" s="286">
        <f>SUMIF('4. Timesheet'!$H$11:$H$113,$C11,'4. Timesheet'!$D$11:$D$113)</f>
        <v>0</v>
      </c>
      <c r="J11" s="286">
        <f>SUMIF('4. Timesheet'!$H$11:$H$113,$C11,'4. Timesheet'!$D$11:$D$113)</f>
        <v>0</v>
      </c>
      <c r="K11" s="286">
        <f>SUMIF('4. Timesheet'!$H$11:$H$113,$C11,'4. Timesheet'!$D$11:$D$113)</f>
        <v>0</v>
      </c>
      <c r="L11" s="286">
        <f>SUMIF('4. Timesheet'!$H$11:$H$113,$C11,'4. Timesheet'!$D$11:$D$113)</f>
        <v>0</v>
      </c>
      <c r="M11" s="286">
        <f>SUMIF('4. Timesheet'!$H$11:$H$113,$C11,'4. Timesheet'!$D$11:$D$113)</f>
        <v>0</v>
      </c>
      <c r="N11" s="286">
        <f>SUMIF('4. Timesheet'!$H$11:$H$113,$C11,'4. Timesheet'!$D$11:$D$113)</f>
        <v>0</v>
      </c>
      <c r="O11" s="286">
        <f>SUMIF('4. Timesheet'!$H$11:$H$113,$C11,'4. Timesheet'!$D$11:$D$113)</f>
        <v>0</v>
      </c>
      <c r="P11" s="286">
        <f>SUMIF('4. Timesheet'!$H$11:$H$113,$C11,'4. Timesheet'!$D$11:$D$113)</f>
        <v>0</v>
      </c>
      <c r="Q11" s="286">
        <f>SUMIF('4. Timesheet'!$H$11:$H$113,$C11,'4. Timesheet'!$D$11:$D$113)</f>
        <v>0</v>
      </c>
      <c r="R11" s="286">
        <f>SUMIF('4. Timesheet'!$H$11:$H$113,$C11,'4. Timesheet'!$D$11:$D$113)</f>
        <v>0</v>
      </c>
    </row>
    <row r="12" spans="2:36">
      <c r="B12" s="287" t="s">
        <v>84</v>
      </c>
      <c r="C12" s="288" t="str">
        <f>CONFIG!$A$3</f>
        <v>ART</v>
      </c>
      <c r="D12" s="289">
        <f>SUMIF('4. Timesheet'!$H$11:$H$113,$C12,'4. Timesheet'!$C$11:$C$113)</f>
        <v>8</v>
      </c>
      <c r="E12" s="290">
        <f>SUMIF('4. Timesheet'!$H$11:$H$113,$C12,'4. Timesheet'!$D$11:$D$113)</f>
        <v>21</v>
      </c>
      <c r="F12" s="291">
        <f>SUMIF('4. Timesheet'!$H$11:$H$113,$C12,'4. Timesheet'!$D$11:$D$113)</f>
        <v>21</v>
      </c>
      <c r="G12" s="291">
        <f>SUMIF('4. Timesheet'!$H$11:$H$113,$C12,'4. Timesheet'!$D$11:$D$113)</f>
        <v>21</v>
      </c>
      <c r="H12" s="291">
        <f>SUMIF('4. Timesheet'!$H$11:$H$113,$C12,'4. Timesheet'!$D$11:$D$113)</f>
        <v>21</v>
      </c>
      <c r="I12" s="291">
        <f>SUMIF('4. Timesheet'!$H$11:$H$113,$C12,'4. Timesheet'!$D$11:$D$113)</f>
        <v>21</v>
      </c>
      <c r="J12" s="291">
        <f>SUMIF('4. Timesheet'!$H$11:$H$113,$C12,'4. Timesheet'!$D$11:$D$113)</f>
        <v>21</v>
      </c>
      <c r="K12" s="291">
        <f>SUMIF('4. Timesheet'!$H$11:$H$113,$C12,'4. Timesheet'!$D$11:$D$113)</f>
        <v>21</v>
      </c>
      <c r="L12" s="291">
        <f>SUMIF('4. Timesheet'!$H$11:$H$113,$C12,'4. Timesheet'!$D$11:$D$113)</f>
        <v>21</v>
      </c>
      <c r="M12" s="291">
        <f>SUMIF('4. Timesheet'!$H$11:$H$113,$C12,'4. Timesheet'!$D$11:$D$113)</f>
        <v>21</v>
      </c>
      <c r="N12" s="291">
        <f>SUMIF('4. Timesheet'!$H$11:$H$113,$C12,'4. Timesheet'!$D$11:$D$113)</f>
        <v>21</v>
      </c>
      <c r="O12" s="291">
        <f>SUMIF('4. Timesheet'!$H$11:$H$113,$C12,'4. Timesheet'!$D$11:$D$113)</f>
        <v>21</v>
      </c>
      <c r="P12" s="291">
        <f>SUMIF('4. Timesheet'!$H$11:$H$113,$C12,'4. Timesheet'!$D$11:$D$113)</f>
        <v>21</v>
      </c>
      <c r="Q12" s="291">
        <f>SUMIF('4. Timesheet'!$H$11:$H$113,$C12,'4. Timesheet'!$D$11:$D$113)</f>
        <v>21</v>
      </c>
      <c r="R12" s="291">
        <f>SUMIF('4. Timesheet'!$H$11:$H$113,$C12,'4. Timesheet'!$D$11:$D$113)</f>
        <v>21</v>
      </c>
    </row>
    <row r="13" spans="2:36">
      <c r="B13" s="287" t="s">
        <v>84</v>
      </c>
      <c r="C13" s="288" t="str">
        <f>CONFIG!$A$4</f>
        <v>PRG</v>
      </c>
      <c r="D13" s="289">
        <f>SUMIF('4. Timesheet'!$H$11:$H$113,$C13,'4. Timesheet'!$C$11:$C$113)</f>
        <v>29</v>
      </c>
      <c r="E13" s="290">
        <f>SUMIF('4. Timesheet'!$H$11:$H$113,$C13,'4. Timesheet'!$D$11:$D$113)</f>
        <v>29</v>
      </c>
      <c r="F13" s="291">
        <f>SUMIF('4. Timesheet'!$H$11:$H$113,$C13,'4. Timesheet'!$D$11:$D$113)</f>
        <v>29</v>
      </c>
      <c r="G13" s="291">
        <f>SUMIF('4. Timesheet'!$H$11:$H$113,$C13,'4. Timesheet'!$D$11:$D$113)</f>
        <v>29</v>
      </c>
      <c r="H13" s="291">
        <f>SUMIF('4. Timesheet'!$H$11:$H$113,$C13,'4. Timesheet'!$D$11:$D$113)</f>
        <v>29</v>
      </c>
      <c r="I13" s="291">
        <f>SUMIF('4. Timesheet'!$H$11:$H$113,$C13,'4. Timesheet'!$D$11:$D$113)</f>
        <v>29</v>
      </c>
      <c r="J13" s="291">
        <f>SUMIF('4. Timesheet'!$H$11:$H$113,$C13,'4. Timesheet'!$D$11:$D$113)</f>
        <v>29</v>
      </c>
      <c r="K13" s="291">
        <f>SUMIF('4. Timesheet'!$H$11:$H$113,$C13,'4. Timesheet'!$D$11:$D$113)</f>
        <v>29</v>
      </c>
      <c r="L13" s="291">
        <f>SUMIF('4. Timesheet'!$H$11:$H$113,$C13,'4. Timesheet'!$D$11:$D$113)</f>
        <v>29</v>
      </c>
      <c r="M13" s="291">
        <f>SUMIF('4. Timesheet'!$H$11:$H$113,$C13,'4. Timesheet'!$D$11:$D$113)</f>
        <v>29</v>
      </c>
      <c r="N13" s="291">
        <f>SUMIF('4. Timesheet'!$H$11:$H$113,$C13,'4. Timesheet'!$D$11:$D$113)</f>
        <v>29</v>
      </c>
      <c r="O13" s="291">
        <f>SUMIF('4. Timesheet'!$H$11:$H$113,$C13,'4. Timesheet'!$D$11:$D$113)</f>
        <v>29</v>
      </c>
      <c r="P13" s="291">
        <f>SUMIF('4. Timesheet'!$H$11:$H$113,$C13,'4. Timesheet'!$D$11:$D$113)</f>
        <v>29</v>
      </c>
      <c r="Q13" s="291">
        <f>SUMIF('4. Timesheet'!$H$11:$H$113,$C13,'4. Timesheet'!$D$11:$D$113)</f>
        <v>29</v>
      </c>
      <c r="R13" s="291">
        <f>SUMIF('4. Timesheet'!$H$11:$H$113,$C13,'4. Timesheet'!$D$11:$D$113)</f>
        <v>29</v>
      </c>
    </row>
    <row r="14" spans="2:36">
      <c r="B14" s="287" t="s">
        <v>84</v>
      </c>
      <c r="C14" s="288" t="str">
        <f>CONFIG!$A$5</f>
        <v>AUD</v>
      </c>
      <c r="D14" s="289">
        <f>SUMIF('4. Timesheet'!$H$11:$H$113,$C14,'4. Timesheet'!$C$11:$C$113)</f>
        <v>0</v>
      </c>
      <c r="E14" s="290">
        <f>SUMIF('4. Timesheet'!$H$11:$H$113,$C14,'4. Timesheet'!$D$11:$D$113)</f>
        <v>0</v>
      </c>
      <c r="F14" s="291">
        <f>SUMIF('4. Timesheet'!$H$11:$H$113,$C14,'4. Timesheet'!$D$11:$D$113)</f>
        <v>0</v>
      </c>
      <c r="G14" s="291">
        <f>SUMIF('4. Timesheet'!$H$11:$H$113,$C14,'4. Timesheet'!$D$11:$D$113)</f>
        <v>0</v>
      </c>
      <c r="H14" s="291">
        <f>SUMIF('4. Timesheet'!$H$11:$H$113,$C14,'4. Timesheet'!$D$11:$D$113)</f>
        <v>0</v>
      </c>
      <c r="I14" s="291">
        <f>SUMIF('4. Timesheet'!$H$11:$H$113,$C14,'4. Timesheet'!$D$11:$D$113)</f>
        <v>0</v>
      </c>
      <c r="J14" s="291">
        <f>SUMIF('4. Timesheet'!$H$11:$H$113,$C14,'4. Timesheet'!$D$11:$D$113)</f>
        <v>0</v>
      </c>
      <c r="K14" s="291">
        <f>SUMIF('4. Timesheet'!$H$11:$H$113,$C14,'4. Timesheet'!$D$11:$D$113)</f>
        <v>0</v>
      </c>
      <c r="L14" s="291">
        <f>SUMIF('4. Timesheet'!$H$11:$H$113,$C14,'4. Timesheet'!$D$11:$D$113)</f>
        <v>0</v>
      </c>
      <c r="M14" s="291">
        <f>SUMIF('4. Timesheet'!$H$11:$H$113,$C14,'4. Timesheet'!$D$11:$D$113)</f>
        <v>0</v>
      </c>
      <c r="N14" s="291">
        <f>SUMIF('4. Timesheet'!$H$11:$H$113,$C14,'4. Timesheet'!$D$11:$D$113)</f>
        <v>0</v>
      </c>
      <c r="O14" s="291">
        <f>SUMIF('4. Timesheet'!$H$11:$H$113,$C14,'4. Timesheet'!$D$11:$D$113)</f>
        <v>0</v>
      </c>
      <c r="P14" s="291">
        <f>SUMIF('4. Timesheet'!$H$11:$H$113,$C14,'4. Timesheet'!$D$11:$D$113)</f>
        <v>0</v>
      </c>
      <c r="Q14" s="291">
        <f>SUMIF('4. Timesheet'!$H$11:$H$113,$C14,'4. Timesheet'!$D$11:$D$113)</f>
        <v>0</v>
      </c>
      <c r="R14" s="291">
        <f>SUMIF('4. Timesheet'!$H$11:$H$113,$C14,'4. Timesheet'!$D$11:$D$113)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Timesheet'!$H$11:$H$113,$C15,'4. Timesheet'!$C$11:$C$113)</f>
        <v>0</v>
      </c>
      <c r="E15" s="295">
        <f>SUMIF('4. Timesheet'!$H$11:$H$113,$C15,'4. Timesheet'!$D$11:$D$113)</f>
        <v>0</v>
      </c>
      <c r="F15" s="296">
        <f>SUMIF('4. Timesheet'!$H$11:$H$113,$C15,'4. Timesheet'!$D$11:$D$113)</f>
        <v>0</v>
      </c>
      <c r="G15" s="296">
        <f>SUMIF('4. Timesheet'!$H$11:$H$113,$C15,'4. Timesheet'!$D$11:$D$113)</f>
        <v>0</v>
      </c>
      <c r="H15" s="296">
        <f>SUMIF('4. Timesheet'!$H$11:$H$113,$C15,'4. Timesheet'!$D$11:$D$113)</f>
        <v>0</v>
      </c>
      <c r="I15" s="296">
        <f>SUMIF('4. Timesheet'!$H$11:$H$113,$C15,'4. Timesheet'!$D$11:$D$113)</f>
        <v>0</v>
      </c>
      <c r="J15" s="296">
        <f>SUMIF('4. Timesheet'!$H$11:$H$113,$C15,'4. Timesheet'!$D$11:$D$113)</f>
        <v>0</v>
      </c>
      <c r="K15" s="296">
        <f>SUMIF('4. Timesheet'!$H$11:$H$113,$C15,'4. Timesheet'!$D$11:$D$113)</f>
        <v>0</v>
      </c>
      <c r="L15" s="296">
        <f>SUMIF('4. Timesheet'!$H$11:$H$113,$C15,'4. Timesheet'!$D$11:$D$113)</f>
        <v>0</v>
      </c>
      <c r="M15" s="296">
        <f>SUMIF('4. Timesheet'!$H$11:$H$113,$C15,'4. Timesheet'!$D$11:$D$113)</f>
        <v>0</v>
      </c>
      <c r="N15" s="296">
        <f>SUMIF('4. Timesheet'!$H$11:$H$113,$C15,'4. Timesheet'!$D$11:$D$113)</f>
        <v>0</v>
      </c>
      <c r="O15" s="296">
        <f>SUMIF('4. Timesheet'!$H$11:$H$113,$C15,'4. Timesheet'!$D$11:$D$113)</f>
        <v>0</v>
      </c>
      <c r="P15" s="296">
        <f>SUMIF('4. Timesheet'!$H$11:$H$113,$C15,'4. Timesheet'!$D$11:$D$113)</f>
        <v>0</v>
      </c>
      <c r="Q15" s="296">
        <f>SUMIF('4. Timesheet'!$H$11:$H$113,$C15,'4. Timesheet'!$D$11:$D$113)</f>
        <v>0</v>
      </c>
      <c r="R15" s="296">
        <f>SUMIF('4. Timesheet'!$H$11:$H$113,$C15,'4. Timesheet'!$D$11:$D$113)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10</v>
      </c>
      <c r="F16" s="261">
        <f t="shared" ref="F16:R16" si="1">SUM(F17:F21)</f>
        <v>10</v>
      </c>
      <c r="G16" s="261">
        <f t="shared" si="1"/>
        <v>10</v>
      </c>
      <c r="H16" s="261">
        <f t="shared" si="1"/>
        <v>10</v>
      </c>
      <c r="I16" s="261">
        <f t="shared" si="1"/>
        <v>10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Timesheet'!$H$11:$H$113,$C17,'4. Timesheet'!J$11:J$113)</f>
        <v>0</v>
      </c>
      <c r="F17" s="215">
        <f>SUMIF('4. Timesheet'!$H$11:$H$113,$C17,'4. Timesheet'!K$11:K$113)</f>
        <v>0</v>
      </c>
      <c r="G17" s="215">
        <f>SUMIF('4. Timesheet'!$H$11:$H$113,$C17,'4. Timesheet'!L$11:L$113)</f>
        <v>0</v>
      </c>
      <c r="H17" s="215">
        <f>SUMIF('4. Timesheet'!$H$11:$H$113,$C17,'4. Timesheet'!M$11:M$113)</f>
        <v>0</v>
      </c>
      <c r="I17" s="215">
        <f>SUMIF('4. Timesheet'!$H$11:$H$113,$C17,'4. Timesheet'!N$11:N$113)</f>
        <v>0</v>
      </c>
      <c r="J17" s="215">
        <f>SUMIF('4. Timesheet'!$H$11:$H$113,$C17,'4. Timesheet'!O$11:O$113)</f>
        <v>0</v>
      </c>
      <c r="K17" s="215">
        <f>SUMIF('4. Timesheet'!$H$11:$H$113,$C17,'4. Timesheet'!P$11:P$113)</f>
        <v>0</v>
      </c>
      <c r="L17" s="215">
        <f>SUMIF('4. Timesheet'!$H$11:$H$113,$C17,'4. Timesheet'!Q$11:Q$113)</f>
        <v>0</v>
      </c>
      <c r="M17" s="215">
        <f>SUMIF('4. Timesheet'!$H$11:$H$113,$C17,'4. Timesheet'!R$11:R$113)</f>
        <v>0</v>
      </c>
      <c r="N17" s="215">
        <f>SUMIF('4. Timesheet'!$H$11:$H$113,$C17,'4. Timesheet'!S$11:S$113)</f>
        <v>0</v>
      </c>
      <c r="O17" s="215">
        <f>SUMIF('4. Timesheet'!$H$11:$H$113,$C17,'4. Timesheet'!T$11:T$113)</f>
        <v>0</v>
      </c>
      <c r="P17" s="215">
        <f>SUMIF('4. Timesheet'!$H$11:$H$113,$C17,'4. Timesheet'!U$11:U$113)</f>
        <v>0</v>
      </c>
      <c r="Q17" s="215">
        <f>SUMIF('4. Timesheet'!$H$11:$H$113,$C17,'4. Timesheet'!V$11:V$113)</f>
        <v>0</v>
      </c>
      <c r="R17" s="215">
        <f>SUMIF('4. Timesheet'!$H$11:$H$113,$C17,'4. Timesheet'!W$11:W$113)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Timesheet'!$H$11:$H$113,$C18,'4. Timesheet'!J$11:J$113)</f>
        <v>5</v>
      </c>
      <c r="F18" s="207">
        <f>SUMIF('4. Timesheet'!$H$11:$H$113,$C18,'4. Timesheet'!K$11:K$113)</f>
        <v>4</v>
      </c>
      <c r="G18" s="207">
        <f>SUMIF('4. Timesheet'!$H$11:$H$113,$C18,'4. Timesheet'!L$11:L$113)</f>
        <v>4</v>
      </c>
      <c r="H18" s="207">
        <f>SUMIF('4. Timesheet'!$H$11:$H$113,$C18,'4. Timesheet'!M$11:M$113)</f>
        <v>4</v>
      </c>
      <c r="I18" s="207">
        <f>SUMIF('4. Timesheet'!$H$11:$H$113,$C18,'4. Timesheet'!N$11:N$113)</f>
        <v>4</v>
      </c>
      <c r="J18" s="207">
        <f>SUMIF('4. Timesheet'!$H$11:$H$113,$C18,'4. Timesheet'!O$11:O$113)</f>
        <v>0</v>
      </c>
      <c r="K18" s="207">
        <f>SUMIF('4. Timesheet'!$H$11:$H$113,$C18,'4. Timesheet'!P$11:P$113)</f>
        <v>0</v>
      </c>
      <c r="L18" s="207">
        <f>SUMIF('4. Timesheet'!$H$11:$H$113,$C18,'4. Timesheet'!Q$11:Q$113)</f>
        <v>0</v>
      </c>
      <c r="M18" s="207">
        <f>SUMIF('4. Timesheet'!$H$11:$H$113,$C18,'4. Timesheet'!R$11:R$113)</f>
        <v>0</v>
      </c>
      <c r="N18" s="207">
        <f>SUMIF('4. Timesheet'!$H$11:$H$113,$C18,'4. Timesheet'!S$11:S$113)</f>
        <v>0</v>
      </c>
      <c r="O18" s="207">
        <f>SUMIF('4. Timesheet'!$H$11:$H$113,$C18,'4. Timesheet'!T$11:T$113)</f>
        <v>0</v>
      </c>
      <c r="P18" s="207">
        <f>SUMIF('4. Timesheet'!$H$11:$H$113,$C18,'4. Timesheet'!U$11:U$113)</f>
        <v>0</v>
      </c>
      <c r="Q18" s="207">
        <f>SUMIF('4. Timesheet'!$H$11:$H$113,$C18,'4. Timesheet'!V$11:V$113)</f>
        <v>0</v>
      </c>
      <c r="R18" s="207">
        <f>SUMIF('4. Timesheet'!$H$11:$H$113,$C18,'4. Timesheet'!W$11:W$113)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Timesheet'!$H$11:$H$113,$C19,'4. Timesheet'!J$11:J$113)</f>
        <v>5</v>
      </c>
      <c r="F19" s="207">
        <f>SUMIF('4. Timesheet'!$H$11:$H$113,$C19,'4. Timesheet'!K$11:K$113)</f>
        <v>6</v>
      </c>
      <c r="G19" s="207">
        <f>SUMIF('4. Timesheet'!$H$11:$H$113,$C19,'4. Timesheet'!L$11:L$113)</f>
        <v>6</v>
      </c>
      <c r="H19" s="207">
        <f>SUMIF('4. Timesheet'!$H$11:$H$113,$C19,'4. Timesheet'!M$11:M$113)</f>
        <v>6</v>
      </c>
      <c r="I19" s="207">
        <f>SUMIF('4. Timesheet'!$H$11:$H$113,$C19,'4. Timesheet'!N$11:N$113)</f>
        <v>6</v>
      </c>
      <c r="J19" s="207">
        <f>SUMIF('4. Timesheet'!$H$11:$H$113,$C19,'4. Timesheet'!O$11:O$113)</f>
        <v>0</v>
      </c>
      <c r="K19" s="207">
        <f>SUMIF('4. Timesheet'!$H$11:$H$113,$C19,'4. Timesheet'!P$11:P$113)</f>
        <v>0</v>
      </c>
      <c r="L19" s="207">
        <f>SUMIF('4. Timesheet'!$H$11:$H$113,$C19,'4. Timesheet'!Q$11:Q$113)</f>
        <v>0</v>
      </c>
      <c r="M19" s="207">
        <f>SUMIF('4. Timesheet'!$H$11:$H$113,$C19,'4. Timesheet'!R$11:R$113)</f>
        <v>0</v>
      </c>
      <c r="N19" s="207">
        <f>SUMIF('4. Timesheet'!$H$11:$H$113,$C19,'4. Timesheet'!S$11:S$113)</f>
        <v>0</v>
      </c>
      <c r="O19" s="207">
        <f>SUMIF('4. Timesheet'!$H$11:$H$113,$C19,'4. Timesheet'!T$11:T$113)</f>
        <v>0</v>
      </c>
      <c r="P19" s="207">
        <f>SUMIF('4. Timesheet'!$H$11:$H$113,$C19,'4. Timesheet'!U$11:U$113)</f>
        <v>0</v>
      </c>
      <c r="Q19" s="207">
        <f>SUMIF('4. Timesheet'!$H$11:$H$113,$C19,'4. Timesheet'!V$11:V$113)</f>
        <v>0</v>
      </c>
      <c r="R19" s="207">
        <f>SUMIF('4. Timesheet'!$H$11:$H$113,$C19,'4. Timesheet'!W$11:W$113)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Timesheet'!$H$11:$H$113,$C20,'4. Timesheet'!J$11:J$113)</f>
        <v>0</v>
      </c>
      <c r="F20" s="207">
        <f>SUMIF('4. Timesheet'!$H$11:$H$113,$C20,'4. Timesheet'!K$11:K$113)</f>
        <v>0</v>
      </c>
      <c r="G20" s="207">
        <f>SUMIF('4. Timesheet'!$H$11:$H$113,$C20,'4. Timesheet'!L$11:L$113)</f>
        <v>0</v>
      </c>
      <c r="H20" s="207">
        <f>SUMIF('4. Timesheet'!$H$11:$H$113,$C20,'4. Timesheet'!M$11:M$113)</f>
        <v>0</v>
      </c>
      <c r="I20" s="207">
        <f>SUMIF('4. Timesheet'!$H$11:$H$113,$C20,'4. Timesheet'!N$11:N$113)</f>
        <v>0</v>
      </c>
      <c r="J20" s="207">
        <f>SUMIF('4. Timesheet'!$H$11:$H$113,$C20,'4. Timesheet'!O$11:O$113)</f>
        <v>0</v>
      </c>
      <c r="K20" s="207">
        <f>SUMIF('4. Timesheet'!$H$11:$H$113,$C20,'4. Timesheet'!P$11:P$113)</f>
        <v>0</v>
      </c>
      <c r="L20" s="207">
        <f>SUMIF('4. Timesheet'!$H$11:$H$113,$C20,'4. Timesheet'!Q$11:Q$113)</f>
        <v>0</v>
      </c>
      <c r="M20" s="207">
        <f>SUMIF('4. Timesheet'!$H$11:$H$113,$C20,'4. Timesheet'!R$11:R$113)</f>
        <v>0</v>
      </c>
      <c r="N20" s="207">
        <f>SUMIF('4. Timesheet'!$H$11:$H$113,$C20,'4. Timesheet'!S$11:S$113)</f>
        <v>0</v>
      </c>
      <c r="O20" s="207">
        <f>SUMIF('4. Timesheet'!$H$11:$H$113,$C20,'4. Timesheet'!T$11:T$113)</f>
        <v>0</v>
      </c>
      <c r="P20" s="207">
        <f>SUMIF('4. Timesheet'!$H$11:$H$113,$C20,'4. Timesheet'!U$11:U$113)</f>
        <v>0</v>
      </c>
      <c r="Q20" s="207">
        <f>SUMIF('4. Timesheet'!$H$11:$H$113,$C20,'4. Timesheet'!V$11:V$113)</f>
        <v>0</v>
      </c>
      <c r="R20" s="207">
        <f>SUMIF('4. Timesheet'!$H$11:$H$113,$C20,'4. Timesheet'!W$11:W$113)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Timesheet'!$H$11:$H$113,$C21,'4. Timesheet'!J$11:J$113)</f>
        <v>0</v>
      </c>
      <c r="F21" s="210">
        <f>SUMIF('4. Timesheet'!$H$11:$H$113,$C21,'4. Timesheet'!K$11:K$113)</f>
        <v>0</v>
      </c>
      <c r="G21" s="210">
        <f>SUMIF('4. Timesheet'!$H$11:$H$113,$C21,'4. Timesheet'!L$11:L$113)</f>
        <v>0</v>
      </c>
      <c r="H21" s="210">
        <f>SUMIF('4. Timesheet'!$H$11:$H$113,$C21,'4. Timesheet'!M$11:M$113)</f>
        <v>0</v>
      </c>
      <c r="I21" s="210">
        <f>SUMIF('4. Timesheet'!$H$11:$H$113,$C21,'4. Timesheet'!N$11:N$113)</f>
        <v>0</v>
      </c>
      <c r="J21" s="210">
        <f>SUMIF('4. Timesheet'!$H$11:$H$113,$C21,'4. Timesheet'!O$11:O$113)</f>
        <v>0</v>
      </c>
      <c r="K21" s="210">
        <f>SUMIF('4. Timesheet'!$H$11:$H$113,$C21,'4. Timesheet'!P$11:P$113)</f>
        <v>0</v>
      </c>
      <c r="L21" s="210">
        <f>SUMIF('4. Timesheet'!$H$11:$H$113,$C21,'4. Timesheet'!Q$11:Q$113)</f>
        <v>0</v>
      </c>
      <c r="M21" s="210">
        <f>SUMIF('4. Timesheet'!$H$11:$H$113,$C21,'4. Timesheet'!R$11:R$113)</f>
        <v>0</v>
      </c>
      <c r="N21" s="210">
        <f>SUMIF('4. Timesheet'!$H$11:$H$113,$C21,'4. Timesheet'!S$11:S$113)</f>
        <v>0</v>
      </c>
      <c r="O21" s="210">
        <f>SUMIF('4. Timesheet'!$H$11:$H$113,$C21,'4. Timesheet'!T$11:T$113)</f>
        <v>0</v>
      </c>
      <c r="P21" s="210">
        <f>SUMIF('4. Timesheet'!$H$11:$H$113,$C21,'4. Timesheet'!U$11:U$113)</f>
        <v>0</v>
      </c>
      <c r="Q21" s="210">
        <f>SUMIF('4. Timesheet'!$H$11:$H$113,$C21,'4. Timesheet'!V$11:V$113)</f>
        <v>0</v>
      </c>
      <c r="R21" s="210">
        <f>SUMIF('4. Timesheet'!$H$11:$H$113,$C21,'4. Timesheet'!W$11:W$113)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10</v>
      </c>
      <c r="F22" s="212">
        <f t="shared" ref="F22:R22" si="2">SUM(F23:F27)</f>
        <v>20</v>
      </c>
      <c r="G22" s="212">
        <f t="shared" si="2"/>
        <v>30</v>
      </c>
      <c r="H22" s="212">
        <f t="shared" si="2"/>
        <v>40</v>
      </c>
      <c r="I22" s="212">
        <f t="shared" si="2"/>
        <v>50</v>
      </c>
      <c r="J22" s="212">
        <f t="shared" si="2"/>
        <v>50</v>
      </c>
      <c r="K22" s="212">
        <f t="shared" si="2"/>
        <v>50</v>
      </c>
      <c r="L22" s="212">
        <f t="shared" si="2"/>
        <v>50</v>
      </c>
      <c r="M22" s="212">
        <f t="shared" si="2"/>
        <v>50</v>
      </c>
      <c r="N22" s="212">
        <f t="shared" si="2"/>
        <v>50</v>
      </c>
      <c r="O22" s="212">
        <f t="shared" si="2"/>
        <v>50</v>
      </c>
      <c r="P22" s="212">
        <f t="shared" si="2"/>
        <v>50</v>
      </c>
      <c r="Q22" s="212">
        <f t="shared" si="2"/>
        <v>50</v>
      </c>
      <c r="R22" s="213">
        <f t="shared" si="2"/>
        <v>50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0</v>
      </c>
      <c r="P23" s="233">
        <f t="shared" si="4"/>
        <v>0</v>
      </c>
      <c r="Q23" s="233">
        <f t="shared" si="4"/>
        <v>0</v>
      </c>
      <c r="R23" s="233">
        <f t="shared" si="4"/>
        <v>0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5</v>
      </c>
      <c r="F24" s="193">
        <f t="shared" si="3"/>
        <v>9</v>
      </c>
      <c r="G24" s="193">
        <f t="shared" ref="G24:R24" si="5">F24+G18</f>
        <v>13</v>
      </c>
      <c r="H24" s="193">
        <f t="shared" si="5"/>
        <v>17</v>
      </c>
      <c r="I24" s="193">
        <f t="shared" si="5"/>
        <v>21</v>
      </c>
      <c r="J24" s="193">
        <f t="shared" si="5"/>
        <v>21</v>
      </c>
      <c r="K24" s="193">
        <f t="shared" si="5"/>
        <v>21</v>
      </c>
      <c r="L24" s="193">
        <f t="shared" si="5"/>
        <v>21</v>
      </c>
      <c r="M24" s="193">
        <f t="shared" si="5"/>
        <v>21</v>
      </c>
      <c r="N24" s="193">
        <f t="shared" si="5"/>
        <v>21</v>
      </c>
      <c r="O24" s="193">
        <f t="shared" si="5"/>
        <v>21</v>
      </c>
      <c r="P24" s="193">
        <f t="shared" si="5"/>
        <v>21</v>
      </c>
      <c r="Q24" s="193">
        <f t="shared" si="5"/>
        <v>21</v>
      </c>
      <c r="R24" s="193">
        <f t="shared" si="5"/>
        <v>21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5</v>
      </c>
      <c r="F25" s="193">
        <f t="shared" si="3"/>
        <v>11</v>
      </c>
      <c r="G25" s="193">
        <f t="shared" ref="G25:R25" si="6">F25+G19</f>
        <v>17</v>
      </c>
      <c r="H25" s="193">
        <f t="shared" si="6"/>
        <v>23</v>
      </c>
      <c r="I25" s="193">
        <f t="shared" si="6"/>
        <v>29</v>
      </c>
      <c r="J25" s="193">
        <f t="shared" si="6"/>
        <v>29</v>
      </c>
      <c r="K25" s="193">
        <f t="shared" si="6"/>
        <v>29</v>
      </c>
      <c r="L25" s="193">
        <f t="shared" si="6"/>
        <v>29</v>
      </c>
      <c r="M25" s="193">
        <f t="shared" si="6"/>
        <v>29</v>
      </c>
      <c r="N25" s="193">
        <f t="shared" si="6"/>
        <v>29</v>
      </c>
      <c r="O25" s="193">
        <f t="shared" si="6"/>
        <v>29</v>
      </c>
      <c r="P25" s="193">
        <f t="shared" si="6"/>
        <v>29</v>
      </c>
      <c r="Q25" s="193">
        <f t="shared" si="6"/>
        <v>29</v>
      </c>
      <c r="R25" s="193">
        <f t="shared" si="6"/>
        <v>29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13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13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37</v>
      </c>
      <c r="E34" s="254">
        <f>SUM(E35:E39)</f>
        <v>40</v>
      </c>
      <c r="F34" s="255">
        <f t="shared" ref="F34:R34" si="15">SUM(F35:F39)</f>
        <v>30</v>
      </c>
      <c r="G34" s="255">
        <f t="shared" si="15"/>
        <v>20</v>
      </c>
      <c r="H34" s="255">
        <f t="shared" si="15"/>
        <v>10</v>
      </c>
      <c r="I34" s="255">
        <f t="shared" si="15"/>
        <v>0</v>
      </c>
      <c r="J34" s="255">
        <f t="shared" si="15"/>
        <v>0</v>
      </c>
      <c r="K34" s="255">
        <f t="shared" si="15"/>
        <v>0</v>
      </c>
      <c r="L34" s="255">
        <f t="shared" si="15"/>
        <v>0</v>
      </c>
      <c r="M34" s="255">
        <f t="shared" si="15"/>
        <v>0</v>
      </c>
      <c r="N34" s="255">
        <f t="shared" si="15"/>
        <v>0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</v>
      </c>
      <c r="E35" s="245">
        <f t="shared" si="16"/>
        <v>0</v>
      </c>
      <c r="F35" s="246">
        <f t="shared" ref="F35:R35" si="17">F11-F23</f>
        <v>0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8</v>
      </c>
      <c r="E36" s="249">
        <f t="shared" si="16"/>
        <v>16</v>
      </c>
      <c r="F36" s="194">
        <f t="shared" ref="F36:R36" si="18">F12-F24</f>
        <v>12</v>
      </c>
      <c r="G36" s="194">
        <f t="shared" si="18"/>
        <v>8</v>
      </c>
      <c r="H36" s="194">
        <f t="shared" si="18"/>
        <v>4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29</v>
      </c>
      <c r="E37" s="249">
        <f t="shared" si="16"/>
        <v>24</v>
      </c>
      <c r="F37" s="194">
        <f t="shared" ref="F37:R37" si="19">F13-F25</f>
        <v>18</v>
      </c>
      <c r="G37" s="194">
        <f t="shared" si="19"/>
        <v>12</v>
      </c>
      <c r="H37" s="194">
        <f t="shared" si="19"/>
        <v>6</v>
      </c>
      <c r="I37" s="194">
        <f t="shared" si="19"/>
        <v>0</v>
      </c>
      <c r="J37" s="194">
        <f t="shared" si="19"/>
        <v>0</v>
      </c>
      <c r="K37" s="194">
        <f t="shared" si="19"/>
        <v>0</v>
      </c>
      <c r="L37" s="194">
        <f t="shared" si="19"/>
        <v>0</v>
      </c>
      <c r="M37" s="194">
        <f t="shared" si="19"/>
        <v>0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9" t="s">
        <v>42</v>
      </c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1"/>
    </row>
    <row r="42" spans="2:18" ht="15.75" thickBot="1">
      <c r="B42" s="268" t="s">
        <v>117</v>
      </c>
      <c r="C42" s="269" t="s">
        <v>111</v>
      </c>
      <c r="D42" s="270">
        <f>SUM(D43:D47)</f>
        <v>10.199999999999999</v>
      </c>
      <c r="E42" s="270">
        <f>IF(AND(WEEKDAY('3. Resources'!D$54)&lt;&gt;1,WEEKDAY('3. Resources'!D$54)&lt;&gt;7,'3. Resources'!D$55&lt;&gt;"FER"),$D42,0)</f>
        <v>10.199999999999999</v>
      </c>
      <c r="F42" s="270">
        <f>IF(AND(WEEKDAY('3. Resources'!E$54)&lt;&gt;1,WEEKDAY('3. Resources'!E$54)&lt;&gt;7,'3. Resources'!E$55&lt;&gt;"FER"),$D42,0)</f>
        <v>10.199999999999999</v>
      </c>
      <c r="G42" s="270">
        <f>IF(AND(WEEKDAY('3. Resources'!F$54)&lt;&gt;1,WEEKDAY('3. Resources'!F$54)&lt;&gt;7,'3. Resources'!F$55&lt;&gt;"FER"),$D42,0)</f>
        <v>10.199999999999999</v>
      </c>
      <c r="H42" s="270">
        <f>IF(AND(WEEKDAY('3. Resources'!G$54)&lt;&gt;1,WEEKDAY('3. Resources'!G$54)&lt;&gt;7,'3. Resources'!G$55&lt;&gt;"FER"),$D42,0)</f>
        <v>10.199999999999999</v>
      </c>
      <c r="I42" s="270">
        <f>IF(AND(WEEKDAY('3. Resources'!H$54)&lt;&gt;1,WEEKDAY('3. Resources'!H$54)&lt;&gt;7,'3. Resources'!H$55&lt;&gt;"FER"),$D42,0)</f>
        <v>10.199999999999999</v>
      </c>
      <c r="J42" s="270">
        <f>IF(AND(WEEKDAY('3. Resources'!I$54)&lt;&gt;1,WEEKDAY('3. Resources'!I$54)&lt;&gt;7,'3. Resources'!I$55&lt;&gt;"FER"),$D42,0)</f>
        <v>0</v>
      </c>
      <c r="K42" s="270">
        <f>IF(AND(WEEKDAY('3. Resources'!J$54)&lt;&gt;1,WEEKDAY('3. Resources'!J$54)&lt;&gt;7,'3. Resources'!J$55&lt;&gt;"FER"),$D42,0)</f>
        <v>0</v>
      </c>
      <c r="L42" s="270">
        <f>IF(AND(WEEKDAY('3. Resources'!K$54)&lt;&gt;1,WEEKDAY('3. Resources'!K$54)&lt;&gt;7,'3. Resources'!K$55&lt;&gt;"FER"),$D42,0)</f>
        <v>10.199999999999999</v>
      </c>
      <c r="M42" s="270">
        <f>IF(AND(WEEKDAY('3. Resources'!L$54)&lt;&gt;1,WEEKDAY('3. Resources'!L$54)&lt;&gt;7,'3. Resources'!L$55&lt;&gt;"FER"),$D42,0)</f>
        <v>10.199999999999999</v>
      </c>
      <c r="N42" s="270">
        <f>IF(AND(WEEKDAY('3. Resources'!M$54)&lt;&gt;1,WEEKDAY('3. Resources'!M$54)&lt;&gt;7,'3. Resources'!M$55&lt;&gt;"FER"),$D42,0)</f>
        <v>10.199999999999999</v>
      </c>
      <c r="O42" s="270">
        <f>IF(AND(WEEKDAY('3. Resources'!N$54)&lt;&gt;1,WEEKDAY('3. Resources'!N$54)&lt;&gt;7,'3. Resources'!N$55&lt;&gt;"FER"),$D42,0)</f>
        <v>10.199999999999999</v>
      </c>
      <c r="P42" s="270">
        <f>IF(AND(WEEKDAY('3. Resources'!O$54)&lt;&gt;1,WEEKDAY('3. Resources'!O$54)&lt;&gt;7,'3. Resources'!O$55&lt;&gt;"FER"),$D42,0)</f>
        <v>10.199999999999999</v>
      </c>
      <c r="Q42" s="270">
        <f>IF(AND(WEEKDAY('3. Resources'!P$54)&lt;&gt;1,WEEKDAY('3. Resources'!P$54)&lt;&gt;7,'3. Resources'!P$55&lt;&gt;"FER"),$D42,0)</f>
        <v>0</v>
      </c>
      <c r="R42" s="271">
        <f>IF(AND(WEEKDAY('3. Resources'!Q$54)&lt;&gt;1,WEEKDAY('3. Resources'!Q$54)&lt;&gt;7,'3. Resources'!Q$55&lt;&gt;"FER"),$D42,0)</f>
        <v>0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0</v>
      </c>
      <c r="E43" s="267">
        <f>IF(AND(WEEKDAY('3. Resources'!D$54)&lt;&gt;1,WEEKDAY('3. Resources'!D$54)&lt;&gt;7,'3. Resources'!D$55&lt;&gt;"FER"),$D43,0)</f>
        <v>0</v>
      </c>
      <c r="F43" s="267">
        <f>IF(AND(WEEKDAY('3. Resources'!E$54)&lt;&gt;1,WEEKDAY('3. Resources'!E$54)&lt;&gt;7,'3. Resources'!E$55&lt;&gt;"FER"),$D43,0)</f>
        <v>0</v>
      </c>
      <c r="G43" s="267">
        <f>IF(AND(WEEKDAY('3. Resources'!F$54)&lt;&gt;1,WEEKDAY('3. Resources'!F$54)&lt;&gt;7,'3. Resources'!F$55&lt;&gt;"FER"),$D43,0)</f>
        <v>0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0</v>
      </c>
      <c r="M43" s="267">
        <f>IF(AND(WEEKDAY('3. Resources'!L$54)&lt;&gt;1,WEEKDAY('3. Resources'!L$54)&lt;&gt;7,'3. Resources'!L$55&lt;&gt;"FER"),$D43,0)</f>
        <v>0</v>
      </c>
      <c r="N43" s="267">
        <f>IF(AND(WEEKDAY('3. Resources'!M$54)&lt;&gt;1,WEEKDAY('3. Resources'!M$54)&lt;&gt;7,'3. Resources'!M$55&lt;&gt;"FER"),$D43,0)</f>
        <v>0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3.4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3.4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6.8</v>
      </c>
      <c r="E45" s="265">
        <f>IF(AND(WEEKDAY('3. Resources'!D$54)&lt;&gt;1,WEEKDAY('3. Resources'!D$54)&lt;&gt;7,'3. Resources'!D$55&lt;&gt;"FER"),$D45,0)</f>
        <v>6.8</v>
      </c>
      <c r="F45" s="265">
        <f>IF(AND(WEEKDAY('3. Resources'!E$54)&lt;&gt;1,WEEKDAY('3. Resources'!E$54)&lt;&gt;7,'3. Resources'!E$55&lt;&gt;"FER"),$D45,0)</f>
        <v>6.8</v>
      </c>
      <c r="G45" s="265">
        <f>IF(AND(WEEKDAY('3. Resources'!F$54)&lt;&gt;1,WEEKDAY('3. Resources'!F$54)&lt;&gt;7,'3. Resources'!F$55&lt;&gt;"FER"),$D45,0)</f>
        <v>6.8</v>
      </c>
      <c r="H45" s="265">
        <f>IF(AND(WEEKDAY('3. Resources'!G$54)&lt;&gt;1,WEEKDAY('3. Resources'!G$54)&lt;&gt;7,'3. Resources'!G$55&lt;&gt;"FER"),$D45,0)</f>
        <v>6.8</v>
      </c>
      <c r="I45" s="265">
        <f>IF(AND(WEEKDAY('3. Resources'!H$54)&lt;&gt;1,WEEKDAY('3. Resources'!H$54)&lt;&gt;7,'3. Resources'!H$55&lt;&gt;"FER"),$D45,0)</f>
        <v>6.8</v>
      </c>
      <c r="J45" s="265">
        <f>IF(AND(WEEKDAY('3. Resources'!I$54)&lt;&gt;1,WEEKDAY('3. Resources'!I$54)&lt;&gt;7,'3. Resources'!I$55&lt;&gt;"FER"),$D45,0)</f>
        <v>0</v>
      </c>
      <c r="K45" s="265">
        <f>IF(AND(WEEKDAY('3. Resources'!J$54)&lt;&gt;1,WEEKDAY('3. Resources'!J$54)&lt;&gt;7,'3. Resources'!J$55&lt;&gt;"FER"),$D45,0)</f>
        <v>0</v>
      </c>
      <c r="L45" s="265">
        <f>IF(AND(WEEKDAY('3. Resources'!K$54)&lt;&gt;1,WEEKDAY('3. Resources'!K$54)&lt;&gt;7,'3. Resources'!K$55&lt;&gt;"FER"),$D45,0)</f>
        <v>6.8</v>
      </c>
      <c r="M45" s="265">
        <f>IF(AND(WEEKDAY('3. Resources'!L$54)&lt;&gt;1,WEEKDAY('3. Resources'!L$54)&lt;&gt;7,'3. Resources'!L$55&lt;&gt;"FER"),$D45,0)</f>
        <v>6.8</v>
      </c>
      <c r="N45" s="265">
        <f>IF(AND(WEEKDAY('3. Resources'!M$54)&lt;&gt;1,WEEKDAY('3. Resources'!M$54)&lt;&gt;7,'3. Resources'!M$55&lt;&gt;"FER"),$D45,0)</f>
        <v>6.8</v>
      </c>
      <c r="O45" s="265">
        <f>IF(AND(WEEKDAY('3. Resources'!N$54)&lt;&gt;1,WEEKDAY('3. Resources'!N$54)&lt;&gt;7,'3. Resources'!N$55&lt;&gt;"FER"),$D45,0)</f>
        <v>6.8</v>
      </c>
      <c r="P45" s="265">
        <f>IF(AND(WEEKDAY('3. Resources'!O$54)&lt;&gt;1,WEEKDAY('3. Resources'!O$54)&lt;&gt;7,'3. Resources'!O$55&lt;&gt;"FER"),$D45,0)</f>
        <v>6.8</v>
      </c>
      <c r="Q45" s="265">
        <f>IF(AND(WEEKDAY('3. Resources'!P$54)&lt;&gt;1,WEEKDAY('3. Resources'!P$54)&lt;&gt;7,'3. Resources'!P$55&lt;&gt;"FER"),$D45,0)</f>
        <v>0</v>
      </c>
      <c r="R45" s="265">
        <f>IF(AND(WEEKDAY('3. Resources'!Q$54)&lt;&gt;1,WEEKDAY('3. Resources'!Q$54)&lt;&gt;7,'3. Resources'!Q$55&lt;&gt;"FER"),$D45,0)</f>
        <v>0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102</v>
      </c>
      <c r="E48" s="270">
        <f t="shared" ref="E48:E53" si="22">D48-E42</f>
        <v>91.8</v>
      </c>
      <c r="F48" s="270">
        <f t="shared" ref="F48:R48" si="23">E48-F42</f>
        <v>81.599999999999994</v>
      </c>
      <c r="G48" s="270">
        <f t="shared" si="23"/>
        <v>71.399999999999991</v>
      </c>
      <c r="H48" s="270">
        <f t="shared" si="23"/>
        <v>61.199999999999989</v>
      </c>
      <c r="I48" s="270">
        <f t="shared" si="23"/>
        <v>50.999999999999986</v>
      </c>
      <c r="J48" s="270">
        <f t="shared" si="23"/>
        <v>50.999999999999986</v>
      </c>
      <c r="K48" s="270">
        <f t="shared" si="23"/>
        <v>50.999999999999986</v>
      </c>
      <c r="L48" s="270">
        <f t="shared" si="23"/>
        <v>40.799999999999983</v>
      </c>
      <c r="M48" s="270">
        <f t="shared" si="23"/>
        <v>30.599999999999984</v>
      </c>
      <c r="N48" s="270">
        <f t="shared" si="23"/>
        <v>20.399999999999984</v>
      </c>
      <c r="O48" s="270">
        <f t="shared" si="23"/>
        <v>10.199999999999985</v>
      </c>
      <c r="P48" s="270">
        <f t="shared" si="23"/>
        <v>-1.4210854715202004E-14</v>
      </c>
      <c r="Q48" s="270">
        <f t="shared" si="23"/>
        <v>-1.4210854715202004E-14</v>
      </c>
      <c r="R48" s="271">
        <f t="shared" si="23"/>
        <v>-1.4210854715202004E-14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0</v>
      </c>
      <c r="E49" s="267">
        <f t="shared" si="22"/>
        <v>0</v>
      </c>
      <c r="F49" s="267">
        <f t="shared" ref="F49:R49" si="24">E49-F43</f>
        <v>0</v>
      </c>
      <c r="G49" s="267">
        <f t="shared" si="24"/>
        <v>0</v>
      </c>
      <c r="H49" s="267">
        <f t="shared" si="24"/>
        <v>0</v>
      </c>
      <c r="I49" s="267">
        <f t="shared" si="24"/>
        <v>0</v>
      </c>
      <c r="J49" s="267">
        <f t="shared" si="24"/>
        <v>0</v>
      </c>
      <c r="K49" s="267">
        <f t="shared" si="24"/>
        <v>0</v>
      </c>
      <c r="L49" s="267">
        <f t="shared" si="24"/>
        <v>0</v>
      </c>
      <c r="M49" s="267">
        <f t="shared" si="24"/>
        <v>0</v>
      </c>
      <c r="N49" s="267">
        <f t="shared" si="24"/>
        <v>0</v>
      </c>
      <c r="O49" s="267">
        <f t="shared" si="24"/>
        <v>0</v>
      </c>
      <c r="P49" s="267">
        <f t="shared" si="24"/>
        <v>0</v>
      </c>
      <c r="Q49" s="267">
        <f t="shared" si="24"/>
        <v>0</v>
      </c>
      <c r="R49" s="267">
        <f t="shared" si="24"/>
        <v>0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20.400000000000006</v>
      </c>
      <c r="I50" s="265">
        <f t="shared" si="25"/>
        <v>17.000000000000007</v>
      </c>
      <c r="J50" s="265">
        <f t="shared" si="25"/>
        <v>17.000000000000007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3.4000000000000061</v>
      </c>
      <c r="P50" s="265">
        <f t="shared" si="25"/>
        <v>6.2172489379008766E-15</v>
      </c>
      <c r="Q50" s="265">
        <f t="shared" si="25"/>
        <v>6.2172489379008766E-15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68</v>
      </c>
      <c r="E51" s="265">
        <f t="shared" si="22"/>
        <v>61.2</v>
      </c>
      <c r="F51" s="265">
        <f t="shared" ref="F51:R51" si="26">E51-F45</f>
        <v>54.400000000000006</v>
      </c>
      <c r="G51" s="265">
        <f t="shared" si="26"/>
        <v>47.600000000000009</v>
      </c>
      <c r="H51" s="265">
        <f t="shared" si="26"/>
        <v>40.800000000000011</v>
      </c>
      <c r="I51" s="265">
        <f t="shared" si="26"/>
        <v>34.000000000000014</v>
      </c>
      <c r="J51" s="265">
        <f t="shared" si="26"/>
        <v>34.000000000000014</v>
      </c>
      <c r="K51" s="265">
        <f t="shared" si="26"/>
        <v>34.000000000000014</v>
      </c>
      <c r="L51" s="265">
        <f t="shared" si="26"/>
        <v>27.200000000000014</v>
      </c>
      <c r="M51" s="265">
        <f t="shared" si="26"/>
        <v>20.400000000000013</v>
      </c>
      <c r="N51" s="265">
        <f t="shared" si="26"/>
        <v>13.600000000000012</v>
      </c>
      <c r="O51" s="265">
        <f t="shared" si="26"/>
        <v>6.8000000000000123</v>
      </c>
      <c r="P51" s="265">
        <f t="shared" si="26"/>
        <v>1.2434497875801753E-14</v>
      </c>
      <c r="Q51" s="265">
        <f t="shared" si="26"/>
        <v>1.2434497875801753E-14</v>
      </c>
      <c r="R51" s="265">
        <f t="shared" si="26"/>
        <v>1.2434497875801753E-14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9" t="s">
        <v>43</v>
      </c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1"/>
    </row>
    <row r="56" spans="2:18" ht="15.75" thickBot="1">
      <c r="B56" s="268" t="s">
        <v>117</v>
      </c>
      <c r="C56" s="269" t="s">
        <v>111</v>
      </c>
      <c r="D56" s="270">
        <f>SUM(D57:D61)</f>
        <v>12</v>
      </c>
      <c r="E56" s="270">
        <f>IF(AND(WEEKDAY('3. Resources'!D$54)&lt;&gt;1,WEEKDAY('3. Resources'!D$54)&lt;&gt;7,'3. Resources'!D$55&lt;&gt;"FER"),$D56,0)</f>
        <v>12</v>
      </c>
      <c r="F56" s="270">
        <f>IF(AND(WEEKDAY('3. Resources'!E$54)&lt;&gt;1,WEEKDAY('3. Resources'!E$54)&lt;&gt;7,'3. Resources'!E$55&lt;&gt;"FER"),$D56,0)</f>
        <v>12</v>
      </c>
      <c r="G56" s="270">
        <f>IF(AND(WEEKDAY('3. Resources'!F$54)&lt;&gt;1,WEEKDAY('3. Resources'!F$54)&lt;&gt;7,'3. Resources'!F$55&lt;&gt;"FER"),$D56,0)</f>
        <v>12</v>
      </c>
      <c r="H56" s="270">
        <f>IF(AND(WEEKDAY('3. Resources'!G$54)&lt;&gt;1,WEEKDAY('3. Resources'!G$54)&lt;&gt;7,'3. Resources'!G$55&lt;&gt;"FER"),$D56,0)</f>
        <v>12</v>
      </c>
      <c r="I56" s="270">
        <f>IF(AND(WEEKDAY('3. Resources'!H$54)&lt;&gt;1,WEEKDAY('3. Resources'!H$54)&lt;&gt;7,'3. Resources'!H$55&lt;&gt;"FER"),$D56,0)</f>
        <v>12</v>
      </c>
      <c r="J56" s="270">
        <f>IF(AND(WEEKDAY('3. Resources'!I$54)&lt;&gt;1,WEEKDAY('3. Resources'!I$54)&lt;&gt;7,'3. Resources'!I$55&lt;&gt;"FER"),$D56,0)</f>
        <v>0</v>
      </c>
      <c r="K56" s="270">
        <f>IF(AND(WEEKDAY('3. Resources'!J$54)&lt;&gt;1,WEEKDAY('3. Resources'!J$54)&lt;&gt;7,'3. Resources'!J$55&lt;&gt;"FER"),$D56,0)</f>
        <v>0</v>
      </c>
      <c r="L56" s="270">
        <f>IF(AND(WEEKDAY('3. Resources'!K$54)&lt;&gt;1,WEEKDAY('3. Resources'!K$54)&lt;&gt;7,'3. Resources'!K$55&lt;&gt;"FER"),$D56,0)</f>
        <v>12</v>
      </c>
      <c r="M56" s="270">
        <f>IF(AND(WEEKDAY('3. Resources'!L$54)&lt;&gt;1,WEEKDAY('3. Resources'!L$54)&lt;&gt;7,'3. Resources'!L$55&lt;&gt;"FER"),$D56,0)</f>
        <v>12</v>
      </c>
      <c r="N56" s="270">
        <f>IF(AND(WEEKDAY('3. Resources'!M$54)&lt;&gt;1,WEEKDAY('3. Resources'!M$54)&lt;&gt;7,'3. Resources'!M$55&lt;&gt;"FER"),$D56,0)</f>
        <v>12</v>
      </c>
      <c r="O56" s="270">
        <f>IF(AND(WEEKDAY('3. Resources'!N$54)&lt;&gt;1,WEEKDAY('3. Resources'!N$54)&lt;&gt;7,'3. Resources'!N$55&lt;&gt;"FER"),$D56,0)</f>
        <v>12</v>
      </c>
      <c r="P56" s="270">
        <f>IF(AND(WEEKDAY('3. Resources'!O$54)&lt;&gt;1,WEEKDAY('3. Resources'!O$54)&lt;&gt;7,'3. Resources'!O$55&lt;&gt;"FER"),$D56,0)</f>
        <v>12</v>
      </c>
      <c r="Q56" s="270">
        <f>IF(AND(WEEKDAY('3. Resources'!P$54)&lt;&gt;1,WEEKDAY('3. Resources'!P$54)&lt;&gt;7,'3. Resources'!P$55&lt;&gt;"FER"),$D56,0)</f>
        <v>0</v>
      </c>
      <c r="R56" s="271">
        <f>IF(AND(WEEKDAY('3. Resources'!Q$54)&lt;&gt;1,WEEKDAY('3. Resources'!Q$54)&lt;&gt;7,'3. Resources'!Q$55&lt;&gt;"FER"),$D56,0)</f>
        <v>0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0</v>
      </c>
      <c r="E57" s="267">
        <f>IF(AND(WEEKDAY('3. Resources'!D$54)&lt;&gt;1,WEEKDAY('3. Resources'!D$54)&lt;&gt;7,'3. Resources'!D$55&lt;&gt;"FER"),$D57,0)</f>
        <v>0</v>
      </c>
      <c r="F57" s="267">
        <f>IF(AND(WEEKDAY('3. Resources'!E$54)&lt;&gt;1,WEEKDAY('3. Resources'!E$54)&lt;&gt;7,'3. Resources'!E$55&lt;&gt;"FER"),$D57,0)</f>
        <v>0</v>
      </c>
      <c r="G57" s="267">
        <f>IF(AND(WEEKDAY('3. Resources'!F$54)&lt;&gt;1,WEEKDAY('3. Resources'!F$54)&lt;&gt;7,'3. Resources'!F$55&lt;&gt;"FER"),$D57,0)</f>
        <v>0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0</v>
      </c>
      <c r="M57" s="267">
        <f>IF(AND(WEEKDAY('3. Resources'!L$54)&lt;&gt;1,WEEKDAY('3. Resources'!L$54)&lt;&gt;7,'3. Resources'!L$55&lt;&gt;"FER"),$D57,0)</f>
        <v>0</v>
      </c>
      <c r="N57" s="267">
        <f>IF(AND(WEEKDAY('3. Resources'!M$54)&lt;&gt;1,WEEKDAY('3. Resources'!M$54)&lt;&gt;7,'3. Resources'!M$55&lt;&gt;"FER"),$D57,0)</f>
        <v>0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4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4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8</v>
      </c>
      <c r="E59" s="265">
        <f>IF(AND(WEEKDAY('3. Resources'!D$54)&lt;&gt;1,WEEKDAY('3. Resources'!D$54)&lt;&gt;7,'3. Resources'!D$55&lt;&gt;"FER"),$D59,0)</f>
        <v>8</v>
      </c>
      <c r="F59" s="265">
        <f>IF(AND(WEEKDAY('3. Resources'!E$54)&lt;&gt;1,WEEKDAY('3. Resources'!E$54)&lt;&gt;7,'3. Resources'!E$55&lt;&gt;"FER"),$D59,0)</f>
        <v>8</v>
      </c>
      <c r="G59" s="265">
        <f>IF(AND(WEEKDAY('3. Resources'!F$54)&lt;&gt;1,WEEKDAY('3. Resources'!F$54)&lt;&gt;7,'3. Resources'!F$55&lt;&gt;"FER"),$D59,0)</f>
        <v>8</v>
      </c>
      <c r="H59" s="265">
        <f>IF(AND(WEEKDAY('3. Resources'!G$54)&lt;&gt;1,WEEKDAY('3. Resources'!G$54)&lt;&gt;7,'3. Resources'!G$55&lt;&gt;"FER"),$D59,0)</f>
        <v>8</v>
      </c>
      <c r="I59" s="265">
        <f>IF(AND(WEEKDAY('3. Resources'!H$54)&lt;&gt;1,WEEKDAY('3. Resources'!H$54)&lt;&gt;7,'3. Resources'!H$55&lt;&gt;"FER"),$D59,0)</f>
        <v>8</v>
      </c>
      <c r="J59" s="265">
        <f>IF(AND(WEEKDAY('3. Resources'!I$54)&lt;&gt;1,WEEKDAY('3. Resources'!I$54)&lt;&gt;7,'3. Resources'!I$55&lt;&gt;"FER"),$D59,0)</f>
        <v>0</v>
      </c>
      <c r="K59" s="265">
        <f>IF(AND(WEEKDAY('3. Resources'!J$54)&lt;&gt;1,WEEKDAY('3. Resources'!J$54)&lt;&gt;7,'3. Resources'!J$55&lt;&gt;"FER"),$D59,0)</f>
        <v>0</v>
      </c>
      <c r="L59" s="265">
        <f>IF(AND(WEEKDAY('3. Resources'!K$54)&lt;&gt;1,WEEKDAY('3. Resources'!K$54)&lt;&gt;7,'3. Resources'!K$55&lt;&gt;"FER"),$D59,0)</f>
        <v>8</v>
      </c>
      <c r="M59" s="265">
        <f>IF(AND(WEEKDAY('3. Resources'!L$54)&lt;&gt;1,WEEKDAY('3. Resources'!L$54)&lt;&gt;7,'3. Resources'!L$55&lt;&gt;"FER"),$D59,0)</f>
        <v>8</v>
      </c>
      <c r="N59" s="265">
        <f>IF(AND(WEEKDAY('3. Resources'!M$54)&lt;&gt;1,WEEKDAY('3. Resources'!M$54)&lt;&gt;7,'3. Resources'!M$55&lt;&gt;"FER"),$D59,0)</f>
        <v>8</v>
      </c>
      <c r="O59" s="265">
        <f>IF(AND(WEEKDAY('3. Resources'!N$54)&lt;&gt;1,WEEKDAY('3. Resources'!N$54)&lt;&gt;7,'3. Resources'!N$55&lt;&gt;"FER"),$D59,0)</f>
        <v>8</v>
      </c>
      <c r="P59" s="265">
        <f>IF(AND(WEEKDAY('3. Resources'!O$54)&lt;&gt;1,WEEKDAY('3. Resources'!O$54)&lt;&gt;7,'3. Resources'!O$55&lt;&gt;"FER"),$D59,0)</f>
        <v>8</v>
      </c>
      <c r="Q59" s="265">
        <f>IF(AND(WEEKDAY('3. Resources'!P$54)&lt;&gt;1,WEEKDAY('3. Resources'!P$54)&lt;&gt;7,'3. Resources'!P$55&lt;&gt;"FER"),$D59,0)</f>
        <v>0</v>
      </c>
      <c r="R59" s="265">
        <f>IF(AND(WEEKDAY('3. Resources'!Q$54)&lt;&gt;1,WEEKDAY('3. Resources'!Q$54)&lt;&gt;7,'3. Resources'!Q$55&lt;&gt;"FER"),$D59,0)</f>
        <v>0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120</v>
      </c>
      <c r="E62" s="270">
        <f t="shared" ref="E62:E67" si="29">D62-E56</f>
        <v>108</v>
      </c>
      <c r="F62" s="270">
        <f t="shared" ref="F62:R62" si="30">E62-F56</f>
        <v>96</v>
      </c>
      <c r="G62" s="270">
        <f t="shared" si="30"/>
        <v>84</v>
      </c>
      <c r="H62" s="270">
        <f t="shared" si="30"/>
        <v>72</v>
      </c>
      <c r="I62" s="270">
        <f t="shared" si="30"/>
        <v>60</v>
      </c>
      <c r="J62" s="270">
        <f t="shared" si="30"/>
        <v>60</v>
      </c>
      <c r="K62" s="270">
        <f t="shared" si="30"/>
        <v>60</v>
      </c>
      <c r="L62" s="270">
        <f t="shared" si="30"/>
        <v>48</v>
      </c>
      <c r="M62" s="270">
        <f t="shared" si="30"/>
        <v>36</v>
      </c>
      <c r="N62" s="270">
        <f t="shared" si="30"/>
        <v>24</v>
      </c>
      <c r="O62" s="270">
        <f t="shared" si="30"/>
        <v>12</v>
      </c>
      <c r="P62" s="270">
        <f t="shared" si="30"/>
        <v>0</v>
      </c>
      <c r="Q62" s="270">
        <f t="shared" si="30"/>
        <v>0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0</v>
      </c>
      <c r="E63" s="267">
        <f t="shared" si="29"/>
        <v>0</v>
      </c>
      <c r="F63" s="267">
        <f t="shared" ref="F63:R63" si="31">E63-F57</f>
        <v>0</v>
      </c>
      <c r="G63" s="267">
        <f t="shared" si="31"/>
        <v>0</v>
      </c>
      <c r="H63" s="267">
        <f t="shared" si="31"/>
        <v>0</v>
      </c>
      <c r="I63" s="267">
        <f t="shared" si="31"/>
        <v>0</v>
      </c>
      <c r="J63" s="267">
        <f t="shared" si="31"/>
        <v>0</v>
      </c>
      <c r="K63" s="267">
        <f t="shared" si="31"/>
        <v>0</v>
      </c>
      <c r="L63" s="267">
        <f t="shared" si="31"/>
        <v>0</v>
      </c>
      <c r="M63" s="267">
        <f t="shared" si="31"/>
        <v>0</v>
      </c>
      <c r="N63" s="267">
        <f t="shared" si="31"/>
        <v>0</v>
      </c>
      <c r="O63" s="267">
        <f t="shared" si="31"/>
        <v>0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24</v>
      </c>
      <c r="I64" s="265">
        <f t="shared" si="32"/>
        <v>20</v>
      </c>
      <c r="J64" s="265">
        <f t="shared" si="32"/>
        <v>20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4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80</v>
      </c>
      <c r="E65" s="265">
        <f t="shared" si="29"/>
        <v>72</v>
      </c>
      <c r="F65" s="265">
        <f t="shared" ref="F65:R65" si="33">E65-F59</f>
        <v>64</v>
      </c>
      <c r="G65" s="265">
        <f t="shared" si="33"/>
        <v>56</v>
      </c>
      <c r="H65" s="265">
        <f t="shared" si="33"/>
        <v>48</v>
      </c>
      <c r="I65" s="265">
        <f t="shared" si="33"/>
        <v>40</v>
      </c>
      <c r="J65" s="265">
        <f t="shared" si="33"/>
        <v>40</v>
      </c>
      <c r="K65" s="265">
        <f t="shared" si="33"/>
        <v>40</v>
      </c>
      <c r="L65" s="265">
        <f t="shared" si="33"/>
        <v>32</v>
      </c>
      <c r="M65" s="265">
        <f t="shared" si="33"/>
        <v>24</v>
      </c>
      <c r="N65" s="265">
        <f t="shared" si="33"/>
        <v>16</v>
      </c>
      <c r="O65" s="265">
        <f t="shared" si="33"/>
        <v>8</v>
      </c>
      <c r="P65" s="265">
        <f t="shared" si="33"/>
        <v>0</v>
      </c>
      <c r="Q65" s="265">
        <f t="shared" si="33"/>
        <v>0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9" t="str">
        <f>'1. Backlog'!$H$1</f>
        <v>Silent Runner</v>
      </c>
      <c r="H2" s="379"/>
      <c r="I2" s="379"/>
      <c r="J2" s="379"/>
      <c r="K2" s="379"/>
      <c r="L2" s="379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8" t="str">
        <f>'1. Backlog'!$H$1</f>
        <v>Silent Runner</v>
      </c>
      <c r="H2" s="398"/>
      <c r="I2" s="398"/>
      <c r="J2" s="398"/>
      <c r="K2" s="398"/>
      <c r="L2" s="398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04" t="s">
        <v>110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6"/>
    </row>
    <row r="7" spans="1:36" ht="23.25" customHeight="1">
      <c r="B7" s="407">
        <v>10</v>
      </c>
      <c r="C7" s="408"/>
      <c r="D7" s="185" t="s">
        <v>56</v>
      </c>
      <c r="E7" s="185">
        <f>'3. Resources'!D54</f>
        <v>40308</v>
      </c>
      <c r="F7" s="185">
        <f>'3. Resources'!E54</f>
        <v>40309</v>
      </c>
      <c r="G7" s="185">
        <f>'3. Resources'!F54</f>
        <v>40310</v>
      </c>
      <c r="H7" s="185">
        <f>'3. Resources'!G54</f>
        <v>40311</v>
      </c>
      <c r="I7" s="185">
        <f>'3. Resources'!H54</f>
        <v>40312</v>
      </c>
      <c r="J7" s="185">
        <f>'3. Resources'!I54</f>
        <v>40313</v>
      </c>
      <c r="K7" s="185">
        <f>'3. Resources'!J54</f>
        <v>40314</v>
      </c>
      <c r="L7" s="185">
        <f>'3. Resources'!K54</f>
        <v>40315</v>
      </c>
      <c r="M7" s="185">
        <f>'3. Resources'!L54</f>
        <v>40316</v>
      </c>
      <c r="N7" s="185">
        <f>'3. Resources'!M54</f>
        <v>40317</v>
      </c>
      <c r="O7" s="185">
        <f>'3. Resources'!N54</f>
        <v>40318</v>
      </c>
      <c r="P7" s="185">
        <f>'3. Resources'!O54</f>
        <v>40319</v>
      </c>
      <c r="Q7" s="185">
        <f>'3. Resources'!P54</f>
        <v>40320</v>
      </c>
      <c r="R7" s="185">
        <f>'3. Resources'!Q54</f>
        <v>40321</v>
      </c>
    </row>
    <row r="8" spans="1:36" ht="15" customHeight="1">
      <c r="B8" s="409"/>
      <c r="C8" s="410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1:36" ht="15.75" thickBot="1">
      <c r="B9" s="402" t="s">
        <v>34</v>
      </c>
      <c r="C9" s="403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Kojiio</v>
      </c>
      <c r="D11" s="304">
        <f>SUMIF('4. Timesheet'!$H$11:$H$113,$C11,'4. Timesheet'!$C$11:$C$113)</f>
        <v>0</v>
      </c>
      <c r="E11" s="285">
        <f>SUMIF('4. Timesheet'!$H$11:$H$113,$C11,'4. Timesheet'!$D$11:$D$113)</f>
        <v>0</v>
      </c>
      <c r="F11" s="286">
        <f>SUMIF('4. Timesheet'!$H$11:$H$113,$C11,'4. Timesheet'!$D$11:$D$113)</f>
        <v>0</v>
      </c>
      <c r="G11" s="286">
        <f>SUMIF('4. Timesheet'!$H$11:$H$113,$C11,'4. Timesheet'!$D$11:$D$113)</f>
        <v>0</v>
      </c>
      <c r="H11" s="286">
        <f>SUMIF('4. Timesheet'!$H$11:$H$113,$C11,'4. Timesheet'!$D$11:$D$113)</f>
        <v>0</v>
      </c>
      <c r="I11" s="286">
        <f>SUMIF('4. Timesheet'!$H$11:$H$113,$C11,'4. Timesheet'!$D$11:$D$113)</f>
        <v>0</v>
      </c>
      <c r="J11" s="286">
        <f>SUMIF('4. Timesheet'!$H$11:$H$113,$C11,'4. Timesheet'!$D$11:$D$113)</f>
        <v>0</v>
      </c>
      <c r="K11" s="286">
        <f>SUMIF('4. Timesheet'!$H$11:$H$113,$C11,'4. Timesheet'!$D$11:$D$113)</f>
        <v>0</v>
      </c>
      <c r="L11" s="286">
        <f>SUMIF('4. Timesheet'!$H$11:$H$113,$C11,'4. Timesheet'!$D$11:$D$113)</f>
        <v>0</v>
      </c>
      <c r="M11" s="286">
        <f>SUMIF('4. Timesheet'!$H$11:$H$113,$C11,'4. Timesheet'!$D$11:$D$113)</f>
        <v>0</v>
      </c>
      <c r="N11" s="286">
        <f>SUMIF('4. Timesheet'!$H$11:$H$113,$C11,'4. Timesheet'!$D$11:$D$113)</f>
        <v>0</v>
      </c>
      <c r="O11" s="286">
        <f>SUMIF('4. Timesheet'!$H$11:$H$113,$C11,'4. Timesheet'!$D$11:$D$113)</f>
        <v>0</v>
      </c>
      <c r="P11" s="286">
        <f>SUMIF('4. Timesheet'!$H$11:$H$113,$C11,'4. Timesheet'!$D$11:$D$113)</f>
        <v>0</v>
      </c>
      <c r="Q11" s="286">
        <f>SUMIF('4. Timesheet'!$H$11:$H$113,$C11,'4. Timesheet'!$D$11:$D$113)</f>
        <v>0</v>
      </c>
      <c r="R11" s="286">
        <f>SUMIF('4. Timesheet'!$H$11:$H$113,$C11,'4. Timesheet'!$D$11:$D$113)</f>
        <v>0</v>
      </c>
    </row>
    <row r="12" spans="1:36">
      <c r="B12" s="287" t="s">
        <v>84</v>
      </c>
      <c r="C12" s="283" t="str">
        <f>IF('3. Resources'!$B$87&lt;&gt;"",'3. Resources'!$B$87,"N/A")</f>
        <v>Gustavo</v>
      </c>
      <c r="D12" s="289">
        <f>SUMIF('4. Timesheet'!$H$11:$H$113,$C12,'4. Timesheet'!$C$11:$C$113)</f>
        <v>0</v>
      </c>
      <c r="E12" s="290">
        <f>SUMIF('4. Timesheet'!$H$11:$H$113,$C12,'4. Timesheet'!$D$11:$D$113)</f>
        <v>0</v>
      </c>
      <c r="F12" s="291">
        <f>SUMIF('4. Timesheet'!$H$11:$H$113,$C12,'4. Timesheet'!$D$11:$D$113)</f>
        <v>0</v>
      </c>
      <c r="G12" s="291">
        <f>SUMIF('4. Timesheet'!$H$11:$H$113,$C12,'4. Timesheet'!$D$11:$D$113)</f>
        <v>0</v>
      </c>
      <c r="H12" s="291">
        <f>SUMIF('4. Timesheet'!$H$11:$H$113,$C12,'4. Timesheet'!$D$11:$D$113)</f>
        <v>0</v>
      </c>
      <c r="I12" s="291">
        <f>SUMIF('4. Timesheet'!$H$11:$H$113,$C12,'4. Timesheet'!$D$11:$D$113)</f>
        <v>0</v>
      </c>
      <c r="J12" s="291">
        <f>SUMIF('4. Timesheet'!$H$11:$H$113,$C12,'4. Timesheet'!$D$11:$D$113)</f>
        <v>0</v>
      </c>
      <c r="K12" s="291">
        <f>SUMIF('4. Timesheet'!$H$11:$H$113,$C12,'4. Timesheet'!$D$11:$D$113)</f>
        <v>0</v>
      </c>
      <c r="L12" s="291">
        <f>SUMIF('4. Timesheet'!$H$11:$H$113,$C12,'4. Timesheet'!$D$11:$D$113)</f>
        <v>0</v>
      </c>
      <c r="M12" s="291">
        <f>SUMIF('4. Timesheet'!$H$11:$H$113,$C12,'4. Timesheet'!$D$11:$D$113)</f>
        <v>0</v>
      </c>
      <c r="N12" s="291">
        <f>SUMIF('4. Timesheet'!$H$11:$H$113,$C12,'4. Timesheet'!$D$11:$D$113)</f>
        <v>0</v>
      </c>
      <c r="O12" s="291">
        <f>SUMIF('4. Timesheet'!$H$11:$H$113,$C12,'4. Timesheet'!$D$11:$D$113)</f>
        <v>0</v>
      </c>
      <c r="P12" s="291">
        <f>SUMIF('4. Timesheet'!$H$11:$H$113,$C12,'4. Timesheet'!$D$11:$D$113)</f>
        <v>0</v>
      </c>
      <c r="Q12" s="291">
        <f>SUMIF('4. Timesheet'!$H$11:$H$113,$C12,'4. Timesheet'!$D$11:$D$113)</f>
        <v>0</v>
      </c>
      <c r="R12" s="291">
        <f>SUMIF('4. Timesheet'!$H$11:$H$113,$C12,'4. Timesheet'!$D$11:$D$113)</f>
        <v>0</v>
      </c>
    </row>
    <row r="13" spans="1:36">
      <c r="B13" s="287" t="s">
        <v>84</v>
      </c>
      <c r="C13" s="283" t="str">
        <f>IF('3. Resources'!$B$88&lt;&gt;"",'3. Resources'!$B$88,"N/A")</f>
        <v>N/A</v>
      </c>
      <c r="D13" s="289">
        <f>SUMIF('4. Timesheet'!$H$11:$H$113,$C13,'4. Timesheet'!$C$11:$C$113)</f>
        <v>0</v>
      </c>
      <c r="E13" s="290">
        <f>SUMIF('4. Timesheet'!$H$11:$H$113,$C13,'4. Timesheet'!$D$11:$D$113)</f>
        <v>0</v>
      </c>
      <c r="F13" s="291">
        <f>SUMIF('4. Timesheet'!$H$11:$H$113,$C13,'4. Timesheet'!$D$11:$D$113)</f>
        <v>0</v>
      </c>
      <c r="G13" s="291">
        <f>SUMIF('4. Timesheet'!$H$11:$H$113,$C13,'4. Timesheet'!$D$11:$D$113)</f>
        <v>0</v>
      </c>
      <c r="H13" s="291">
        <f>SUMIF('4. Timesheet'!$H$11:$H$113,$C13,'4. Timesheet'!$D$11:$D$113)</f>
        <v>0</v>
      </c>
      <c r="I13" s="291">
        <f>SUMIF('4. Timesheet'!$H$11:$H$113,$C13,'4. Timesheet'!$D$11:$D$113)</f>
        <v>0</v>
      </c>
      <c r="J13" s="291">
        <f>SUMIF('4. Timesheet'!$H$11:$H$113,$C13,'4. Timesheet'!$D$11:$D$113)</f>
        <v>0</v>
      </c>
      <c r="K13" s="291">
        <f>SUMIF('4. Timesheet'!$H$11:$H$113,$C13,'4. Timesheet'!$D$11:$D$113)</f>
        <v>0</v>
      </c>
      <c r="L13" s="291">
        <f>SUMIF('4. Timesheet'!$H$11:$H$113,$C13,'4. Timesheet'!$D$11:$D$113)</f>
        <v>0</v>
      </c>
      <c r="M13" s="291">
        <f>SUMIF('4. Timesheet'!$H$11:$H$113,$C13,'4. Timesheet'!$D$11:$D$113)</f>
        <v>0</v>
      </c>
      <c r="N13" s="291">
        <f>SUMIF('4. Timesheet'!$H$11:$H$113,$C13,'4. Timesheet'!$D$11:$D$113)</f>
        <v>0</v>
      </c>
      <c r="O13" s="291">
        <f>SUMIF('4. Timesheet'!$H$11:$H$113,$C13,'4. Timesheet'!$D$11:$D$113)</f>
        <v>0</v>
      </c>
      <c r="P13" s="291">
        <f>SUMIF('4. Timesheet'!$H$11:$H$113,$C13,'4. Timesheet'!$D$11:$D$113)</f>
        <v>0</v>
      </c>
      <c r="Q13" s="291">
        <f>SUMIF('4. Timesheet'!$H$11:$H$113,$C13,'4. Timesheet'!$D$11:$D$113)</f>
        <v>0</v>
      </c>
      <c r="R13" s="291">
        <f>SUMIF('4. Timesheet'!$H$11:$H$113,$C13,'4. Timesheet'!$D$11:$D$113)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Timesheet'!$H$11:$H$113,$C14,'4. Timesheet'!$C$11:$C$113)</f>
        <v>0</v>
      </c>
      <c r="E14" s="290">
        <f>SUMIF('4. Timesheet'!$H$11:$H$113,$C14,'4. Timesheet'!$D$11:$D$113)</f>
        <v>0</v>
      </c>
      <c r="F14" s="291">
        <f>SUMIF('4. Timesheet'!$H$11:$H$113,$C14,'4. Timesheet'!$D$11:$D$113)</f>
        <v>0</v>
      </c>
      <c r="G14" s="291">
        <f>SUMIF('4. Timesheet'!$H$11:$H$113,$C14,'4. Timesheet'!$D$11:$D$113)</f>
        <v>0</v>
      </c>
      <c r="H14" s="291">
        <f>SUMIF('4. Timesheet'!$H$11:$H$113,$C14,'4. Timesheet'!$D$11:$D$113)</f>
        <v>0</v>
      </c>
      <c r="I14" s="291">
        <f>SUMIF('4. Timesheet'!$H$11:$H$113,$C14,'4. Timesheet'!$D$11:$D$113)</f>
        <v>0</v>
      </c>
      <c r="J14" s="291">
        <f>SUMIF('4. Timesheet'!$H$11:$H$113,$C14,'4. Timesheet'!$D$11:$D$113)</f>
        <v>0</v>
      </c>
      <c r="K14" s="291">
        <f>SUMIF('4. Timesheet'!$H$11:$H$113,$C14,'4. Timesheet'!$D$11:$D$113)</f>
        <v>0</v>
      </c>
      <c r="L14" s="291">
        <f>SUMIF('4. Timesheet'!$H$11:$H$113,$C14,'4. Timesheet'!$D$11:$D$113)</f>
        <v>0</v>
      </c>
      <c r="M14" s="291">
        <f>SUMIF('4. Timesheet'!$H$11:$H$113,$C14,'4. Timesheet'!$D$11:$D$113)</f>
        <v>0</v>
      </c>
      <c r="N14" s="291">
        <f>SUMIF('4. Timesheet'!$H$11:$H$113,$C14,'4. Timesheet'!$D$11:$D$113)</f>
        <v>0</v>
      </c>
      <c r="O14" s="291">
        <f>SUMIF('4. Timesheet'!$H$11:$H$113,$C14,'4. Timesheet'!$D$11:$D$113)</f>
        <v>0</v>
      </c>
      <c r="P14" s="291">
        <f>SUMIF('4. Timesheet'!$H$11:$H$113,$C14,'4. Timesheet'!$D$11:$D$113)</f>
        <v>0</v>
      </c>
      <c r="Q14" s="291">
        <f>SUMIF('4. Timesheet'!$H$11:$H$113,$C14,'4. Timesheet'!$D$11:$D$113)</f>
        <v>0</v>
      </c>
      <c r="R14" s="291">
        <f>SUMIF('4. Timesheet'!$H$11:$H$113,$C14,'4. Timesheet'!$D$11:$D$113)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Timesheet'!$H$11:$H$113,$C15,'4. Timesheet'!$C$11:$C$113)</f>
        <v>0</v>
      </c>
      <c r="E15" s="290">
        <f>SUMIF('4. Timesheet'!$H$11:$H$113,$C15,'4. Timesheet'!$D$11:$D$113)</f>
        <v>0</v>
      </c>
      <c r="F15" s="291">
        <f>SUMIF('4. Timesheet'!$H$11:$H$113,$C15,'4. Timesheet'!$D$11:$D$113)</f>
        <v>0</v>
      </c>
      <c r="G15" s="291">
        <f>SUMIF('4. Timesheet'!$H$11:$H$113,$C15,'4. Timesheet'!$D$11:$D$113)</f>
        <v>0</v>
      </c>
      <c r="H15" s="291">
        <f>SUMIF('4. Timesheet'!$H$11:$H$113,$C15,'4. Timesheet'!$D$11:$D$113)</f>
        <v>0</v>
      </c>
      <c r="I15" s="291">
        <f>SUMIF('4. Timesheet'!$H$11:$H$113,$C15,'4. Timesheet'!$D$11:$D$113)</f>
        <v>0</v>
      </c>
      <c r="J15" s="291">
        <f>SUMIF('4. Timesheet'!$H$11:$H$113,$C15,'4. Timesheet'!$D$11:$D$113)</f>
        <v>0</v>
      </c>
      <c r="K15" s="291">
        <f>SUMIF('4. Timesheet'!$H$11:$H$113,$C15,'4. Timesheet'!$D$11:$D$113)</f>
        <v>0</v>
      </c>
      <c r="L15" s="291">
        <f>SUMIF('4. Timesheet'!$H$11:$H$113,$C15,'4. Timesheet'!$D$11:$D$113)</f>
        <v>0</v>
      </c>
      <c r="M15" s="291">
        <f>SUMIF('4. Timesheet'!$H$11:$H$113,$C15,'4. Timesheet'!$D$11:$D$113)</f>
        <v>0</v>
      </c>
      <c r="N15" s="291">
        <f>SUMIF('4. Timesheet'!$H$11:$H$113,$C15,'4. Timesheet'!$D$11:$D$113)</f>
        <v>0</v>
      </c>
      <c r="O15" s="291">
        <f>SUMIF('4. Timesheet'!$H$11:$H$113,$C15,'4. Timesheet'!$D$11:$D$113)</f>
        <v>0</v>
      </c>
      <c r="P15" s="291">
        <f>SUMIF('4. Timesheet'!$H$11:$H$113,$C15,'4. Timesheet'!$D$11:$D$113)</f>
        <v>0</v>
      </c>
      <c r="Q15" s="291">
        <f>SUMIF('4. Timesheet'!$H$11:$H$113,$C15,'4. Timesheet'!$D$11:$D$113)</f>
        <v>0</v>
      </c>
      <c r="R15" s="291">
        <f>SUMIF('4. Timesheet'!$H$11:$H$113,$C15,'4. Timesheet'!$D$11:$D$113)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Timesheet'!$H$11:$H$113,$C16,'4. Timesheet'!$C$11:$C$113)</f>
        <v>0</v>
      </c>
      <c r="E16" s="290">
        <f>SUMIF('4. Timesheet'!$H$11:$H$113,$C16,'4. Timesheet'!$D$11:$D$113)</f>
        <v>0</v>
      </c>
      <c r="F16" s="291">
        <f>SUMIF('4. Timesheet'!$H$11:$H$113,$C16,'4. Timesheet'!$D$11:$D$113)</f>
        <v>0</v>
      </c>
      <c r="G16" s="291">
        <f>SUMIF('4. Timesheet'!$H$11:$H$113,$C16,'4. Timesheet'!$D$11:$D$113)</f>
        <v>0</v>
      </c>
      <c r="H16" s="291">
        <f>SUMIF('4. Timesheet'!$H$11:$H$113,$C16,'4. Timesheet'!$D$11:$D$113)</f>
        <v>0</v>
      </c>
      <c r="I16" s="291">
        <f>SUMIF('4. Timesheet'!$H$11:$H$113,$C16,'4. Timesheet'!$D$11:$D$113)</f>
        <v>0</v>
      </c>
      <c r="J16" s="291">
        <f>SUMIF('4. Timesheet'!$H$11:$H$113,$C16,'4. Timesheet'!$D$11:$D$113)</f>
        <v>0</v>
      </c>
      <c r="K16" s="291">
        <f>SUMIF('4. Timesheet'!$H$11:$H$113,$C16,'4. Timesheet'!$D$11:$D$113)</f>
        <v>0</v>
      </c>
      <c r="L16" s="291">
        <f>SUMIF('4. Timesheet'!$H$11:$H$113,$C16,'4. Timesheet'!$D$11:$D$113)</f>
        <v>0</v>
      </c>
      <c r="M16" s="291">
        <f>SUMIF('4. Timesheet'!$H$11:$H$113,$C16,'4. Timesheet'!$D$11:$D$113)</f>
        <v>0</v>
      </c>
      <c r="N16" s="291">
        <f>SUMIF('4. Timesheet'!$H$11:$H$113,$C16,'4. Timesheet'!$D$11:$D$113)</f>
        <v>0</v>
      </c>
      <c r="O16" s="291">
        <f>SUMIF('4. Timesheet'!$H$11:$H$113,$C16,'4. Timesheet'!$D$11:$D$113)</f>
        <v>0</v>
      </c>
      <c r="P16" s="291">
        <f>SUMIF('4. Timesheet'!$H$11:$H$113,$C16,'4. Timesheet'!$D$11:$D$113)</f>
        <v>0</v>
      </c>
      <c r="Q16" s="291">
        <f>SUMIF('4. Timesheet'!$H$11:$H$113,$C16,'4. Timesheet'!$D$11:$D$113)</f>
        <v>0</v>
      </c>
      <c r="R16" s="291">
        <f>SUMIF('4. Timesheet'!$H$11:$H$113,$C16,'4. Timesheet'!$D$11:$D$113)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Timesheet'!$H$11:$H$113,$C17,'4. Timesheet'!$C$11:$C$113)</f>
        <v>0</v>
      </c>
      <c r="E17" s="290">
        <f>SUMIF('4. Timesheet'!$H$11:$H$113,$C17,'4. Timesheet'!$D$11:$D$113)</f>
        <v>0</v>
      </c>
      <c r="F17" s="291">
        <f>SUMIF('4. Timesheet'!$H$11:$H$113,$C17,'4. Timesheet'!$D$11:$D$113)</f>
        <v>0</v>
      </c>
      <c r="G17" s="291">
        <f>SUMIF('4. Timesheet'!$H$11:$H$113,$C17,'4. Timesheet'!$D$11:$D$113)</f>
        <v>0</v>
      </c>
      <c r="H17" s="291">
        <f>SUMIF('4. Timesheet'!$H$11:$H$113,$C17,'4. Timesheet'!$D$11:$D$113)</f>
        <v>0</v>
      </c>
      <c r="I17" s="291">
        <f>SUMIF('4. Timesheet'!$H$11:$H$113,$C17,'4. Timesheet'!$D$11:$D$113)</f>
        <v>0</v>
      </c>
      <c r="J17" s="291">
        <f>SUMIF('4. Timesheet'!$H$11:$H$113,$C17,'4. Timesheet'!$D$11:$D$113)</f>
        <v>0</v>
      </c>
      <c r="K17" s="291">
        <f>SUMIF('4. Timesheet'!$H$11:$H$113,$C17,'4. Timesheet'!$D$11:$D$113)</f>
        <v>0</v>
      </c>
      <c r="L17" s="291">
        <f>SUMIF('4. Timesheet'!$H$11:$H$113,$C17,'4. Timesheet'!$D$11:$D$113)</f>
        <v>0</v>
      </c>
      <c r="M17" s="291">
        <f>SUMIF('4. Timesheet'!$H$11:$H$113,$C17,'4. Timesheet'!$D$11:$D$113)</f>
        <v>0</v>
      </c>
      <c r="N17" s="291">
        <f>SUMIF('4. Timesheet'!$H$11:$H$113,$C17,'4. Timesheet'!$D$11:$D$113)</f>
        <v>0</v>
      </c>
      <c r="O17" s="291">
        <f>SUMIF('4. Timesheet'!$H$11:$H$113,$C17,'4. Timesheet'!$D$11:$D$113)</f>
        <v>0</v>
      </c>
      <c r="P17" s="291">
        <f>SUMIF('4. Timesheet'!$H$11:$H$113,$C17,'4. Timesheet'!$D$11:$D$113)</f>
        <v>0</v>
      </c>
      <c r="Q17" s="291">
        <f>SUMIF('4. Timesheet'!$H$11:$H$113,$C17,'4. Timesheet'!$D$11:$D$113)</f>
        <v>0</v>
      </c>
      <c r="R17" s="291">
        <f>SUMIF('4. Timesheet'!$H$11:$H$113,$C17,'4. Timesheet'!$D$11:$D$113)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Timesheet'!$H$11:$H$113,$C18,'4. Timesheet'!$C$11:$C$113)</f>
        <v>0</v>
      </c>
      <c r="E18" s="290">
        <f>SUMIF('4. Timesheet'!$H$11:$H$113,$C18,'4. Timesheet'!$D$11:$D$113)</f>
        <v>0</v>
      </c>
      <c r="F18" s="291">
        <f>SUMIF('4. Timesheet'!$H$11:$H$113,$C18,'4. Timesheet'!$D$11:$D$113)</f>
        <v>0</v>
      </c>
      <c r="G18" s="291">
        <f>SUMIF('4. Timesheet'!$H$11:$H$113,$C18,'4. Timesheet'!$D$11:$D$113)</f>
        <v>0</v>
      </c>
      <c r="H18" s="291">
        <f>SUMIF('4. Timesheet'!$H$11:$H$113,$C18,'4. Timesheet'!$D$11:$D$113)</f>
        <v>0</v>
      </c>
      <c r="I18" s="291">
        <f>SUMIF('4. Timesheet'!$H$11:$H$113,$C18,'4. Timesheet'!$D$11:$D$113)</f>
        <v>0</v>
      </c>
      <c r="J18" s="291">
        <f>SUMIF('4. Timesheet'!$H$11:$H$113,$C18,'4. Timesheet'!$D$11:$D$113)</f>
        <v>0</v>
      </c>
      <c r="K18" s="291">
        <f>SUMIF('4. Timesheet'!$H$11:$H$113,$C18,'4. Timesheet'!$D$11:$D$113)</f>
        <v>0</v>
      </c>
      <c r="L18" s="291">
        <f>SUMIF('4. Timesheet'!$H$11:$H$113,$C18,'4. Timesheet'!$D$11:$D$113)</f>
        <v>0</v>
      </c>
      <c r="M18" s="291">
        <f>SUMIF('4. Timesheet'!$H$11:$H$113,$C18,'4. Timesheet'!$D$11:$D$113)</f>
        <v>0</v>
      </c>
      <c r="N18" s="291">
        <f>SUMIF('4. Timesheet'!$H$11:$H$113,$C18,'4. Timesheet'!$D$11:$D$113)</f>
        <v>0</v>
      </c>
      <c r="O18" s="291">
        <f>SUMIF('4. Timesheet'!$H$11:$H$113,$C18,'4. Timesheet'!$D$11:$D$113)</f>
        <v>0</v>
      </c>
      <c r="P18" s="291">
        <f>SUMIF('4. Timesheet'!$H$11:$H$113,$C18,'4. Timesheet'!$D$11:$D$113)</f>
        <v>0</v>
      </c>
      <c r="Q18" s="291">
        <f>SUMIF('4. Timesheet'!$H$11:$H$113,$C18,'4. Timesheet'!$D$11:$D$113)</f>
        <v>0</v>
      </c>
      <c r="R18" s="291">
        <f>SUMIF('4. Timesheet'!$H$11:$H$113,$C18,'4. Timesheet'!$D$11:$D$113)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Timesheet'!$H$11:$H$113,$C19,'4. Timesheet'!$C$11:$C$113)</f>
        <v>0</v>
      </c>
      <c r="E19" s="290">
        <f>SUMIF('4. Timesheet'!$H$11:$H$113,$C19,'4. Timesheet'!$D$11:$D$113)</f>
        <v>0</v>
      </c>
      <c r="F19" s="291">
        <f>SUMIF('4. Timesheet'!$H$11:$H$113,$C19,'4. Timesheet'!$D$11:$D$113)</f>
        <v>0</v>
      </c>
      <c r="G19" s="291">
        <f>SUMIF('4. Timesheet'!$H$11:$H$113,$C19,'4. Timesheet'!$D$11:$D$113)</f>
        <v>0</v>
      </c>
      <c r="H19" s="291">
        <f>SUMIF('4. Timesheet'!$H$11:$H$113,$C19,'4. Timesheet'!$D$11:$D$113)</f>
        <v>0</v>
      </c>
      <c r="I19" s="291">
        <f>SUMIF('4. Timesheet'!$H$11:$H$113,$C19,'4. Timesheet'!$D$11:$D$113)</f>
        <v>0</v>
      </c>
      <c r="J19" s="291">
        <f>SUMIF('4. Timesheet'!$H$11:$H$113,$C19,'4. Timesheet'!$D$11:$D$113)</f>
        <v>0</v>
      </c>
      <c r="K19" s="291">
        <f>SUMIF('4. Timesheet'!$H$11:$H$113,$C19,'4. Timesheet'!$D$11:$D$113)</f>
        <v>0</v>
      </c>
      <c r="L19" s="291">
        <f>SUMIF('4. Timesheet'!$H$11:$H$113,$C19,'4. Timesheet'!$D$11:$D$113)</f>
        <v>0</v>
      </c>
      <c r="M19" s="291">
        <f>SUMIF('4. Timesheet'!$H$11:$H$113,$C19,'4. Timesheet'!$D$11:$D$113)</f>
        <v>0</v>
      </c>
      <c r="N19" s="291">
        <f>SUMIF('4. Timesheet'!$H$11:$H$113,$C19,'4. Timesheet'!$D$11:$D$113)</f>
        <v>0</v>
      </c>
      <c r="O19" s="291">
        <f>SUMIF('4. Timesheet'!$H$11:$H$113,$C19,'4. Timesheet'!$D$11:$D$113)</f>
        <v>0</v>
      </c>
      <c r="P19" s="291">
        <f>SUMIF('4. Timesheet'!$H$11:$H$113,$C19,'4. Timesheet'!$D$11:$D$113)</f>
        <v>0</v>
      </c>
      <c r="Q19" s="291">
        <f>SUMIF('4. Timesheet'!$H$11:$H$113,$C19,'4. Timesheet'!$D$11:$D$113)</f>
        <v>0</v>
      </c>
      <c r="R19" s="291">
        <f>SUMIF('4. Timesheet'!$H$11:$H$113,$C19,'4. Timesheet'!$D$11:$D$113)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Timesheet'!$H$11:$H$113,$C20,'4. Timesheet'!$C$11:$C$113)</f>
        <v>0</v>
      </c>
      <c r="E20" s="295">
        <f>SUMIF('4. Timesheet'!$H$11:$H$113,$C20,'4. Timesheet'!$D$11:$D$113)</f>
        <v>0</v>
      </c>
      <c r="F20" s="296">
        <f>SUMIF('4. Timesheet'!$H$11:$H$113,$C20,'4. Timesheet'!$D$11:$D$113)</f>
        <v>0</v>
      </c>
      <c r="G20" s="296">
        <f>SUMIF('4. Timesheet'!$H$11:$H$113,$C20,'4. Timesheet'!$D$11:$D$113)</f>
        <v>0</v>
      </c>
      <c r="H20" s="296">
        <f>SUMIF('4. Timesheet'!$H$11:$H$113,$C20,'4. Timesheet'!$D$11:$D$113)</f>
        <v>0</v>
      </c>
      <c r="I20" s="296">
        <f>SUMIF('4. Timesheet'!$H$11:$H$113,$C20,'4. Timesheet'!$D$11:$D$113)</f>
        <v>0</v>
      </c>
      <c r="J20" s="296">
        <f>SUMIF('4. Timesheet'!$H$11:$H$113,$C20,'4. Timesheet'!$D$11:$D$113)</f>
        <v>0</v>
      </c>
      <c r="K20" s="296">
        <f>SUMIF('4. Timesheet'!$H$11:$H$113,$C20,'4. Timesheet'!$D$11:$D$113)</f>
        <v>0</v>
      </c>
      <c r="L20" s="296">
        <f>SUMIF('4. Timesheet'!$H$11:$H$113,$C20,'4. Timesheet'!$D$11:$D$113)</f>
        <v>0</v>
      </c>
      <c r="M20" s="296">
        <f>SUMIF('4. Timesheet'!$H$11:$H$113,$C20,'4. Timesheet'!$D$11:$D$113)</f>
        <v>0</v>
      </c>
      <c r="N20" s="296">
        <f>SUMIF('4. Timesheet'!$H$11:$H$113,$C20,'4. Timesheet'!$D$11:$D$113)</f>
        <v>0</v>
      </c>
      <c r="O20" s="296">
        <f>SUMIF('4. Timesheet'!$H$11:$H$113,$C20,'4. Timesheet'!$D$11:$D$113)</f>
        <v>0</v>
      </c>
      <c r="P20" s="296">
        <f>SUMIF('4. Timesheet'!$H$11:$H$113,$C20,'4. Timesheet'!$D$11:$D$113)</f>
        <v>0</v>
      </c>
      <c r="Q20" s="296">
        <f>SUMIF('4. Timesheet'!$H$11:$H$113,$C20,'4. Timesheet'!$D$11:$D$113)</f>
        <v>0</v>
      </c>
      <c r="R20" s="296">
        <f>SUMIF('4. Timesheet'!$H$11:$H$113,$C20,'4. Timesheet'!$D$11:$D$113)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Kojiio</v>
      </c>
      <c r="D22" s="225">
        <v>0</v>
      </c>
      <c r="E22" s="221">
        <f>SUMIF('4. Timesheet'!$H$11:$H$113,$C22,'4. Timesheet'!J$11:J$113)</f>
        <v>0</v>
      </c>
      <c r="F22" s="215">
        <f>SUMIF('4. Timesheet'!$H$11:$H$113,$C22,'4. Timesheet'!K$11:K$113)</f>
        <v>0</v>
      </c>
      <c r="G22" s="215">
        <f>SUMIF('4. Timesheet'!$H$11:$H$113,$C22,'4. Timesheet'!L$11:L$113)</f>
        <v>0</v>
      </c>
      <c r="H22" s="215">
        <f>SUMIF('4. Timesheet'!$H$11:$H$113,$C22,'4. Timesheet'!M$11:M$113)</f>
        <v>0</v>
      </c>
      <c r="I22" s="215">
        <f>SUMIF('4. Timesheet'!$H$11:$H$113,$C22,'4. Timesheet'!N$11:N$113)</f>
        <v>0</v>
      </c>
      <c r="J22" s="215">
        <f>SUMIF('4. Timesheet'!$H$11:$H$113,$C22,'4. Timesheet'!O$11:O$113)</f>
        <v>0</v>
      </c>
      <c r="K22" s="215">
        <f>SUMIF('4. Timesheet'!$H$11:$H$113,$C22,'4. Timesheet'!P$11:P$113)</f>
        <v>0</v>
      </c>
      <c r="L22" s="215">
        <f>SUMIF('4. Timesheet'!$H$11:$H$113,$C22,'4. Timesheet'!Q$11:Q$113)</f>
        <v>0</v>
      </c>
      <c r="M22" s="215">
        <f>SUMIF('4. Timesheet'!$H$11:$H$113,$C22,'4. Timesheet'!R$11:R$113)</f>
        <v>0</v>
      </c>
      <c r="N22" s="215">
        <f>SUMIF('4. Timesheet'!$H$11:$H$113,$C22,'4. Timesheet'!S$11:S$113)</f>
        <v>0</v>
      </c>
      <c r="O22" s="215">
        <f>SUMIF('4. Timesheet'!$H$11:$H$113,$C22,'4. Timesheet'!T$11:T$113)</f>
        <v>0</v>
      </c>
      <c r="P22" s="215">
        <f>SUMIF('4. Timesheet'!$H$11:$H$113,$C22,'4. Timesheet'!U$11:U$113)</f>
        <v>0</v>
      </c>
      <c r="Q22" s="215">
        <f>SUMIF('4. Timesheet'!$H$11:$H$113,$C22,'4. Timesheet'!V$11:V$113)</f>
        <v>0</v>
      </c>
      <c r="R22" s="215">
        <f>SUMIF('4. Timesheet'!$H$11:$H$113,$C22,'4. Timesheet'!W$11:W$113)</f>
        <v>0</v>
      </c>
    </row>
    <row r="23" spans="2:18">
      <c r="B23" s="208" t="s">
        <v>112</v>
      </c>
      <c r="C23" s="218" t="str">
        <f>IF('3. Resources'!$B$87&lt;&gt;"",'3. Resources'!$B$87,"N/A")</f>
        <v>Gustavo</v>
      </c>
      <c r="D23" s="226">
        <v>0</v>
      </c>
      <c r="E23" s="222">
        <f>SUMIF('4. Timesheet'!$H$11:$H$113,$C23,'4. Timesheet'!J$11:J$113)</f>
        <v>0</v>
      </c>
      <c r="F23" s="207">
        <f>SUMIF('4. Timesheet'!$H$11:$H$113,$C23,'4. Timesheet'!K$11:K$113)</f>
        <v>0</v>
      </c>
      <c r="G23" s="207">
        <f>SUMIF('4. Timesheet'!$H$11:$H$113,$C23,'4. Timesheet'!L$11:L$113)</f>
        <v>0</v>
      </c>
      <c r="H23" s="207">
        <f>SUMIF('4. Timesheet'!$H$11:$H$113,$C23,'4. Timesheet'!M$11:M$113)</f>
        <v>0</v>
      </c>
      <c r="I23" s="207">
        <f>SUMIF('4. Timesheet'!$H$11:$H$113,$C23,'4. Timesheet'!N$11:N$113)</f>
        <v>0</v>
      </c>
      <c r="J23" s="207">
        <f>SUMIF('4. Timesheet'!$H$11:$H$113,$C23,'4. Timesheet'!O$11:O$113)</f>
        <v>0</v>
      </c>
      <c r="K23" s="207">
        <f>SUMIF('4. Timesheet'!$H$11:$H$113,$C23,'4. Timesheet'!P$11:P$113)</f>
        <v>0</v>
      </c>
      <c r="L23" s="207">
        <f>SUMIF('4. Timesheet'!$H$11:$H$113,$C23,'4. Timesheet'!Q$11:Q$113)</f>
        <v>0</v>
      </c>
      <c r="M23" s="207">
        <f>SUMIF('4. Timesheet'!$H$11:$H$113,$C23,'4. Timesheet'!R$11:R$113)</f>
        <v>0</v>
      </c>
      <c r="N23" s="207">
        <f>SUMIF('4. Timesheet'!$H$11:$H$113,$C23,'4. Timesheet'!S$11:S$113)</f>
        <v>0</v>
      </c>
      <c r="O23" s="207">
        <f>SUMIF('4. Timesheet'!$H$11:$H$113,$C23,'4. Timesheet'!T$11:T$113)</f>
        <v>0</v>
      </c>
      <c r="P23" s="207">
        <f>SUMIF('4. Timesheet'!$H$11:$H$113,$C23,'4. Timesheet'!U$11:U$113)</f>
        <v>0</v>
      </c>
      <c r="Q23" s="207">
        <f>SUMIF('4. Timesheet'!$H$11:$H$113,$C23,'4. Timesheet'!V$11:V$113)</f>
        <v>0</v>
      </c>
      <c r="R23" s="207">
        <f>SUMIF('4. Timesheet'!$H$11:$H$113,$C23,'4. Timesheet'!W$11:W$113)</f>
        <v>0</v>
      </c>
    </row>
    <row r="24" spans="2:18">
      <c r="B24" s="208" t="s">
        <v>112</v>
      </c>
      <c r="C24" s="218" t="str">
        <f>IF('3. Resources'!$B$88&lt;&gt;"",'3. Resources'!$B$88,"N/A")</f>
        <v>N/A</v>
      </c>
      <c r="D24" s="226">
        <v>0</v>
      </c>
      <c r="E24" s="222">
        <f>SUMIF('4. Timesheet'!$H$11:$H$113,$C24,'4. Timesheet'!J$11:J$113)</f>
        <v>0</v>
      </c>
      <c r="F24" s="207">
        <f>SUMIF('4. Timesheet'!$H$11:$H$113,$C24,'4. Timesheet'!K$11:K$113)</f>
        <v>0</v>
      </c>
      <c r="G24" s="207">
        <f>SUMIF('4. Timesheet'!$H$11:$H$113,$C24,'4. Timesheet'!L$11:L$113)</f>
        <v>0</v>
      </c>
      <c r="H24" s="207">
        <f>SUMIF('4. Timesheet'!$H$11:$H$113,$C24,'4. Timesheet'!M$11:M$113)</f>
        <v>0</v>
      </c>
      <c r="I24" s="207">
        <f>SUMIF('4. Timesheet'!$H$11:$H$113,$C24,'4. Timesheet'!N$11:N$113)</f>
        <v>0</v>
      </c>
      <c r="J24" s="207">
        <f>SUMIF('4. Timesheet'!$H$11:$H$113,$C24,'4. Timesheet'!O$11:O$113)</f>
        <v>0</v>
      </c>
      <c r="K24" s="207">
        <f>SUMIF('4. Timesheet'!$H$11:$H$113,$C24,'4. Timesheet'!P$11:P$113)</f>
        <v>0</v>
      </c>
      <c r="L24" s="207">
        <f>SUMIF('4. Timesheet'!$H$11:$H$113,$C24,'4. Timesheet'!Q$11:Q$113)</f>
        <v>0</v>
      </c>
      <c r="M24" s="207">
        <f>SUMIF('4. Timesheet'!$H$11:$H$113,$C24,'4. Timesheet'!R$11:R$113)</f>
        <v>0</v>
      </c>
      <c r="N24" s="207">
        <f>SUMIF('4. Timesheet'!$H$11:$H$113,$C24,'4. Timesheet'!S$11:S$113)</f>
        <v>0</v>
      </c>
      <c r="O24" s="207">
        <f>SUMIF('4. Timesheet'!$H$11:$H$113,$C24,'4. Timesheet'!T$11:T$113)</f>
        <v>0</v>
      </c>
      <c r="P24" s="207">
        <f>SUMIF('4. Timesheet'!$H$11:$H$113,$C24,'4. Timesheet'!U$11:U$113)</f>
        <v>0</v>
      </c>
      <c r="Q24" s="207">
        <f>SUMIF('4. Timesheet'!$H$11:$H$113,$C24,'4. Timesheet'!V$11:V$113)</f>
        <v>0</v>
      </c>
      <c r="R24" s="207">
        <f>SUMIF('4. Timesheet'!$H$11:$H$113,$C24,'4. Timesheet'!W$11:W$113)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Timesheet'!$H$11:$H$113,$C25,'4. Timesheet'!J$11:J$113)</f>
        <v>0</v>
      </c>
      <c r="F25" s="207">
        <f>SUMIF('4. Timesheet'!$H$11:$H$113,$C25,'4. Timesheet'!K$11:K$113)</f>
        <v>0</v>
      </c>
      <c r="G25" s="207">
        <f>SUMIF('4. Timesheet'!$H$11:$H$113,$C25,'4. Timesheet'!L$11:L$113)</f>
        <v>0</v>
      </c>
      <c r="H25" s="207">
        <f>SUMIF('4. Timesheet'!$H$11:$H$113,$C25,'4. Timesheet'!M$11:M$113)</f>
        <v>0</v>
      </c>
      <c r="I25" s="207">
        <f>SUMIF('4. Timesheet'!$H$11:$H$113,$C25,'4. Timesheet'!N$11:N$113)</f>
        <v>0</v>
      </c>
      <c r="J25" s="207">
        <f>SUMIF('4. Timesheet'!$H$11:$H$113,$C25,'4. Timesheet'!O$11:O$113)</f>
        <v>0</v>
      </c>
      <c r="K25" s="207">
        <f>SUMIF('4. Timesheet'!$H$11:$H$113,$C25,'4. Timesheet'!P$11:P$113)</f>
        <v>0</v>
      </c>
      <c r="L25" s="207">
        <f>SUMIF('4. Timesheet'!$H$11:$H$113,$C25,'4. Timesheet'!Q$11:Q$113)</f>
        <v>0</v>
      </c>
      <c r="M25" s="207">
        <f>SUMIF('4. Timesheet'!$H$11:$H$113,$C25,'4. Timesheet'!R$11:R$113)</f>
        <v>0</v>
      </c>
      <c r="N25" s="207">
        <f>SUMIF('4. Timesheet'!$H$11:$H$113,$C25,'4. Timesheet'!S$11:S$113)</f>
        <v>0</v>
      </c>
      <c r="O25" s="207">
        <f>SUMIF('4. Timesheet'!$H$11:$H$113,$C25,'4. Timesheet'!T$11:T$113)</f>
        <v>0</v>
      </c>
      <c r="P25" s="207">
        <f>SUMIF('4. Timesheet'!$H$11:$H$113,$C25,'4. Timesheet'!U$11:U$113)</f>
        <v>0</v>
      </c>
      <c r="Q25" s="207">
        <f>SUMIF('4. Timesheet'!$H$11:$H$113,$C25,'4. Timesheet'!V$11:V$113)</f>
        <v>0</v>
      </c>
      <c r="R25" s="207">
        <f>SUMIF('4. Timesheet'!$H$11:$H$113,$C25,'4. Timesheet'!W$11:W$113)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Timesheet'!$H$11:$H$113,$C26,'4. Timesheet'!J$11:J$113)</f>
        <v>0</v>
      </c>
      <c r="F26" s="207">
        <f>SUMIF('4. Timesheet'!$H$11:$H$113,$C26,'4. Timesheet'!K$11:K$113)</f>
        <v>0</v>
      </c>
      <c r="G26" s="207">
        <f>SUMIF('4. Timesheet'!$H$11:$H$113,$C26,'4. Timesheet'!L$11:L$113)</f>
        <v>0</v>
      </c>
      <c r="H26" s="207">
        <f>SUMIF('4. Timesheet'!$H$11:$H$113,$C26,'4. Timesheet'!M$11:M$113)</f>
        <v>0</v>
      </c>
      <c r="I26" s="207">
        <f>SUMIF('4. Timesheet'!$H$11:$H$113,$C26,'4. Timesheet'!N$11:N$113)</f>
        <v>0</v>
      </c>
      <c r="J26" s="207">
        <f>SUMIF('4. Timesheet'!$H$11:$H$113,$C26,'4. Timesheet'!O$11:O$113)</f>
        <v>0</v>
      </c>
      <c r="K26" s="207">
        <f>SUMIF('4. Timesheet'!$H$11:$H$113,$C26,'4. Timesheet'!P$11:P$113)</f>
        <v>0</v>
      </c>
      <c r="L26" s="207">
        <f>SUMIF('4. Timesheet'!$H$11:$H$113,$C26,'4. Timesheet'!Q$11:Q$113)</f>
        <v>0</v>
      </c>
      <c r="M26" s="207">
        <f>SUMIF('4. Timesheet'!$H$11:$H$113,$C26,'4. Timesheet'!R$11:R$113)</f>
        <v>0</v>
      </c>
      <c r="N26" s="207">
        <f>SUMIF('4. Timesheet'!$H$11:$H$113,$C26,'4. Timesheet'!S$11:S$113)</f>
        <v>0</v>
      </c>
      <c r="O26" s="207">
        <f>SUMIF('4. Timesheet'!$H$11:$H$113,$C26,'4. Timesheet'!T$11:T$113)</f>
        <v>0</v>
      </c>
      <c r="P26" s="207">
        <f>SUMIF('4. Timesheet'!$H$11:$H$113,$C26,'4. Timesheet'!U$11:U$113)</f>
        <v>0</v>
      </c>
      <c r="Q26" s="207">
        <f>SUMIF('4. Timesheet'!$H$11:$H$113,$C26,'4. Timesheet'!V$11:V$113)</f>
        <v>0</v>
      </c>
      <c r="R26" s="207">
        <f>SUMIF('4. Timesheet'!$H$11:$H$113,$C26,'4. Timesheet'!W$11:W$113)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Timesheet'!$H$11:$H$113,$C27,'4. Timesheet'!J$11:J$113)</f>
        <v>0</v>
      </c>
      <c r="F27" s="207">
        <f>SUMIF('4. Timesheet'!$H$11:$H$113,$C27,'4. Timesheet'!K$11:K$113)</f>
        <v>0</v>
      </c>
      <c r="G27" s="207">
        <f>SUMIF('4. Timesheet'!$H$11:$H$113,$C27,'4. Timesheet'!L$11:L$113)</f>
        <v>0</v>
      </c>
      <c r="H27" s="207">
        <f>SUMIF('4. Timesheet'!$H$11:$H$113,$C27,'4. Timesheet'!M$11:M$113)</f>
        <v>0</v>
      </c>
      <c r="I27" s="207">
        <f>SUMIF('4. Timesheet'!$H$11:$H$113,$C27,'4. Timesheet'!N$11:N$113)</f>
        <v>0</v>
      </c>
      <c r="J27" s="207">
        <f>SUMIF('4. Timesheet'!$H$11:$H$113,$C27,'4. Timesheet'!O$11:O$113)</f>
        <v>0</v>
      </c>
      <c r="K27" s="207">
        <f>SUMIF('4. Timesheet'!$H$11:$H$113,$C27,'4. Timesheet'!P$11:P$113)</f>
        <v>0</v>
      </c>
      <c r="L27" s="207">
        <f>SUMIF('4. Timesheet'!$H$11:$H$113,$C27,'4. Timesheet'!Q$11:Q$113)</f>
        <v>0</v>
      </c>
      <c r="M27" s="207">
        <f>SUMIF('4. Timesheet'!$H$11:$H$113,$C27,'4. Timesheet'!R$11:R$113)</f>
        <v>0</v>
      </c>
      <c r="N27" s="207">
        <f>SUMIF('4. Timesheet'!$H$11:$H$113,$C27,'4. Timesheet'!S$11:S$113)</f>
        <v>0</v>
      </c>
      <c r="O27" s="207">
        <f>SUMIF('4. Timesheet'!$H$11:$H$113,$C27,'4. Timesheet'!T$11:T$113)</f>
        <v>0</v>
      </c>
      <c r="P27" s="207">
        <f>SUMIF('4. Timesheet'!$H$11:$H$113,$C27,'4. Timesheet'!U$11:U$113)</f>
        <v>0</v>
      </c>
      <c r="Q27" s="207">
        <f>SUMIF('4. Timesheet'!$H$11:$H$113,$C27,'4. Timesheet'!V$11:V$113)</f>
        <v>0</v>
      </c>
      <c r="R27" s="207">
        <f>SUMIF('4. Timesheet'!$H$11:$H$113,$C27,'4. Timesheet'!W$11:W$113)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Timesheet'!$H$11:$H$113,$C28,'4. Timesheet'!J$11:J$113)</f>
        <v>0</v>
      </c>
      <c r="F28" s="207">
        <f>SUMIF('4. Timesheet'!$H$11:$H$113,$C28,'4. Timesheet'!K$11:K$113)</f>
        <v>0</v>
      </c>
      <c r="G28" s="207">
        <f>SUMIF('4. Timesheet'!$H$11:$H$113,$C28,'4. Timesheet'!L$11:L$113)</f>
        <v>0</v>
      </c>
      <c r="H28" s="207">
        <f>SUMIF('4. Timesheet'!$H$11:$H$113,$C28,'4. Timesheet'!M$11:M$113)</f>
        <v>0</v>
      </c>
      <c r="I28" s="207">
        <f>SUMIF('4. Timesheet'!$H$11:$H$113,$C28,'4. Timesheet'!N$11:N$113)</f>
        <v>0</v>
      </c>
      <c r="J28" s="207">
        <f>SUMIF('4. Timesheet'!$H$11:$H$113,$C28,'4. Timesheet'!O$11:O$113)</f>
        <v>0</v>
      </c>
      <c r="K28" s="207">
        <f>SUMIF('4. Timesheet'!$H$11:$H$113,$C28,'4. Timesheet'!P$11:P$113)</f>
        <v>0</v>
      </c>
      <c r="L28" s="207">
        <f>SUMIF('4. Timesheet'!$H$11:$H$113,$C28,'4. Timesheet'!Q$11:Q$113)</f>
        <v>0</v>
      </c>
      <c r="M28" s="207">
        <f>SUMIF('4. Timesheet'!$H$11:$H$113,$C28,'4. Timesheet'!R$11:R$113)</f>
        <v>0</v>
      </c>
      <c r="N28" s="207">
        <f>SUMIF('4. Timesheet'!$H$11:$H$113,$C28,'4. Timesheet'!S$11:S$113)</f>
        <v>0</v>
      </c>
      <c r="O28" s="207">
        <f>SUMIF('4. Timesheet'!$H$11:$H$113,$C28,'4. Timesheet'!T$11:T$113)</f>
        <v>0</v>
      </c>
      <c r="P28" s="207">
        <f>SUMIF('4. Timesheet'!$H$11:$H$113,$C28,'4. Timesheet'!U$11:U$113)</f>
        <v>0</v>
      </c>
      <c r="Q28" s="207">
        <f>SUMIF('4. Timesheet'!$H$11:$H$113,$C28,'4. Timesheet'!V$11:V$113)</f>
        <v>0</v>
      </c>
      <c r="R28" s="207">
        <f>SUMIF('4. Timesheet'!$H$11:$H$113,$C28,'4. Timesheet'!W$11:W$113)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Timesheet'!$H$11:$H$113,$C29,'4. Timesheet'!J$11:J$113)</f>
        <v>0</v>
      </c>
      <c r="F29" s="207">
        <f>SUMIF('4. Timesheet'!$H$11:$H$113,$C29,'4. Timesheet'!K$11:K$113)</f>
        <v>0</v>
      </c>
      <c r="G29" s="207">
        <f>SUMIF('4. Timesheet'!$H$11:$H$113,$C29,'4. Timesheet'!L$11:L$113)</f>
        <v>0</v>
      </c>
      <c r="H29" s="207">
        <f>SUMIF('4. Timesheet'!$H$11:$H$113,$C29,'4. Timesheet'!M$11:M$113)</f>
        <v>0</v>
      </c>
      <c r="I29" s="207">
        <f>SUMIF('4. Timesheet'!$H$11:$H$113,$C29,'4. Timesheet'!N$11:N$113)</f>
        <v>0</v>
      </c>
      <c r="J29" s="207">
        <f>SUMIF('4. Timesheet'!$H$11:$H$113,$C29,'4. Timesheet'!O$11:O$113)</f>
        <v>0</v>
      </c>
      <c r="K29" s="207">
        <f>SUMIF('4. Timesheet'!$H$11:$H$113,$C29,'4. Timesheet'!P$11:P$113)</f>
        <v>0</v>
      </c>
      <c r="L29" s="207">
        <f>SUMIF('4. Timesheet'!$H$11:$H$113,$C29,'4. Timesheet'!Q$11:Q$113)</f>
        <v>0</v>
      </c>
      <c r="M29" s="207">
        <f>SUMIF('4. Timesheet'!$H$11:$H$113,$C29,'4. Timesheet'!R$11:R$113)</f>
        <v>0</v>
      </c>
      <c r="N29" s="207">
        <f>SUMIF('4. Timesheet'!$H$11:$H$113,$C29,'4. Timesheet'!S$11:S$113)</f>
        <v>0</v>
      </c>
      <c r="O29" s="207">
        <f>SUMIF('4. Timesheet'!$H$11:$H$113,$C29,'4. Timesheet'!T$11:T$113)</f>
        <v>0</v>
      </c>
      <c r="P29" s="207">
        <f>SUMIF('4. Timesheet'!$H$11:$H$113,$C29,'4. Timesheet'!U$11:U$113)</f>
        <v>0</v>
      </c>
      <c r="Q29" s="207">
        <f>SUMIF('4. Timesheet'!$H$11:$H$113,$C29,'4. Timesheet'!V$11:V$113)</f>
        <v>0</v>
      </c>
      <c r="R29" s="207">
        <f>SUMIF('4. Timesheet'!$H$11:$H$113,$C29,'4. Timesheet'!W$11:W$113)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Timesheet'!$H$11:$H$113,$C30,'4. Timesheet'!J$11:J$113)</f>
        <v>0</v>
      </c>
      <c r="F30" s="207">
        <f>SUMIF('4. Timesheet'!$H$11:$H$113,$C30,'4. Timesheet'!K$11:K$113)</f>
        <v>0</v>
      </c>
      <c r="G30" s="207">
        <f>SUMIF('4. Timesheet'!$H$11:$H$113,$C30,'4. Timesheet'!L$11:L$113)</f>
        <v>0</v>
      </c>
      <c r="H30" s="207">
        <f>SUMIF('4. Timesheet'!$H$11:$H$113,$C30,'4. Timesheet'!M$11:M$113)</f>
        <v>0</v>
      </c>
      <c r="I30" s="207">
        <f>SUMIF('4. Timesheet'!$H$11:$H$113,$C30,'4. Timesheet'!N$11:N$113)</f>
        <v>0</v>
      </c>
      <c r="J30" s="207">
        <f>SUMIF('4. Timesheet'!$H$11:$H$113,$C30,'4. Timesheet'!O$11:O$113)</f>
        <v>0</v>
      </c>
      <c r="K30" s="207">
        <f>SUMIF('4. Timesheet'!$H$11:$H$113,$C30,'4. Timesheet'!P$11:P$113)</f>
        <v>0</v>
      </c>
      <c r="L30" s="207">
        <f>SUMIF('4. Timesheet'!$H$11:$H$113,$C30,'4. Timesheet'!Q$11:Q$113)</f>
        <v>0</v>
      </c>
      <c r="M30" s="207">
        <f>SUMIF('4. Timesheet'!$H$11:$H$113,$C30,'4. Timesheet'!R$11:R$113)</f>
        <v>0</v>
      </c>
      <c r="N30" s="207">
        <f>SUMIF('4. Timesheet'!$H$11:$H$113,$C30,'4. Timesheet'!S$11:S$113)</f>
        <v>0</v>
      </c>
      <c r="O30" s="207">
        <f>SUMIF('4. Timesheet'!$H$11:$H$113,$C30,'4. Timesheet'!T$11:T$113)</f>
        <v>0</v>
      </c>
      <c r="P30" s="207">
        <f>SUMIF('4. Timesheet'!$H$11:$H$113,$C30,'4. Timesheet'!U$11:U$113)</f>
        <v>0</v>
      </c>
      <c r="Q30" s="207">
        <f>SUMIF('4. Timesheet'!$H$11:$H$113,$C30,'4. Timesheet'!V$11:V$113)</f>
        <v>0</v>
      </c>
      <c r="R30" s="207">
        <f>SUMIF('4. Timesheet'!$H$11:$H$113,$C30,'4. Timesheet'!W$11:W$113)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Timesheet'!$H$11:$H$113,$C31,'4. Timesheet'!J$11:J$113)</f>
        <v>0</v>
      </c>
      <c r="F31" s="210">
        <f>SUMIF('4. Timesheet'!$H$11:$H$113,$C31,'4. Timesheet'!K$11:K$113)</f>
        <v>0</v>
      </c>
      <c r="G31" s="210">
        <f>SUMIF('4. Timesheet'!$H$11:$H$113,$C31,'4. Timesheet'!L$11:L$113)</f>
        <v>0</v>
      </c>
      <c r="H31" s="210">
        <f>SUMIF('4. Timesheet'!$H$11:$H$113,$C31,'4. Timesheet'!M$11:M$113)</f>
        <v>0</v>
      </c>
      <c r="I31" s="210">
        <f>SUMIF('4. Timesheet'!$H$11:$H$113,$C31,'4. Timesheet'!N$11:N$113)</f>
        <v>0</v>
      </c>
      <c r="J31" s="210">
        <f>SUMIF('4. Timesheet'!$H$11:$H$113,$C31,'4. Timesheet'!O$11:O$113)</f>
        <v>0</v>
      </c>
      <c r="K31" s="210">
        <f>SUMIF('4. Timesheet'!$H$11:$H$113,$C31,'4. Timesheet'!P$11:P$113)</f>
        <v>0</v>
      </c>
      <c r="L31" s="210">
        <f>SUMIF('4. Timesheet'!$H$11:$H$113,$C31,'4. Timesheet'!Q$11:Q$113)</f>
        <v>0</v>
      </c>
      <c r="M31" s="210">
        <f>SUMIF('4. Timesheet'!$H$11:$H$113,$C31,'4. Timesheet'!R$11:R$113)</f>
        <v>0</v>
      </c>
      <c r="N31" s="210">
        <f>SUMIF('4. Timesheet'!$H$11:$H$113,$C31,'4. Timesheet'!S$11:S$113)</f>
        <v>0</v>
      </c>
      <c r="O31" s="210">
        <f>SUMIF('4. Timesheet'!$H$11:$H$113,$C31,'4. Timesheet'!T$11:T$113)</f>
        <v>0</v>
      </c>
      <c r="P31" s="210">
        <f>SUMIF('4. Timesheet'!$H$11:$H$113,$C31,'4. Timesheet'!U$11:U$113)</f>
        <v>0</v>
      </c>
      <c r="Q31" s="210">
        <f>SUMIF('4. Timesheet'!$H$11:$H$113,$C31,'4. Timesheet'!V$11:V$113)</f>
        <v>0</v>
      </c>
      <c r="R31" s="210">
        <f>SUMIF('4. Timesheet'!$H$11:$H$113,$C31,'4. Timesheet'!W$11:W$113)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Kojiio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Gustavo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N/A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Kojiio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Gustavo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N/A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Kojiio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Gustavo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N/A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9" t="s">
        <v>42</v>
      </c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1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Kojiio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Gustavo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N/A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Kojiio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Gustavo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N/A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9" t="s">
        <v>43</v>
      </c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1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Kojiio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Gustavo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N/A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Kojiio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Gustavo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N/A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</cp:lastModifiedBy>
  <cp:lastPrinted>2008-05-26T18:48:45Z</cp:lastPrinted>
  <dcterms:created xsi:type="dcterms:W3CDTF">2006-03-30T19:39:22Z</dcterms:created>
  <dcterms:modified xsi:type="dcterms:W3CDTF">2010-05-31T22:44:07Z</dcterms:modified>
</cp:coreProperties>
</file>