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timotheepremat/Documents/Thèse/R_corpus_form/NCA_var/Tables/"/>
    </mc:Choice>
  </mc:AlternateContent>
  <xr:revisionPtr revIDLastSave="0" documentId="13_ncr:1_{5E619081-DCBD-B14B-B24C-87970E706640}" xr6:coauthVersionLast="47" xr6:coauthVersionMax="47" xr10:uidLastSave="{00000000-0000-0000-0000-000000000000}"/>
  <bookViews>
    <workbookView xWindow="-51200" yWindow="13220" windowWidth="33600" windowHeight="20500" activeTab="3" xr2:uid="{32B282D1-0F44-0D49-8765-87EB9E29EAA9}"/>
  </bookViews>
  <sheets>
    <sheet name="Var. brute" sheetId="1" r:id="rId1"/>
    <sheet name="Selon contexte" sheetId="2" r:id="rId2"/>
    <sheet name="Story_telling" sheetId="3" r:id="rId3"/>
    <sheet name="Data_story_telling for filter" sheetId="4" r:id="rId4"/>
    <sheet name="For_R_detailed" sheetId="5" r:id="rId5"/>
    <sheet name="For_R_raw" sheetId="6" r:id="rId6"/>
    <sheet name="For_R_raw_detailed" sheetId="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xlnm._FilterDatabase" localSheetId="3" hidden="1">'Data_story_telling for filter'!$A$1:$L$19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4" l="1"/>
  <c r="F6" i="4"/>
  <c r="F19" i="4"/>
  <c r="F8" i="4"/>
  <c r="F12" i="4"/>
  <c r="F18" i="4"/>
  <c r="F7" i="4"/>
  <c r="F4" i="4"/>
  <c r="F5" i="4"/>
  <c r="F3" i="4"/>
  <c r="F13" i="4"/>
  <c r="F2" i="4"/>
  <c r="F15" i="4"/>
  <c r="F10" i="4"/>
  <c r="F11" i="4"/>
  <c r="F9" i="4"/>
  <c r="F17" i="4"/>
  <c r="F16" i="4"/>
  <c r="E14" i="4"/>
  <c r="E6" i="4"/>
  <c r="E19" i="4"/>
  <c r="E8" i="4"/>
  <c r="E12" i="4"/>
  <c r="E18" i="4"/>
  <c r="E7" i="4"/>
  <c r="E4" i="4"/>
  <c r="E5" i="4"/>
  <c r="E3" i="4"/>
  <c r="E13" i="4"/>
  <c r="E2" i="4"/>
  <c r="E15" i="4"/>
  <c r="E10" i="4"/>
  <c r="E11" i="4"/>
  <c r="E9" i="4"/>
  <c r="E17" i="4"/>
  <c r="E16" i="4"/>
  <c r="U37" i="1"/>
  <c r="U36" i="1"/>
  <c r="P37" i="1"/>
  <c r="P36" i="1"/>
  <c r="X27" i="1"/>
  <c r="X26" i="1"/>
  <c r="S27" i="1"/>
  <c r="S26" i="1"/>
  <c r="N27" i="1"/>
  <c r="N26" i="1"/>
  <c r="I29" i="1"/>
  <c r="I28" i="1"/>
  <c r="I27" i="1"/>
  <c r="I26" i="1"/>
  <c r="S22" i="1"/>
  <c r="S21" i="1"/>
  <c r="N22" i="1"/>
  <c r="N21" i="1"/>
  <c r="I22" i="1"/>
  <c r="I21" i="1"/>
  <c r="U22" i="7"/>
  <c r="P22" i="7"/>
  <c r="K22" i="7"/>
  <c r="I27" i="7"/>
  <c r="S22" i="7"/>
  <c r="S21" i="7"/>
  <c r="N22" i="7"/>
  <c r="N21" i="7"/>
  <c r="I22" i="7"/>
  <c r="I21" i="7"/>
  <c r="C52" i="7"/>
  <c r="L38" i="7"/>
  <c r="M38" i="7" s="1"/>
  <c r="K38" i="7"/>
  <c r="J38" i="7"/>
  <c r="I38" i="7"/>
  <c r="H38" i="7"/>
  <c r="F38" i="7"/>
  <c r="E38" i="7"/>
  <c r="D38" i="7"/>
  <c r="C38" i="7"/>
  <c r="B38" i="7"/>
  <c r="A38" i="7"/>
  <c r="W37" i="7"/>
  <c r="V37" i="7"/>
  <c r="U37" i="7"/>
  <c r="T37" i="7"/>
  <c r="R37" i="7"/>
  <c r="Q37" i="7"/>
  <c r="P37" i="7"/>
  <c r="O37" i="7"/>
  <c r="M37" i="7"/>
  <c r="L37" i="7"/>
  <c r="K37" i="7"/>
  <c r="J37" i="7"/>
  <c r="I37" i="7"/>
  <c r="H37" i="7"/>
  <c r="F37" i="7"/>
  <c r="E37" i="7"/>
  <c r="D37" i="7"/>
  <c r="C37" i="7"/>
  <c r="B37" i="7"/>
  <c r="A37" i="7"/>
  <c r="W36" i="7"/>
  <c r="V36" i="7"/>
  <c r="U36" i="7"/>
  <c r="R36" i="7"/>
  <c r="Q36" i="7"/>
  <c r="P36" i="7"/>
  <c r="M36" i="7"/>
  <c r="L36" i="7"/>
  <c r="K36" i="7"/>
  <c r="J36" i="7"/>
  <c r="I36" i="7"/>
  <c r="F36" i="7"/>
  <c r="E36" i="7"/>
  <c r="D36" i="7"/>
  <c r="C36" i="7"/>
  <c r="B36" i="7"/>
  <c r="A36" i="7"/>
  <c r="F33" i="7"/>
  <c r="E33" i="7"/>
  <c r="D33" i="7"/>
  <c r="C33" i="7"/>
  <c r="B33" i="7"/>
  <c r="A33" i="7"/>
  <c r="D32" i="7"/>
  <c r="C32" i="7"/>
  <c r="B32" i="7"/>
  <c r="A32" i="7"/>
  <c r="F31" i="7"/>
  <c r="E31" i="7"/>
  <c r="D31" i="7"/>
  <c r="C31" i="7"/>
  <c r="B31" i="7"/>
  <c r="A31" i="7"/>
  <c r="K29" i="7"/>
  <c r="J29" i="7"/>
  <c r="I29" i="7"/>
  <c r="H29" i="7"/>
  <c r="K28" i="7"/>
  <c r="J28" i="7"/>
  <c r="I28" i="7"/>
  <c r="F28" i="7"/>
  <c r="E28" i="7"/>
  <c r="D28" i="7"/>
  <c r="C28" i="7"/>
  <c r="B28" i="7"/>
  <c r="A28" i="7"/>
  <c r="Z27" i="7"/>
  <c r="Y27" i="7"/>
  <c r="X27" i="7"/>
  <c r="W27" i="7"/>
  <c r="U27" i="7"/>
  <c r="T27" i="7"/>
  <c r="S27" i="7"/>
  <c r="R27" i="7"/>
  <c r="P27" i="7"/>
  <c r="O27" i="7"/>
  <c r="N27" i="7"/>
  <c r="M27" i="7"/>
  <c r="K27" i="7"/>
  <c r="J27" i="7"/>
  <c r="H27" i="7"/>
  <c r="D27" i="7"/>
  <c r="C27" i="7"/>
  <c r="B27" i="7"/>
  <c r="A27" i="7"/>
  <c r="Z26" i="7"/>
  <c r="Y26" i="7"/>
  <c r="X26" i="7"/>
  <c r="U26" i="7"/>
  <c r="T26" i="7"/>
  <c r="S26" i="7"/>
  <c r="P26" i="7"/>
  <c r="O26" i="7"/>
  <c r="N26" i="7"/>
  <c r="K26" i="7"/>
  <c r="J26" i="7"/>
  <c r="I26" i="7"/>
  <c r="F26" i="7"/>
  <c r="E26" i="7"/>
  <c r="D26" i="7"/>
  <c r="C26" i="7"/>
  <c r="B26" i="7"/>
  <c r="A26" i="7"/>
  <c r="F23" i="7"/>
  <c r="E23" i="7"/>
  <c r="D23" i="7"/>
  <c r="C23" i="7"/>
  <c r="B23" i="7"/>
  <c r="A23" i="7"/>
  <c r="T22" i="7"/>
  <c r="R22" i="7"/>
  <c r="O22" i="7"/>
  <c r="M22" i="7"/>
  <c r="J22" i="7"/>
  <c r="H22" i="7"/>
  <c r="D22" i="7"/>
  <c r="C22" i="7"/>
  <c r="B22" i="7"/>
  <c r="A22" i="7"/>
  <c r="U21" i="7"/>
  <c r="T21" i="7"/>
  <c r="P21" i="7"/>
  <c r="O21" i="7"/>
  <c r="K21" i="7"/>
  <c r="J21" i="7"/>
  <c r="F21" i="7"/>
  <c r="E21" i="7"/>
  <c r="D21" i="7"/>
  <c r="C21" i="7"/>
  <c r="B21" i="7"/>
  <c r="A21" i="7"/>
  <c r="F18" i="7"/>
  <c r="E18" i="7"/>
  <c r="D18" i="7"/>
  <c r="C18" i="7"/>
  <c r="B18" i="7"/>
  <c r="A18" i="7"/>
  <c r="D17" i="7"/>
  <c r="C17" i="7"/>
  <c r="B17" i="7"/>
  <c r="A17" i="7"/>
  <c r="F16" i="7"/>
  <c r="E16" i="7"/>
  <c r="D16" i="7"/>
  <c r="C16" i="7"/>
  <c r="B16" i="7"/>
  <c r="A16" i="7"/>
  <c r="F13" i="7"/>
  <c r="E13" i="7"/>
  <c r="D13" i="7"/>
  <c r="C13" i="7"/>
  <c r="B13" i="7"/>
  <c r="A13" i="7"/>
  <c r="D12" i="7"/>
  <c r="C12" i="7"/>
  <c r="B12" i="7"/>
  <c r="A12" i="7"/>
  <c r="F11" i="7"/>
  <c r="E11" i="7"/>
  <c r="D11" i="7"/>
  <c r="C11" i="7"/>
  <c r="B11" i="7"/>
  <c r="A11" i="7"/>
  <c r="F8" i="7"/>
  <c r="E8" i="7"/>
  <c r="D8" i="7"/>
  <c r="C8" i="7"/>
  <c r="B8" i="7"/>
  <c r="A8" i="7"/>
  <c r="D7" i="7"/>
  <c r="C7" i="7"/>
  <c r="B7" i="7"/>
  <c r="A7" i="7"/>
  <c r="F6" i="7"/>
  <c r="E6" i="7"/>
  <c r="D6" i="7"/>
  <c r="C6" i="7"/>
  <c r="B6" i="7"/>
  <c r="A6" i="7"/>
  <c r="F3" i="7"/>
  <c r="E3" i="7"/>
  <c r="D3" i="7"/>
  <c r="C3" i="7"/>
  <c r="B3" i="7"/>
  <c r="A3" i="7"/>
  <c r="D2" i="7"/>
  <c r="C2" i="7"/>
  <c r="B2" i="7"/>
  <c r="A2" i="7"/>
  <c r="F1" i="7"/>
  <c r="E1" i="7"/>
  <c r="D1" i="7"/>
  <c r="C1" i="7"/>
  <c r="B1" i="7"/>
  <c r="A1" i="7"/>
  <c r="C9" i="4"/>
  <c r="D9" i="4"/>
  <c r="G9" i="4"/>
  <c r="H9" i="4"/>
  <c r="J9" i="4"/>
  <c r="F44" i="2"/>
  <c r="G44" i="2"/>
  <c r="H44" i="2"/>
  <c r="F45" i="2"/>
  <c r="G45" i="2"/>
  <c r="H45" i="2"/>
  <c r="F46" i="2"/>
  <c r="G46" i="2"/>
  <c r="H46" i="2"/>
  <c r="F47" i="2"/>
  <c r="G47" i="2"/>
  <c r="H47" i="2"/>
  <c r="G43" i="2"/>
  <c r="H43" i="2"/>
  <c r="A44" i="2"/>
  <c r="B44" i="2"/>
  <c r="C44" i="2"/>
  <c r="A45" i="2"/>
  <c r="B45" i="2"/>
  <c r="C45" i="2"/>
  <c r="A46" i="2"/>
  <c r="B46" i="2"/>
  <c r="C46" i="2"/>
  <c r="A47" i="2"/>
  <c r="B47" i="2"/>
  <c r="C47" i="2"/>
  <c r="B43" i="2"/>
  <c r="C43" i="2"/>
  <c r="H37" i="1"/>
  <c r="I37" i="1"/>
  <c r="J37" i="1"/>
  <c r="K37" i="1"/>
  <c r="H38" i="1"/>
  <c r="I38" i="1"/>
  <c r="J38" i="1"/>
  <c r="K38" i="1"/>
  <c r="L38" i="1"/>
  <c r="I36" i="1"/>
  <c r="J36" i="1"/>
  <c r="K36" i="1"/>
  <c r="L36" i="1"/>
  <c r="M36" i="1"/>
  <c r="A37" i="1"/>
  <c r="B37" i="1"/>
  <c r="C37" i="1"/>
  <c r="D37" i="1"/>
  <c r="E37" i="1"/>
  <c r="F37" i="1"/>
  <c r="A38" i="1"/>
  <c r="B38" i="1"/>
  <c r="B3" i="6" s="1"/>
  <c r="C38" i="1"/>
  <c r="D38" i="1"/>
  <c r="E38" i="1"/>
  <c r="F38" i="1"/>
  <c r="H17" i="3" s="1"/>
  <c r="I10" i="4" s="1"/>
  <c r="B36" i="1"/>
  <c r="C36" i="1"/>
  <c r="D36" i="1"/>
  <c r="E36" i="1"/>
  <c r="F36" i="1"/>
  <c r="A36" i="1"/>
  <c r="C16" i="4"/>
  <c r="D16" i="4"/>
  <c r="G16" i="4"/>
  <c r="H16" i="4"/>
  <c r="L16" i="4"/>
  <c r="C14" i="4"/>
  <c r="D14" i="4"/>
  <c r="G14" i="4"/>
  <c r="H14" i="4"/>
  <c r="L14" i="4"/>
  <c r="C6" i="4"/>
  <c r="D6" i="4"/>
  <c r="G6" i="4"/>
  <c r="H6" i="4"/>
  <c r="L6" i="4"/>
  <c r="C19" i="4"/>
  <c r="D19" i="4"/>
  <c r="G19" i="4"/>
  <c r="H19" i="4"/>
  <c r="L19" i="4"/>
  <c r="C8" i="4"/>
  <c r="D8" i="4"/>
  <c r="G8" i="4"/>
  <c r="H8" i="4"/>
  <c r="L8" i="4"/>
  <c r="D12" i="4"/>
  <c r="G12" i="4"/>
  <c r="H12" i="4"/>
  <c r="J12" i="4"/>
  <c r="L12" i="4"/>
  <c r="D18" i="4"/>
  <c r="G18" i="4"/>
  <c r="H18" i="4"/>
  <c r="J18" i="4"/>
  <c r="L18" i="4"/>
  <c r="D7" i="4"/>
  <c r="G7" i="4"/>
  <c r="H7" i="4"/>
  <c r="J7" i="4"/>
  <c r="L7" i="4"/>
  <c r="C4" i="4"/>
  <c r="D4" i="4"/>
  <c r="G4" i="4"/>
  <c r="H4" i="4"/>
  <c r="J4" i="4"/>
  <c r="L4" i="4"/>
  <c r="C5" i="4"/>
  <c r="D5" i="4"/>
  <c r="G5" i="4"/>
  <c r="H5" i="4"/>
  <c r="J5" i="4"/>
  <c r="L5" i="4"/>
  <c r="D3" i="4"/>
  <c r="G3" i="4"/>
  <c r="H3" i="4"/>
  <c r="J3" i="4"/>
  <c r="L3" i="4"/>
  <c r="D13" i="4"/>
  <c r="G13" i="4"/>
  <c r="H13" i="4"/>
  <c r="J13" i="4"/>
  <c r="L13" i="4"/>
  <c r="D2" i="4"/>
  <c r="G2" i="4"/>
  <c r="H2" i="4"/>
  <c r="J2" i="4"/>
  <c r="L2" i="4"/>
  <c r="D15" i="4"/>
  <c r="G15" i="4"/>
  <c r="H15" i="4"/>
  <c r="J15" i="4"/>
  <c r="L15" i="4"/>
  <c r="C10" i="4"/>
  <c r="D10" i="4"/>
  <c r="G10" i="4"/>
  <c r="L10" i="4"/>
  <c r="L9" i="4"/>
  <c r="C17" i="4"/>
  <c r="D17" i="4"/>
  <c r="G17" i="4"/>
  <c r="H17" i="4"/>
  <c r="J17" i="4"/>
  <c r="L17" i="4"/>
  <c r="A14" i="4"/>
  <c r="A6" i="4"/>
  <c r="A19" i="4"/>
  <c r="A8" i="4"/>
  <c r="A12" i="4"/>
  <c r="A18" i="4"/>
  <c r="A7" i="4"/>
  <c r="A4" i="4"/>
  <c r="A5" i="4"/>
  <c r="A3" i="4"/>
  <c r="A13" i="4"/>
  <c r="A2" i="4"/>
  <c r="A15" i="4"/>
  <c r="A10" i="4"/>
  <c r="A16" i="4"/>
  <c r="D1" i="4"/>
  <c r="E1" i="4"/>
  <c r="F1" i="4"/>
  <c r="G1" i="4"/>
  <c r="H1" i="4"/>
  <c r="I1" i="4"/>
  <c r="J1" i="4"/>
  <c r="K1" i="4"/>
  <c r="C1" i="4"/>
  <c r="K44" i="2"/>
  <c r="L44" i="2"/>
  <c r="M44" i="2"/>
  <c r="K45" i="2"/>
  <c r="L45" i="2"/>
  <c r="M45" i="2"/>
  <c r="K46" i="2"/>
  <c r="L46" i="2"/>
  <c r="M46" i="2"/>
  <c r="K47" i="2"/>
  <c r="L47" i="2"/>
  <c r="M47" i="2"/>
  <c r="L43" i="2"/>
  <c r="M43" i="2"/>
  <c r="T37" i="1"/>
  <c r="V37" i="1"/>
  <c r="W37" i="1" s="1"/>
  <c r="H20" i="3" s="1"/>
  <c r="I17" i="4" s="1"/>
  <c r="V36" i="1"/>
  <c r="W36" i="1"/>
  <c r="P44" i="2"/>
  <c r="Q44" i="2"/>
  <c r="R44" i="2"/>
  <c r="P45" i="2"/>
  <c r="Q45" i="2"/>
  <c r="R45" i="2"/>
  <c r="P46" i="2"/>
  <c r="Q46" i="2"/>
  <c r="R46" i="2"/>
  <c r="P47" i="2"/>
  <c r="Q47" i="2"/>
  <c r="R47" i="2"/>
  <c r="Q43" i="2"/>
  <c r="R43" i="2"/>
  <c r="AE32" i="2"/>
  <c r="AF32" i="2"/>
  <c r="AG32" i="2"/>
  <c r="AE33" i="2"/>
  <c r="AF33" i="2"/>
  <c r="AG33" i="2"/>
  <c r="AE34" i="2"/>
  <c r="AF34" i="2"/>
  <c r="AG34" i="2"/>
  <c r="AE35" i="2"/>
  <c r="AF35" i="2"/>
  <c r="AG35" i="2"/>
  <c r="AF31" i="2"/>
  <c r="AG31" i="2"/>
  <c r="Z32" i="2"/>
  <c r="AA32" i="2"/>
  <c r="AB32" i="2"/>
  <c r="Z33" i="2"/>
  <c r="AA33" i="2"/>
  <c r="AB33" i="2"/>
  <c r="Z34" i="2"/>
  <c r="AA34" i="2"/>
  <c r="AB34" i="2"/>
  <c r="Z35" i="2"/>
  <c r="AA35" i="2"/>
  <c r="AB35" i="2"/>
  <c r="AA31" i="2"/>
  <c r="AB31" i="2"/>
  <c r="U31" i="2"/>
  <c r="U32" i="2"/>
  <c r="V32" i="2"/>
  <c r="W32" i="2"/>
  <c r="U33" i="2"/>
  <c r="V33" i="2"/>
  <c r="W33" i="2"/>
  <c r="U34" i="2"/>
  <c r="V34" i="2"/>
  <c r="W34" i="2"/>
  <c r="U35" i="2"/>
  <c r="V35" i="2"/>
  <c r="W35" i="2"/>
  <c r="V31" i="2"/>
  <c r="W31" i="2"/>
  <c r="Q31" i="2"/>
  <c r="R31" i="2"/>
  <c r="Q32" i="2"/>
  <c r="R32" i="2"/>
  <c r="Q33" i="2"/>
  <c r="R33" i="2"/>
  <c r="Q34" i="2"/>
  <c r="R34" i="2"/>
  <c r="Q35" i="2"/>
  <c r="R35" i="2"/>
  <c r="P32" i="2"/>
  <c r="P33" i="2"/>
  <c r="P34" i="2"/>
  <c r="P35" i="2"/>
  <c r="K32" i="2"/>
  <c r="L32" i="2"/>
  <c r="M32" i="2"/>
  <c r="K33" i="2"/>
  <c r="L33" i="2"/>
  <c r="M33" i="2"/>
  <c r="K34" i="2"/>
  <c r="L34" i="2"/>
  <c r="M34" i="2"/>
  <c r="K35" i="2"/>
  <c r="L35" i="2"/>
  <c r="M35" i="2"/>
  <c r="L31" i="2"/>
  <c r="M31" i="2"/>
  <c r="F31" i="2"/>
  <c r="F32" i="2"/>
  <c r="G32" i="2"/>
  <c r="H32" i="2"/>
  <c r="F33" i="2"/>
  <c r="G33" i="2"/>
  <c r="H33" i="2"/>
  <c r="F34" i="2"/>
  <c r="G34" i="2"/>
  <c r="H34" i="2"/>
  <c r="F35" i="2"/>
  <c r="G35" i="2"/>
  <c r="H35" i="2"/>
  <c r="G31" i="2"/>
  <c r="H31" i="2"/>
  <c r="A32" i="2"/>
  <c r="B32" i="2"/>
  <c r="C32" i="2"/>
  <c r="A33" i="2"/>
  <c r="B33" i="2"/>
  <c r="C33" i="2"/>
  <c r="D34" i="2" s="1"/>
  <c r="J12" i="3" s="1"/>
  <c r="K5" i="4" s="1"/>
  <c r="A34" i="2"/>
  <c r="B34" i="2"/>
  <c r="C34" i="2"/>
  <c r="A35" i="2"/>
  <c r="B35" i="2"/>
  <c r="C35" i="2"/>
  <c r="B31" i="2"/>
  <c r="C31" i="2"/>
  <c r="A38" i="2"/>
  <c r="B38" i="2"/>
  <c r="C38" i="2"/>
  <c r="A39" i="2"/>
  <c r="B39" i="2"/>
  <c r="C39" i="2"/>
  <c r="A40" i="2"/>
  <c r="B40" i="2"/>
  <c r="C40" i="2"/>
  <c r="A41" i="2"/>
  <c r="B41" i="2"/>
  <c r="C41" i="2"/>
  <c r="B37" i="2"/>
  <c r="C37" i="2"/>
  <c r="P26" i="2"/>
  <c r="Q26" i="2"/>
  <c r="R26" i="2"/>
  <c r="P27" i="2"/>
  <c r="Q27" i="2"/>
  <c r="R27" i="2"/>
  <c r="P28" i="2"/>
  <c r="Q28" i="2"/>
  <c r="R28" i="2"/>
  <c r="P29" i="2"/>
  <c r="Q29" i="2"/>
  <c r="R29" i="2"/>
  <c r="Q25" i="2"/>
  <c r="R25" i="2"/>
  <c r="L25" i="2"/>
  <c r="M25" i="2"/>
  <c r="L26" i="2"/>
  <c r="M26" i="2"/>
  <c r="L27" i="2"/>
  <c r="M27" i="2"/>
  <c r="L28" i="2"/>
  <c r="M28" i="2"/>
  <c r="L29" i="2"/>
  <c r="M29" i="2"/>
  <c r="K26" i="2"/>
  <c r="K27" i="2"/>
  <c r="K28" i="2"/>
  <c r="K29" i="2"/>
  <c r="F26" i="2"/>
  <c r="G26" i="2"/>
  <c r="H26" i="2"/>
  <c r="F27" i="2"/>
  <c r="G27" i="2"/>
  <c r="H27" i="2"/>
  <c r="F28" i="2"/>
  <c r="G28" i="2"/>
  <c r="H28" i="2"/>
  <c r="F29" i="2"/>
  <c r="G29" i="2"/>
  <c r="H29" i="2"/>
  <c r="G25" i="2"/>
  <c r="H25" i="2"/>
  <c r="O37" i="1"/>
  <c r="Q37" i="1"/>
  <c r="R37" i="1" s="1"/>
  <c r="H19" i="3" s="1"/>
  <c r="I9" i="4" s="1"/>
  <c r="Q36" i="1"/>
  <c r="R36" i="1"/>
  <c r="W27" i="1"/>
  <c r="Y27" i="1"/>
  <c r="Y26" i="1"/>
  <c r="Z26" i="1"/>
  <c r="R27" i="1"/>
  <c r="T27" i="1"/>
  <c r="U27" i="1" s="1"/>
  <c r="H15" i="3" s="1"/>
  <c r="I2" i="4" s="1"/>
  <c r="T26" i="1"/>
  <c r="U26" i="1"/>
  <c r="M27" i="1"/>
  <c r="O27" i="1"/>
  <c r="P27" i="1" s="1"/>
  <c r="H14" i="3" s="1"/>
  <c r="I13" i="4" s="1"/>
  <c r="O26" i="1"/>
  <c r="P26" i="1"/>
  <c r="H29" i="1"/>
  <c r="J29" i="1"/>
  <c r="K29" i="1" s="1"/>
  <c r="H13" i="3" s="1"/>
  <c r="I3" i="4" s="1"/>
  <c r="J28" i="1"/>
  <c r="K28" i="1"/>
  <c r="H27" i="1"/>
  <c r="J27" i="1"/>
  <c r="J26" i="1"/>
  <c r="K26" i="1"/>
  <c r="R22" i="1"/>
  <c r="T22" i="1"/>
  <c r="U22" i="1" s="1"/>
  <c r="H9" i="3" s="1"/>
  <c r="I18" i="4" s="1"/>
  <c r="U21" i="1"/>
  <c r="T21" i="1"/>
  <c r="M22" i="1"/>
  <c r="O22" i="1"/>
  <c r="P22" i="1" s="1"/>
  <c r="H10" i="3" s="1"/>
  <c r="I7" i="4" s="1"/>
  <c r="P21" i="1"/>
  <c r="O21" i="1"/>
  <c r="H22" i="1"/>
  <c r="J22" i="1"/>
  <c r="K22" i="1" s="1"/>
  <c r="H8" i="3" s="1"/>
  <c r="I12" i="4" s="1"/>
  <c r="J21" i="1"/>
  <c r="K21" i="1"/>
  <c r="A26" i="2"/>
  <c r="B26" i="2"/>
  <c r="C26" i="2"/>
  <c r="A27" i="2"/>
  <c r="B27" i="2"/>
  <c r="C27" i="2"/>
  <c r="A28" i="2"/>
  <c r="B28" i="2"/>
  <c r="C28" i="2"/>
  <c r="A29" i="2"/>
  <c r="B29" i="2"/>
  <c r="C29" i="2"/>
  <c r="B25" i="2"/>
  <c r="C25" i="2"/>
  <c r="A25" i="2"/>
  <c r="A20" i="2"/>
  <c r="B20" i="2"/>
  <c r="C20" i="2"/>
  <c r="A21" i="2"/>
  <c r="B21" i="2"/>
  <c r="C21" i="2"/>
  <c r="A22" i="2"/>
  <c r="B22" i="2"/>
  <c r="C22" i="2"/>
  <c r="A23" i="2"/>
  <c r="B23" i="2"/>
  <c r="C23" i="2"/>
  <c r="B19" i="2"/>
  <c r="C19" i="2"/>
  <c r="A19" i="2"/>
  <c r="A14" i="2"/>
  <c r="B14" i="2"/>
  <c r="C14" i="2"/>
  <c r="A15" i="2"/>
  <c r="B15" i="2"/>
  <c r="C15" i="2"/>
  <c r="A16" i="2"/>
  <c r="B16" i="2"/>
  <c r="C16" i="2"/>
  <c r="A17" i="2"/>
  <c r="B17" i="2"/>
  <c r="C17" i="2"/>
  <c r="B13" i="2"/>
  <c r="C13" i="2"/>
  <c r="A13" i="2"/>
  <c r="A8" i="2"/>
  <c r="B8" i="2"/>
  <c r="C8" i="2"/>
  <c r="A9" i="2"/>
  <c r="B9" i="2"/>
  <c r="C9" i="2"/>
  <c r="A10" i="2"/>
  <c r="B10" i="2"/>
  <c r="C10" i="2"/>
  <c r="A11" i="2"/>
  <c r="B11" i="2"/>
  <c r="C11" i="2"/>
  <c r="B7" i="2"/>
  <c r="C7" i="2"/>
  <c r="A7" i="2"/>
  <c r="A2" i="2"/>
  <c r="B2" i="2"/>
  <c r="C2" i="2"/>
  <c r="A3" i="2"/>
  <c r="B3" i="2"/>
  <c r="C3" i="2"/>
  <c r="A4" i="2"/>
  <c r="B4" i="2"/>
  <c r="C4" i="2"/>
  <c r="A5" i="2"/>
  <c r="B5" i="2"/>
  <c r="C5" i="2"/>
  <c r="B1" i="2"/>
  <c r="C1" i="2"/>
  <c r="A1" i="2"/>
  <c r="A32" i="1"/>
  <c r="B32" i="1"/>
  <c r="C32" i="1"/>
  <c r="D32" i="1"/>
  <c r="A33" i="1"/>
  <c r="B33" i="1"/>
  <c r="B2" i="6" s="1"/>
  <c r="C33" i="1"/>
  <c r="D33" i="1"/>
  <c r="E33" i="1"/>
  <c r="C2" i="6" s="1"/>
  <c r="F33" i="1"/>
  <c r="H11" i="3" s="1"/>
  <c r="I4" i="4" s="1"/>
  <c r="B31" i="1"/>
  <c r="C31" i="1"/>
  <c r="D31" i="1"/>
  <c r="E31" i="1"/>
  <c r="F31" i="1"/>
  <c r="A31" i="1"/>
  <c r="A27" i="1"/>
  <c r="B27" i="1"/>
  <c r="C27" i="1"/>
  <c r="D27" i="1"/>
  <c r="A28" i="1"/>
  <c r="B28" i="1"/>
  <c r="B4" i="6" s="1"/>
  <c r="C28" i="1"/>
  <c r="D28" i="1"/>
  <c r="E28" i="1"/>
  <c r="C4" i="6" s="1"/>
  <c r="F28" i="1"/>
  <c r="H12" i="3" s="1"/>
  <c r="I5" i="4" s="1"/>
  <c r="B26" i="1"/>
  <c r="C26" i="1"/>
  <c r="D26" i="1"/>
  <c r="E26" i="1"/>
  <c r="F26" i="1"/>
  <c r="A26" i="1"/>
  <c r="A12" i="1"/>
  <c r="B12" i="1"/>
  <c r="C12" i="1"/>
  <c r="D12" i="1"/>
  <c r="A13" i="1"/>
  <c r="B13" i="1"/>
  <c r="B7" i="6" s="1"/>
  <c r="C13" i="1"/>
  <c r="D13" i="1"/>
  <c r="E13" i="1"/>
  <c r="C7" i="6" s="1"/>
  <c r="F13" i="1"/>
  <c r="H5" i="3" s="1"/>
  <c r="I6" i="4" s="1"/>
  <c r="B11" i="1"/>
  <c r="C11" i="1"/>
  <c r="D11" i="1"/>
  <c r="E11" i="1"/>
  <c r="F11" i="1"/>
  <c r="A11" i="1"/>
  <c r="A2" i="1"/>
  <c r="B2" i="1"/>
  <c r="C2" i="1"/>
  <c r="D2" i="1"/>
  <c r="A3" i="1"/>
  <c r="B3" i="1"/>
  <c r="B9" i="6" s="1"/>
  <c r="C3" i="1"/>
  <c r="D3" i="1"/>
  <c r="E3" i="1"/>
  <c r="C9" i="6" s="1"/>
  <c r="F3" i="1"/>
  <c r="H3" i="3" s="1"/>
  <c r="I16" i="4" s="1"/>
  <c r="B1" i="1"/>
  <c r="C1" i="1"/>
  <c r="D1" i="1"/>
  <c r="E1" i="1"/>
  <c r="F1" i="1"/>
  <c r="A1" i="1"/>
  <c r="A22" i="1"/>
  <c r="B22" i="1"/>
  <c r="C22" i="1"/>
  <c r="D22" i="1"/>
  <c r="A23" i="1"/>
  <c r="B23" i="1"/>
  <c r="B5" i="6" s="1"/>
  <c r="C23" i="1"/>
  <c r="D23" i="1"/>
  <c r="E23" i="1"/>
  <c r="C5" i="6" s="1"/>
  <c r="F23" i="1"/>
  <c r="H7" i="3" s="1"/>
  <c r="I8" i="4" s="1"/>
  <c r="B21" i="1"/>
  <c r="C21" i="1"/>
  <c r="D21" i="1"/>
  <c r="E21" i="1"/>
  <c r="F21" i="1"/>
  <c r="A21" i="1"/>
  <c r="A17" i="1"/>
  <c r="B17" i="1"/>
  <c r="C17" i="1"/>
  <c r="D17" i="1"/>
  <c r="A18" i="1"/>
  <c r="B18" i="1"/>
  <c r="B6" i="6" s="1"/>
  <c r="C18" i="1"/>
  <c r="D18" i="1"/>
  <c r="E18" i="1"/>
  <c r="C6" i="6" s="1"/>
  <c r="F18" i="1"/>
  <c r="H6" i="3" s="1"/>
  <c r="I19" i="4" s="1"/>
  <c r="B16" i="1"/>
  <c r="C16" i="1"/>
  <c r="D16" i="1"/>
  <c r="E16" i="1"/>
  <c r="F16" i="1"/>
  <c r="A16" i="1"/>
  <c r="A7" i="1"/>
  <c r="B7" i="1"/>
  <c r="C7" i="1"/>
  <c r="D7" i="1"/>
  <c r="A8" i="1"/>
  <c r="B8" i="1"/>
  <c r="B8" i="6" s="1"/>
  <c r="C8" i="1"/>
  <c r="D8" i="1"/>
  <c r="E8" i="1"/>
  <c r="C8" i="6" s="1"/>
  <c r="F8" i="1"/>
  <c r="H4" i="3" s="1"/>
  <c r="I14" i="4" s="1"/>
  <c r="B6" i="1"/>
  <c r="C6" i="1"/>
  <c r="D6" i="1"/>
  <c r="E6" i="1"/>
  <c r="F6" i="1"/>
  <c r="A6" i="1"/>
  <c r="C13" i="5" l="1"/>
  <c r="D13" i="5" s="1"/>
  <c r="C2" i="5"/>
  <c r="D2" i="6"/>
  <c r="K27" i="1"/>
  <c r="Z27" i="1"/>
  <c r="H16" i="3" s="1"/>
  <c r="I15" i="4" s="1"/>
  <c r="C15" i="5" s="1"/>
  <c r="D15" i="5" s="1"/>
  <c r="D46" i="2"/>
  <c r="J17" i="3" s="1"/>
  <c r="N34" i="2"/>
  <c r="I46" i="2"/>
  <c r="J18" i="3" s="1"/>
  <c r="I34" i="2"/>
  <c r="N46" i="2"/>
  <c r="J20" i="3" s="1"/>
  <c r="K17" i="4" s="1"/>
  <c r="I17" i="3"/>
  <c r="I18" i="3"/>
  <c r="C3" i="5"/>
  <c r="C11" i="5"/>
  <c r="D11" i="5" s="1"/>
  <c r="C7" i="5"/>
  <c r="D7" i="5" s="1"/>
  <c r="C16" i="5"/>
  <c r="C5" i="5"/>
  <c r="C4" i="5"/>
  <c r="C8" i="5"/>
  <c r="D8" i="5" s="1"/>
  <c r="C12" i="5"/>
  <c r="D12" i="5" s="1"/>
  <c r="C14" i="5"/>
  <c r="D14" i="5" s="1"/>
  <c r="C10" i="5"/>
  <c r="D10" i="5" s="1"/>
  <c r="D6" i="6"/>
  <c r="D9" i="6"/>
  <c r="D4" i="6"/>
  <c r="D8" i="6"/>
  <c r="D5" i="6"/>
  <c r="D7" i="6"/>
  <c r="D40" i="2"/>
  <c r="J11" i="3" s="1"/>
  <c r="K4" i="4" s="1"/>
  <c r="E10" i="5" s="1"/>
  <c r="AC34" i="2"/>
  <c r="J15" i="3" s="1"/>
  <c r="K2" i="4" s="1"/>
  <c r="X34" i="2"/>
  <c r="J14" i="3" s="1"/>
  <c r="K13" i="4" s="1"/>
  <c r="E13" i="5" s="1"/>
  <c r="S34" i="2"/>
  <c r="J13" i="3" s="1"/>
  <c r="K3" i="4" s="1"/>
  <c r="M38" i="1"/>
  <c r="H18" i="3" s="1"/>
  <c r="I11" i="4" s="1"/>
  <c r="C9" i="5" s="1"/>
  <c r="D9" i="5" s="1"/>
  <c r="C3" i="6"/>
  <c r="D3" i="6" s="1"/>
  <c r="AH34" i="2"/>
  <c r="J16" i="3" s="1"/>
  <c r="K15" i="4" s="1"/>
  <c r="S46" i="2"/>
  <c r="J19" i="3" s="1"/>
  <c r="K9" i="4" s="1"/>
  <c r="I4" i="3"/>
  <c r="J14" i="4" s="1"/>
  <c r="I6" i="3"/>
  <c r="J19" i="4" s="1"/>
  <c r="I7" i="3"/>
  <c r="J8" i="4" s="1"/>
  <c r="D6" i="5" s="1"/>
  <c r="I3" i="3"/>
  <c r="J16" i="4" s="1"/>
  <c r="D2" i="5" s="1"/>
  <c r="I5" i="3"/>
  <c r="J6" i="4" s="1"/>
  <c r="D16" i="2"/>
  <c r="J5" i="3" s="1"/>
  <c r="K6" i="4" s="1"/>
  <c r="D28" i="2"/>
  <c r="J7" i="3" s="1"/>
  <c r="K8" i="4" s="1"/>
  <c r="S28" i="2"/>
  <c r="J10" i="3" s="1"/>
  <c r="K7" i="4" s="1"/>
  <c r="D22" i="2"/>
  <c r="J6" i="3" s="1"/>
  <c r="K19" i="4" s="1"/>
  <c r="N28" i="2"/>
  <c r="J9" i="3" s="1"/>
  <c r="K18" i="4" s="1"/>
  <c r="D10" i="2"/>
  <c r="J4" i="3" s="1"/>
  <c r="K14" i="4" s="1"/>
  <c r="I28" i="2"/>
  <c r="J8" i="3" s="1"/>
  <c r="K12" i="4" s="1"/>
  <c r="E11" i="5" s="1"/>
  <c r="D4" i="2"/>
  <c r="J3" i="3" s="1"/>
  <c r="K16" i="4" s="1"/>
  <c r="E3" i="5" l="1"/>
  <c r="E9" i="5"/>
  <c r="D3" i="5"/>
  <c r="E8" i="5"/>
  <c r="E12" i="5"/>
  <c r="C6" i="5"/>
  <c r="E5" i="5"/>
  <c r="D5" i="5"/>
  <c r="E14" i="5"/>
  <c r="E6" i="5"/>
  <c r="E15" i="5"/>
  <c r="E2" i="5"/>
  <c r="E4" i="5"/>
  <c r="E16" i="5"/>
  <c r="E7" i="5"/>
  <c r="D4" i="5"/>
  <c r="D16" i="5"/>
</calcChain>
</file>

<file path=xl/sharedStrings.xml><?xml version="1.0" encoding="utf-8"?>
<sst xmlns="http://schemas.openxmlformats.org/spreadsheetml/2006/main" count="336" uniqueCount="185">
  <si>
    <t>Pour les PRO_pers, cela va jusqu'à l'élision de voyelles autres que schwa.</t>
  </si>
  <si>
    <t>Plus une catégorie est prosodiquement faible, plus son taux de var. schwa/zéro est fort.</t>
  </si>
  <si>
    <t>On peut concevoir le fait que la force prosodique soit un prédicteur de la var. schwa/zéro (et V/Ø) sous la forme d'une asymptote : la graphie médiévale étant ce qu'elle est, la courbe n'atteint jamais zéro.
-&gt; On n'a pas besoin de trancher en déterminant un seuil arbitraire qui dirait p.ex. 'les adj_femi_sg' sont fiables et les NOMS ne le sont pas'. En revanche, on note avec certitude que la force prosodique est un prédicteur de l'alternance vocalique finale notée dans la graphie.</t>
  </si>
  <si>
    <t>1.</t>
  </si>
  <si>
    <t>1.a</t>
  </si>
  <si>
    <t>2.</t>
  </si>
  <si>
    <t>PRE</t>
  </si>
  <si>
    <t>Explications</t>
  </si>
  <si>
    <t>Cette feuille concerne toutes les chutes de schwa (où schwa est de droit)</t>
  </si>
  <si>
    <t>— sans distinction du contexte _V ou _C</t>
  </si>
  <si>
    <t>— le nombre de lemmes et formes sans variation est sur-estimé</t>
  </si>
  <si>
    <t>— parce que je ne peux pas vérifier manuellement les milliers de cas 'normaux'</t>
  </si>
  <si>
    <t>Les informations contextuelles sont dans l'autre feuille ; chaque feuille vient d'un 'pipe' de traitement différent</t>
  </si>
  <si>
    <t>NOM</t>
  </si>
  <si>
    <t>Cette variation est nulle. Concerne surtout "eau".</t>
  </si>
  <si>
    <t>Effet du facteur _V</t>
  </si>
  <si>
    <t>(mesure provisoire, ne pas conserver dans l'argumentaire)</t>
  </si>
  <si>
    <t>Fits in the storytelling</t>
  </si>
  <si>
    <t>Category</t>
  </si>
  <si>
    <t>Diachronic path</t>
  </si>
  <si>
    <t>No</t>
  </si>
  <si>
    <t>ADJ_femi_sg</t>
  </si>
  <si>
    <t>Yes, but low effect</t>
  </si>
  <si>
    <t>Yes</t>
  </si>
  <si>
    <t>ADV</t>
  </si>
  <si>
    <t>PRO_pers</t>
  </si>
  <si>
    <t>DET_def</t>
  </si>
  <si>
    <t>Context is highly significant, but there is no diachronic path. However, elision is never systematic.</t>
  </si>
  <si>
    <t>t</t>
  </si>
  <si>
    <t>p</t>
  </si>
  <si>
    <t xml:space="preserve"> &lt;0,005</t>
  </si>
  <si>
    <t>ρ</t>
  </si>
  <si>
    <t>— femi_sg_CS</t>
  </si>
  <si>
    <r>
      <t xml:space="preserve">Elided form </t>
    </r>
    <r>
      <rPr>
        <i/>
        <sz val="12"/>
        <color theme="1"/>
        <rFont val="Calibri"/>
        <family val="2"/>
        <scheme val="minor"/>
      </rPr>
      <t>l'</t>
    </r>
    <r>
      <rPr>
        <sz val="12"/>
        <color theme="1"/>
        <rFont val="Calibri"/>
        <family val="2"/>
        <scheme val="minor"/>
      </rPr>
      <t xml:space="preserve"> is 0% _C and ~100% _V, if dialectal analogical </t>
    </r>
    <r>
      <rPr>
        <i/>
        <sz val="12"/>
        <color theme="1"/>
        <rFont val="Calibri"/>
        <family val="2"/>
        <scheme val="minor"/>
      </rPr>
      <t>li</t>
    </r>
    <r>
      <rPr>
        <sz val="12"/>
        <color theme="1"/>
        <rFont val="Calibri"/>
        <family val="2"/>
        <scheme val="minor"/>
      </rPr>
      <t xml:space="preserve"> forms are removed. If </t>
    </r>
    <r>
      <rPr>
        <i/>
        <sz val="12"/>
        <color theme="1"/>
        <rFont val="Calibri"/>
        <family val="2"/>
        <scheme val="minor"/>
      </rPr>
      <t>li</t>
    </r>
    <r>
      <rPr>
        <sz val="12"/>
        <color theme="1"/>
        <rFont val="Calibri"/>
        <family val="2"/>
        <scheme val="minor"/>
      </rPr>
      <t xml:space="preserve"> is kept, only 90% of </t>
    </r>
    <r>
      <rPr>
        <i/>
        <sz val="12"/>
        <color theme="1"/>
        <rFont val="Calibri"/>
        <family val="2"/>
        <scheme val="minor"/>
      </rPr>
      <t>l'</t>
    </r>
    <r>
      <rPr>
        <sz val="12"/>
        <color theme="1"/>
        <rFont val="Calibri"/>
        <family val="2"/>
        <scheme val="minor"/>
      </rPr>
      <t xml:space="preserve"> before _V. Removing analogical dialectal </t>
    </r>
    <r>
      <rPr>
        <i/>
        <sz val="12"/>
        <color theme="1"/>
        <rFont val="Calibri"/>
        <family val="2"/>
        <scheme val="minor"/>
      </rPr>
      <t>le</t>
    </r>
    <r>
      <rPr>
        <sz val="12"/>
        <color theme="1"/>
        <rFont val="Calibri"/>
        <family val="2"/>
        <scheme val="minor"/>
      </rPr>
      <t xml:space="preserve"> also improve quality, but less.</t>
    </r>
  </si>
  <si>
    <t>— masc_pl_CS</t>
  </si>
  <si>
    <r>
      <t xml:space="preserve">Plural forms </t>
    </r>
    <r>
      <rPr>
        <i/>
        <sz val="12"/>
        <color theme="1"/>
        <rFont val="Calibri"/>
        <family val="2"/>
        <scheme val="minor"/>
      </rPr>
      <t>li</t>
    </r>
    <r>
      <rPr>
        <sz val="12"/>
        <color theme="1"/>
        <rFont val="Calibri"/>
        <family val="2"/>
        <scheme val="minor"/>
      </rPr>
      <t xml:space="preserve"> do not suffer elision, if annotation is to be trusted.</t>
    </r>
  </si>
  <si>
    <t>— masc_sg_CR</t>
  </si>
  <si>
    <r>
      <t xml:space="preserve">Object singular </t>
    </r>
    <r>
      <rPr>
        <i/>
        <sz val="12"/>
        <color theme="1"/>
        <rFont val="Calibri"/>
        <family val="2"/>
        <scheme val="minor"/>
      </rPr>
      <t>le</t>
    </r>
    <r>
      <rPr>
        <sz val="12"/>
        <color theme="1"/>
        <rFont val="Calibri"/>
        <family val="2"/>
        <scheme val="minor"/>
      </rPr>
      <t xml:space="preserve"> forms are subject to obligatory elision and almost no apocope.</t>
    </r>
  </si>
  <si>
    <t>— masc_sg_CS</t>
  </si>
  <si>
    <t>~0%</t>
  </si>
  <si>
    <r>
      <t xml:space="preserve">Subject singular </t>
    </r>
    <r>
      <rPr>
        <i/>
        <sz val="12"/>
        <color theme="1"/>
        <rFont val="Calibri"/>
        <family val="2"/>
        <scheme val="minor"/>
      </rPr>
      <t>li</t>
    </r>
    <r>
      <rPr>
        <sz val="12"/>
        <color theme="1"/>
        <rFont val="Calibri"/>
        <family val="2"/>
        <scheme val="minor"/>
      </rPr>
      <t xml:space="preserve"> forms are subject to elision, but it ranges from 100% to 0% depending on texts. Diachrony doesn't seem to have an effect here.</t>
    </r>
  </si>
  <si>
    <t>PRO_"ne"</t>
  </si>
  <si>
    <r>
      <t xml:space="preserve">Negative pronoun </t>
    </r>
    <r>
      <rPr>
        <i/>
        <sz val="12"/>
        <color theme="1"/>
        <rFont val="Calibri"/>
        <family val="2"/>
        <scheme val="minor"/>
      </rPr>
      <t>ne</t>
    </r>
    <r>
      <rPr>
        <sz val="12"/>
        <color theme="1"/>
        <rFont val="Calibri"/>
        <family val="2"/>
        <scheme val="minor"/>
      </rPr>
      <t xml:space="preserve"> is subject to near obligatory elision, and diachronic path is met because it gets more and more obligatory (</t>
    </r>
    <r>
      <rPr>
        <i/>
        <sz val="12"/>
        <color theme="1"/>
        <rFont val="Calibri"/>
        <family val="2"/>
        <scheme val="minor"/>
      </rPr>
      <t xml:space="preserve">ρ </t>
    </r>
    <r>
      <rPr>
        <sz val="12"/>
        <color theme="1"/>
        <rFont val="Calibri"/>
        <family val="2"/>
        <scheme val="minor"/>
      </rPr>
      <t>is low because rates are already close to 100%)</t>
    </r>
  </si>
  <si>
    <t>— sg_CR_"me"</t>
  </si>
  <si>
    <t>??</t>
  </si>
  <si>
    <t>— 3sg_femi_CS_"ele"</t>
  </si>
  <si>
    <t>PROCON_"que"</t>
  </si>
  <si>
    <r>
      <t>"</t>
    </r>
    <r>
      <rPr>
        <i/>
        <sz val="12"/>
        <color theme="1"/>
        <rFont val="Calibri"/>
        <family val="2"/>
        <scheme val="minor"/>
      </rPr>
      <t>ele</t>
    </r>
    <r>
      <rPr>
        <sz val="12"/>
        <color theme="1"/>
        <rFont val="Calibri"/>
        <family val="2"/>
        <scheme val="minor"/>
      </rPr>
      <t xml:space="preserve">" personal pronouns forms are weird: there are more </t>
    </r>
    <r>
      <rPr>
        <i/>
        <sz val="12"/>
        <color theme="1"/>
        <rFont val="Calibri"/>
        <family val="2"/>
        <scheme val="minor"/>
      </rPr>
      <t>el</t>
    </r>
    <r>
      <rPr>
        <sz val="12"/>
        <color theme="1"/>
        <rFont val="Calibri"/>
        <family val="2"/>
        <scheme val="minor"/>
      </rPr>
      <t xml:space="preserve"> before _C than before _V. However, the mean tendency reduces to neutrality with time.</t>
    </r>
  </si>
  <si>
    <r>
      <t>"</t>
    </r>
    <r>
      <rPr>
        <i/>
        <sz val="12"/>
        <color theme="1"/>
        <rFont val="Calibri"/>
        <family val="2"/>
        <scheme val="minor"/>
      </rPr>
      <t>me/moi</t>
    </r>
    <r>
      <rPr>
        <sz val="12"/>
        <color theme="1"/>
        <rFont val="Calibri"/>
        <family val="2"/>
        <scheme val="minor"/>
      </rPr>
      <t xml:space="preserve">" personal pronouns are subject to elision, but it is only a very strong tendency and is not mandatory. This tendency increase with time. </t>
    </r>
    <r>
      <rPr>
        <b/>
        <sz val="12"/>
        <color theme="1"/>
        <rFont val="Calibri"/>
        <family val="2"/>
        <scheme val="minor"/>
      </rPr>
      <t>Warning: what about "moi" stressed forms in this data?</t>
    </r>
  </si>
  <si>
    <t>Inverted</t>
  </si>
  <si>
    <t>JE</t>
  </si>
  <si>
    <t>ME</t>
  </si>
  <si>
    <t>ELE</t>
  </si>
  <si>
    <t>Ø rate on all lemmas</t>
  </si>
  <si>
    <t>←</t>
  </si>
  <si>
    <t>LA (li, le)*</t>
  </si>
  <si>
    <t>LA*</t>
  </si>
  <si>
    <t>LI_sg</t>
  </si>
  <si>
    <t>LE</t>
  </si>
  <si>
    <t>LI_pl</t>
  </si>
  <si>
    <r>
      <t>*</t>
    </r>
    <r>
      <rPr>
        <i/>
        <sz val="12"/>
        <color theme="1"/>
        <rFont val="Calibri"/>
        <family val="2"/>
        <scheme val="minor"/>
      </rPr>
      <t>La</t>
    </r>
    <r>
      <rPr>
        <sz val="12"/>
        <color theme="1"/>
        <rFont val="Calibri"/>
        <family val="2"/>
        <scheme val="minor"/>
      </rPr>
      <t xml:space="preserve"> peut-être </t>
    </r>
    <r>
      <rPr>
        <i/>
        <sz val="12"/>
        <color theme="1"/>
        <rFont val="Calibri"/>
        <family val="2"/>
        <scheme val="minor"/>
      </rPr>
      <t>li</t>
    </r>
    <r>
      <rPr>
        <sz val="12"/>
        <color theme="1"/>
        <rFont val="Calibri"/>
        <family val="2"/>
        <scheme val="minor"/>
      </rPr>
      <t xml:space="preserve"> ou </t>
    </r>
    <r>
      <rPr>
        <i/>
        <sz val="12"/>
        <color theme="1"/>
        <rFont val="Calibri"/>
        <family val="2"/>
        <scheme val="minor"/>
      </rPr>
      <t>le</t>
    </r>
    <r>
      <rPr>
        <sz val="12"/>
        <color theme="1"/>
        <rFont val="Calibri"/>
        <family val="2"/>
        <scheme val="minor"/>
      </rPr>
      <t xml:space="preserve"> dans certains dialectes, notamment en picard. Enlever les occ. </t>
    </r>
    <r>
      <rPr>
        <i/>
        <sz val="12"/>
        <color theme="1"/>
        <rFont val="Calibri"/>
        <family val="2"/>
        <scheme val="minor"/>
      </rPr>
      <t>li</t>
    </r>
    <r>
      <rPr>
        <sz val="12"/>
        <color theme="1"/>
        <rFont val="Calibri"/>
        <family val="2"/>
        <scheme val="minor"/>
      </rPr>
      <t xml:space="preserve"> améliore beaucoup, enlever les occurrences </t>
    </r>
    <r>
      <rPr>
        <i/>
        <sz val="12"/>
        <color theme="1"/>
        <rFont val="Calibri"/>
        <family val="2"/>
        <scheme val="minor"/>
      </rPr>
      <t>le</t>
    </r>
    <r>
      <rPr>
        <sz val="12"/>
        <color theme="1"/>
        <rFont val="Calibri"/>
        <family val="2"/>
        <scheme val="minor"/>
      </rPr>
      <t xml:space="preserve"> améliore un peu.</t>
    </r>
  </si>
  <si>
    <t>QUE</t>
  </si>
  <si>
    <t>⇾ Raw rates means nothing: there are way more _#C contexts than _#V contexts in Old French. Only adverbs escape this principle?!</t>
  </si>
  <si>
    <t>_#V as favouring Ø</t>
  </si>
  <si>
    <r>
      <t xml:space="preserve">Nouns seem to resist very well -&lt;e&gt;/Ø variation. However, these are only non radical-alternatic nouns; among the radical-alternating words, </t>
    </r>
    <r>
      <rPr>
        <i/>
        <sz val="12"/>
        <color theme="1"/>
        <rFont val="Calibri"/>
        <family val="2"/>
        <scheme val="minor"/>
      </rPr>
      <t>ome</t>
    </r>
    <r>
      <rPr>
        <sz val="12"/>
        <color theme="1"/>
        <rFont val="Calibri"/>
        <family val="2"/>
        <scheme val="minor"/>
      </rPr>
      <t xml:space="preserve"> seems to have a specific pattern, to be quickly investigated.</t>
    </r>
  </si>
  <si>
    <r>
      <t xml:space="preserve">Context is highly significant, ho ever it is mostly due to </t>
    </r>
    <r>
      <rPr>
        <i/>
        <sz val="12"/>
        <color theme="1"/>
        <rFont val="Calibri"/>
        <family val="2"/>
        <scheme val="minor"/>
      </rPr>
      <t>de</t>
    </r>
    <r>
      <rPr>
        <sz val="12"/>
        <color theme="1"/>
        <rFont val="Calibri"/>
        <family val="2"/>
        <scheme val="minor"/>
      </rPr>
      <t xml:space="preserve"> preposition, but we see some examples with </t>
    </r>
    <r>
      <rPr>
        <i/>
        <sz val="12"/>
        <color theme="1"/>
        <rFont val="Calibri"/>
        <family val="2"/>
        <scheme val="minor"/>
      </rPr>
      <t>contre</t>
    </r>
    <r>
      <rPr>
        <sz val="12"/>
        <color theme="1"/>
        <rFont val="Calibri"/>
        <family val="2"/>
        <scheme val="minor"/>
      </rPr>
      <t xml:space="preserve">. </t>
    </r>
    <r>
      <rPr>
        <i/>
        <sz val="12"/>
        <color theme="1"/>
        <rFont val="Calibri"/>
        <family val="2"/>
        <scheme val="minor"/>
      </rPr>
      <t>Sore</t>
    </r>
    <r>
      <rPr>
        <sz val="12"/>
        <color theme="1"/>
        <rFont val="Calibri"/>
        <family val="2"/>
        <scheme val="minor"/>
      </rPr>
      <t xml:space="preserve"> is not a real counter-example, raw number of attestations _V is simply to low + apoocope on </t>
    </r>
    <r>
      <rPr>
        <i/>
        <sz val="12"/>
        <color theme="1"/>
        <rFont val="Calibri"/>
        <family val="2"/>
        <scheme val="minor"/>
      </rPr>
      <t>sore</t>
    </r>
    <r>
      <rPr>
        <sz val="12"/>
        <color theme="1"/>
        <rFont val="Calibri"/>
        <family val="2"/>
        <scheme val="minor"/>
      </rPr>
      <t xml:space="preserve"> might be lexically different, being one of the earliest.</t>
    </r>
  </si>
  <si>
    <t>_V as a weaker effect than _C; this is unexpected. At no point in space does _V as an higher effect than _C. But _V gets closer and closer to _C, so diachronic path is kinda met. Ergo, adverbs seems to have a specific status.</t>
  </si>
  <si>
    <r>
      <t xml:space="preserve">Context is highly significant, mostly for </t>
    </r>
    <r>
      <rPr>
        <i/>
        <sz val="12"/>
        <color theme="1"/>
        <rFont val="Calibri"/>
        <family val="2"/>
        <scheme val="minor"/>
      </rPr>
      <t>je-j'</t>
    </r>
    <r>
      <rPr>
        <sz val="12"/>
        <color theme="1"/>
        <rFont val="Calibri"/>
        <family val="2"/>
        <scheme val="minor"/>
      </rPr>
      <t xml:space="preserve">, </t>
    </r>
    <r>
      <rPr>
        <i/>
        <sz val="12"/>
        <color theme="1"/>
        <rFont val="Calibri"/>
        <family val="2"/>
        <scheme val="minor"/>
      </rPr>
      <t>me-m'</t>
    </r>
    <r>
      <rPr>
        <sz val="12"/>
        <color theme="1"/>
        <rFont val="Calibri"/>
        <family val="2"/>
        <scheme val="minor"/>
      </rPr>
      <t xml:space="preserve">, and </t>
    </r>
    <r>
      <rPr>
        <i/>
        <sz val="12"/>
        <color theme="1"/>
        <rFont val="Calibri"/>
        <family val="2"/>
        <scheme val="minor"/>
      </rPr>
      <t>t(e/u)-t'</t>
    </r>
    <r>
      <rPr>
        <sz val="12"/>
        <color theme="1"/>
        <rFont val="Calibri"/>
        <family val="2"/>
        <scheme val="minor"/>
      </rPr>
      <t xml:space="preserve">. In fact it is only </t>
    </r>
    <r>
      <rPr>
        <i/>
        <sz val="12"/>
        <color theme="1"/>
        <rFont val="Calibri"/>
        <family val="2"/>
        <scheme val="minor"/>
      </rPr>
      <t>ele</t>
    </r>
    <r>
      <rPr>
        <sz val="12"/>
        <color theme="1"/>
        <rFont val="Calibri"/>
        <family val="2"/>
        <scheme val="minor"/>
      </rPr>
      <t xml:space="preserve"> that has Ø forms before _V. Diachronic path is strong for JE, weak for ME/MOI, and is attested for </t>
    </r>
    <r>
      <rPr>
        <i/>
        <sz val="12"/>
        <color theme="1"/>
        <rFont val="Calibri"/>
        <family val="2"/>
        <scheme val="minor"/>
      </rPr>
      <t>ele</t>
    </r>
    <r>
      <rPr>
        <sz val="12"/>
        <color theme="1"/>
        <rFont val="Calibri"/>
        <family val="2"/>
        <scheme val="minor"/>
      </rPr>
      <t xml:space="preserve">, in the sense that </t>
    </r>
    <r>
      <rPr>
        <i/>
        <sz val="12"/>
        <color theme="1"/>
        <rFont val="Calibri"/>
        <family val="2"/>
        <scheme val="minor"/>
      </rPr>
      <t>el</t>
    </r>
    <r>
      <rPr>
        <sz val="12"/>
        <color theme="1"/>
        <rFont val="Calibri"/>
        <family val="2"/>
        <scheme val="minor"/>
      </rPr>
      <t xml:space="preserve"> forms before _C decrease.</t>
    </r>
  </si>
  <si>
    <r>
      <t>je</t>
    </r>
    <r>
      <rPr>
        <sz val="12"/>
        <color theme="1"/>
        <rFont val="Calibri"/>
        <family val="2"/>
        <scheme val="minor"/>
      </rPr>
      <t xml:space="preserve"> personal pronouns forms are subject to elision and no apocope. Elision ranges between 0 and 100%, but it evolves from 0% in </t>
    </r>
    <r>
      <rPr>
        <i/>
        <sz val="12"/>
        <color theme="1"/>
        <rFont val="Calibri"/>
        <family val="2"/>
        <scheme val="minor"/>
      </rPr>
      <t>Roland</t>
    </r>
    <r>
      <rPr>
        <sz val="12"/>
        <color theme="1"/>
        <rFont val="Calibri"/>
        <family val="2"/>
        <scheme val="minor"/>
      </rPr>
      <t xml:space="preserve"> to a mean of about 60-70% at the end of the period. </t>
    </r>
    <r>
      <rPr>
        <b/>
        <sz val="12"/>
        <color theme="1"/>
        <rFont val="Calibri"/>
        <family val="2"/>
        <scheme val="minor"/>
      </rPr>
      <t xml:space="preserve">Warning: there are strong forms </t>
    </r>
    <r>
      <rPr>
        <b/>
        <i/>
        <sz val="12"/>
        <color theme="1"/>
        <rFont val="Calibri"/>
        <family val="2"/>
        <scheme val="minor"/>
      </rPr>
      <t xml:space="preserve">jou, ju, jo, jié </t>
    </r>
    <r>
      <rPr>
        <b/>
        <sz val="12"/>
        <color theme="1"/>
        <rFont val="Calibri"/>
        <family val="2"/>
        <scheme val="minor"/>
      </rPr>
      <t>(etc.) in the data.</t>
    </r>
    <r>
      <rPr>
        <i/>
        <sz val="12"/>
        <color theme="1"/>
        <rFont val="Calibri"/>
        <family val="2"/>
        <scheme val="minor"/>
      </rPr>
      <t xml:space="preserve"> </t>
    </r>
    <r>
      <rPr>
        <sz val="12"/>
        <color theme="1"/>
        <rFont val="Calibri"/>
        <family val="2"/>
        <scheme val="minor"/>
      </rPr>
      <t>Despite this warning, trend are still significant.</t>
    </r>
  </si>
  <si>
    <r>
      <t>Que</t>
    </r>
    <r>
      <rPr>
        <sz val="12"/>
        <color theme="1"/>
        <rFont val="Calibri"/>
        <family val="2"/>
        <scheme val="minor"/>
      </rPr>
      <t xml:space="preserve"> words are subject to optional elision, but it gets stronger and stronger.</t>
    </r>
    <r>
      <rPr>
        <i/>
        <sz val="12"/>
        <color theme="1"/>
        <rFont val="Calibri"/>
        <family val="2"/>
        <scheme val="minor"/>
      </rPr>
      <t xml:space="preserve"> </t>
    </r>
    <r>
      <rPr>
        <sz val="12"/>
        <color theme="1"/>
        <rFont val="Calibri"/>
        <family val="2"/>
        <scheme val="minor"/>
      </rPr>
      <t xml:space="preserve">This is interesting, because </t>
    </r>
    <r>
      <rPr>
        <i/>
        <sz val="12"/>
        <color theme="1"/>
        <rFont val="Calibri"/>
        <family val="2"/>
        <scheme val="minor"/>
      </rPr>
      <t>que</t>
    </r>
    <r>
      <rPr>
        <sz val="12"/>
        <color theme="1"/>
        <rFont val="Calibri"/>
        <family val="2"/>
        <scheme val="minor"/>
      </rPr>
      <t xml:space="preserve"> is already subject to sandhi in Early Old French (</t>
    </r>
    <r>
      <rPr>
        <i/>
        <sz val="12"/>
        <color theme="1"/>
        <rFont val="Calibri"/>
        <family val="2"/>
        <scheme val="minor"/>
      </rPr>
      <t>qu'</t>
    </r>
    <r>
      <rPr>
        <sz val="12"/>
        <color theme="1"/>
        <rFont val="Calibri"/>
        <family val="2"/>
        <scheme val="minor"/>
      </rPr>
      <t xml:space="preserve"> and </t>
    </r>
    <r>
      <rPr>
        <i/>
        <sz val="12"/>
        <color theme="1"/>
        <rFont val="Calibri"/>
        <family val="2"/>
        <scheme val="minor"/>
      </rPr>
      <t>qued</t>
    </r>
    <r>
      <rPr>
        <sz val="12"/>
        <color theme="1"/>
        <rFont val="Calibri"/>
        <family val="2"/>
        <scheme val="minor"/>
      </rPr>
      <t>), yet it takes time to become generalised.</t>
    </r>
  </si>
  <si>
    <t>Ø rate on selected lemmas*</t>
  </si>
  <si>
    <t>*Ø rate on selected lemmas = only on lemmas that are subject to &lt;e&gt;/Ø variation. Excluded lemmas either do not have a final schwa, have a non-etymological final schwa, or have an etymological final schwa that never alternates with Ø.</t>
  </si>
  <si>
    <t>Context influence is significant (p &lt; 0.005), but effect is weak compared to other categories (t = 5). It's half way between actual significance and background noise? Also, does not follow a clear diachronic path, or follow a negative one.</t>
  </si>
  <si>
    <t>Elision factor on selected lemmas**</t>
  </si>
  <si>
    <t>**Elision factor = rate of Ø _#V minus rate of Ø _#C</t>
  </si>
  <si>
    <t>— 1sg_CS_"je"</t>
  </si>
  <si>
    <t>ME/MOI</t>
  </si>
  <si>
    <t>PRO_NE</t>
  </si>
  <si>
    <t>LA (le)*</t>
  </si>
  <si>
    <t>LE_sg</t>
  </si>
  <si>
    <t>PROCON_QUE</t>
  </si>
  <si>
    <t>COME</t>
  </si>
  <si>
    <t>CON_"come"</t>
  </si>
  <si>
    <t>In general, _#V is not a factor here. But in details, the intersection between diatopy and diachrony show a different pattern: elision prevail before 1150, and still does after but not in the center of the domain.</t>
  </si>
  <si>
    <t xml:space="preserve">Interprétation : Pronoms, conjonctions et déterminants &gt; ADV &gt; PRE &gt; ADJ_femi_sg &gt; NOMS. </t>
  </si>
  <si>
    <t>Interprétation</t>
  </si>
  <si>
    <t>Mais les adverbes sont des mots lexicaux ; cela dit, leur fréquence les rapproche de l'usage des mots grammaticaux</t>
  </si>
  <si>
    <t>Il faut distinguer la var. en général et le poids de l'élision</t>
  </si>
  <si>
    <t>2.a</t>
  </si>
  <si>
    <t>Var. en général</t>
  </si>
  <si>
    <t>2.a.i</t>
  </si>
  <si>
    <t>&lt;0,01 %</t>
  </si>
  <si>
    <r>
      <t>come</t>
    </r>
    <r>
      <rPr>
        <sz val="12"/>
        <color theme="1"/>
        <rFont val="Calibri"/>
        <family val="2"/>
        <scheme val="minor"/>
      </rPr>
      <t xml:space="preserve"> &gt; </t>
    </r>
    <r>
      <rPr>
        <i/>
        <sz val="12"/>
        <color theme="1"/>
        <rFont val="Calibri"/>
        <family val="2"/>
        <scheme val="minor"/>
      </rPr>
      <t>ne</t>
    </r>
    <r>
      <rPr>
        <sz val="12"/>
        <color theme="1"/>
        <rFont val="Calibri"/>
        <family val="2"/>
        <scheme val="minor"/>
      </rPr>
      <t xml:space="preserve"> &gt; ttes les conjonctions &gt; </t>
    </r>
    <r>
      <rPr>
        <i/>
        <sz val="12"/>
        <color theme="1"/>
        <rFont val="Calibri"/>
        <family val="2"/>
        <scheme val="minor"/>
      </rPr>
      <t>que</t>
    </r>
    <r>
      <rPr>
        <sz val="12"/>
        <color theme="1"/>
        <rFont val="Calibri"/>
        <family val="2"/>
        <scheme val="minor"/>
      </rPr>
      <t xml:space="preserve"> &gt;</t>
    </r>
    <r>
      <rPr>
        <i/>
        <sz val="12"/>
        <color theme="1"/>
        <rFont val="Calibri"/>
        <family val="2"/>
        <scheme val="minor"/>
      </rPr>
      <t xml:space="preserve"> </t>
    </r>
    <r>
      <rPr>
        <sz val="12"/>
        <color theme="1"/>
        <rFont val="Calibri"/>
        <family val="2"/>
        <scheme val="minor"/>
      </rPr>
      <t xml:space="preserve">ts les DET_def &gt; ts les PRO_pers &gt; </t>
    </r>
    <r>
      <rPr>
        <i/>
        <sz val="12"/>
        <color theme="1"/>
        <rFont val="Calibri"/>
        <family val="2"/>
        <scheme val="minor"/>
      </rPr>
      <t>le</t>
    </r>
    <r>
      <rPr>
        <sz val="12"/>
        <color theme="1"/>
        <rFont val="Calibri"/>
        <family val="2"/>
        <scheme val="minor"/>
      </rPr>
      <t xml:space="preserve"> (PRO_pers_CR_sg) &gt; ADV &gt; </t>
    </r>
    <r>
      <rPr>
        <i/>
        <sz val="12"/>
        <color theme="1"/>
        <rFont val="Calibri"/>
        <family val="2"/>
        <scheme val="minor"/>
      </rPr>
      <t>la</t>
    </r>
    <r>
      <rPr>
        <sz val="12"/>
        <color theme="1"/>
        <rFont val="Calibri"/>
        <family val="2"/>
        <scheme val="minor"/>
      </rPr>
      <t xml:space="preserve"> (DET_def_CS) &gt; ttes les prépositions &gt; </t>
    </r>
    <r>
      <rPr>
        <i/>
        <sz val="12"/>
        <color theme="1"/>
        <rFont val="Calibri"/>
        <family val="2"/>
        <scheme val="minor"/>
      </rPr>
      <t>me</t>
    </r>
    <r>
      <rPr>
        <sz val="12"/>
        <color theme="1"/>
        <rFont val="Calibri"/>
        <family val="2"/>
        <scheme val="minor"/>
      </rPr>
      <t xml:space="preserve"> (PRO_pers_CR) &gt; </t>
    </r>
    <r>
      <rPr>
        <i/>
        <sz val="12"/>
        <color theme="1"/>
        <rFont val="Calibri"/>
        <family val="2"/>
        <scheme val="minor"/>
      </rPr>
      <t>li</t>
    </r>
    <r>
      <rPr>
        <sz val="12"/>
        <color theme="1"/>
        <rFont val="Calibri"/>
        <family val="2"/>
        <scheme val="minor"/>
      </rPr>
      <t xml:space="preserve"> (DET_def CS sg) &gt; </t>
    </r>
    <r>
      <rPr>
        <i/>
        <sz val="12"/>
        <color theme="1"/>
        <rFont val="Calibri"/>
        <family val="2"/>
        <scheme val="minor"/>
      </rPr>
      <t>je</t>
    </r>
    <r>
      <rPr>
        <sz val="12"/>
        <color theme="1"/>
        <rFont val="Calibri"/>
        <family val="2"/>
        <scheme val="minor"/>
      </rPr>
      <t xml:space="preserve"> (PRO_pers) &gt; </t>
    </r>
    <r>
      <rPr>
        <i/>
        <sz val="12"/>
        <color theme="1"/>
        <rFont val="Calibri"/>
        <family val="2"/>
        <scheme val="minor"/>
      </rPr>
      <t>ele</t>
    </r>
    <r>
      <rPr>
        <sz val="12"/>
        <color theme="1"/>
        <rFont val="Calibri"/>
        <family val="2"/>
        <scheme val="minor"/>
      </rPr>
      <t xml:space="preserve"> (PRO_pers) &gt; ADJ &gt; NOM</t>
    </r>
  </si>
  <si>
    <t>2.a.ii</t>
  </si>
  <si>
    <r>
      <t>Cela va de 59% de formes sans -</t>
    </r>
    <r>
      <rPr>
        <i/>
        <sz val="12"/>
        <color theme="1"/>
        <rFont val="Calibri"/>
        <family val="2"/>
        <scheme val="minor"/>
      </rPr>
      <t>e</t>
    </r>
    <r>
      <rPr>
        <sz val="12"/>
        <color theme="1"/>
        <rFont val="Calibri"/>
        <family val="2"/>
        <scheme val="minor"/>
      </rPr>
      <t xml:space="preserve"> (</t>
    </r>
    <r>
      <rPr>
        <i/>
        <sz val="12"/>
        <color theme="1"/>
        <rFont val="Calibri"/>
        <family val="2"/>
        <scheme val="minor"/>
      </rPr>
      <t>come</t>
    </r>
    <r>
      <rPr>
        <sz val="12"/>
        <color theme="1"/>
        <rFont val="Calibri"/>
        <family val="2"/>
        <scheme val="minor"/>
      </rPr>
      <t>) à près de 0%</t>
    </r>
  </si>
  <si>
    <t>2.b</t>
  </si>
  <si>
    <t>Var. selon le contexte initial subséquent</t>
  </si>
  <si>
    <t>PRO_pers 1sg_CS_"je"</t>
  </si>
  <si>
    <t>PRO_pers 3sg_femi_CS_"ele"</t>
  </si>
  <si>
    <t>PRO_pers sg_CR_"me"</t>
  </si>
  <si>
    <t>DET_def femi_sg_CS</t>
  </si>
  <si>
    <t>DET_def masc_sg_CS</t>
  </si>
  <si>
    <t>DET_def masc_sg_CR</t>
  </si>
  <si>
    <t>DET_def masc_pl_CS</t>
  </si>
  <si>
    <t>2.b.i</t>
  </si>
  <si>
    <t>Force de l'élision</t>
  </si>
  <si>
    <r>
      <t>le</t>
    </r>
    <r>
      <rPr>
        <sz val="12"/>
        <color theme="1"/>
        <rFont val="Calibri"/>
        <family val="2"/>
        <scheme val="minor"/>
      </rPr>
      <t xml:space="preserve"> &gt; </t>
    </r>
    <r>
      <rPr>
        <i/>
        <sz val="12"/>
        <color theme="1"/>
        <rFont val="Calibri"/>
        <family val="2"/>
        <scheme val="minor"/>
      </rPr>
      <t>la</t>
    </r>
    <r>
      <rPr>
        <sz val="12"/>
        <color theme="1"/>
        <rFont val="Calibri"/>
        <family val="2"/>
        <scheme val="minor"/>
      </rPr>
      <t xml:space="preserve"> &gt; </t>
    </r>
    <r>
      <rPr>
        <i/>
        <sz val="12"/>
        <color theme="1"/>
        <rFont val="Calibri"/>
        <family val="2"/>
        <scheme val="minor"/>
      </rPr>
      <t>ne</t>
    </r>
    <r>
      <rPr>
        <sz val="12"/>
        <color theme="1"/>
        <rFont val="Calibri"/>
        <family val="2"/>
        <scheme val="minor"/>
      </rPr>
      <t xml:space="preserve"> &gt; ts les DET_def</t>
    </r>
  </si>
  <si>
    <r>
      <rPr>
        <b/>
        <sz val="12"/>
        <color theme="1"/>
        <rFont val="Calibri"/>
        <family val="2"/>
        <scheme val="minor"/>
      </rPr>
      <t>Très forte</t>
    </r>
    <r>
      <rPr>
        <sz val="12"/>
        <color theme="1"/>
        <rFont val="Calibri"/>
        <family val="2"/>
        <scheme val="minor"/>
      </rPr>
      <t xml:space="preserve"> (</t>
    </r>
    <r>
      <rPr>
        <i/>
        <sz val="12"/>
        <color theme="1"/>
        <rFont val="Calibri"/>
        <family val="2"/>
        <scheme val="minor"/>
      </rPr>
      <t>t</t>
    </r>
    <r>
      <rPr>
        <sz val="12"/>
        <color theme="1"/>
        <rFont val="Calibri"/>
        <family val="2"/>
        <scheme val="minor"/>
      </rPr>
      <t>&gt;100)</t>
    </r>
  </si>
  <si>
    <t>Non significative</t>
  </si>
  <si>
    <r>
      <t>li</t>
    </r>
    <r>
      <rPr>
        <sz val="12"/>
        <color theme="1"/>
        <rFont val="Calibri"/>
        <family val="2"/>
        <scheme val="minor"/>
      </rPr>
      <t xml:space="preserve"> (CS pl) &gt; ts les noms &gt; </t>
    </r>
    <r>
      <rPr>
        <i/>
        <sz val="12"/>
        <color theme="1"/>
        <rFont val="Calibri"/>
        <family val="2"/>
        <scheme val="minor"/>
      </rPr>
      <t>come</t>
    </r>
  </si>
  <si>
    <r>
      <t xml:space="preserve">Inversée </t>
    </r>
    <r>
      <rPr>
        <sz val="12"/>
        <color theme="1"/>
        <rFont val="Calibri"/>
        <family val="2"/>
        <scheme val="minor"/>
      </rPr>
      <t>(</t>
    </r>
    <r>
      <rPr>
        <i/>
        <sz val="12"/>
        <color theme="1"/>
        <rFont val="Calibri"/>
        <family val="2"/>
        <scheme val="minor"/>
      </rPr>
      <t>t</t>
    </r>
    <r>
      <rPr>
        <sz val="12"/>
        <color theme="1"/>
        <rFont val="Calibri"/>
        <family val="2"/>
        <scheme val="minor"/>
      </rPr>
      <t>&lt;0)</t>
    </r>
  </si>
  <si>
    <t>2.b.ii.</t>
  </si>
  <si>
    <t>L'élision n'est très forte et forte que sur les catégories fonctionnelles.</t>
  </si>
  <si>
    <t>Mais la réciproque n'est pas vraie : certaines catégories fonctionnelles résistent à l'élision :</t>
  </si>
  <si>
    <r>
      <t xml:space="preserve">L'élision est moins forte que l'apocope pour </t>
    </r>
    <r>
      <rPr>
        <i/>
        <sz val="12"/>
        <color theme="1"/>
        <rFont val="Calibri"/>
        <family val="2"/>
        <scheme val="minor"/>
      </rPr>
      <t>ele</t>
    </r>
    <r>
      <rPr>
        <sz val="12"/>
        <color theme="1"/>
        <rFont val="Calibri"/>
        <family val="2"/>
        <scheme val="minor"/>
      </rPr>
      <t xml:space="preserve"> et </t>
    </r>
    <r>
      <rPr>
        <i/>
        <sz val="12"/>
        <color theme="1"/>
        <rFont val="Calibri"/>
        <family val="2"/>
        <scheme val="minor"/>
      </rPr>
      <t>come</t>
    </r>
  </si>
  <si>
    <t>2.b.iii</t>
  </si>
  <si>
    <t>Mais il faut ré-introduire la diachronie, la diatopie, et leur interface</t>
  </si>
  <si>
    <r>
      <t xml:space="preserve">⇾ </t>
    </r>
    <r>
      <rPr>
        <i/>
        <sz val="12"/>
        <color theme="1"/>
        <rFont val="Calibri"/>
        <family val="2"/>
        <scheme val="minor"/>
      </rPr>
      <t>je</t>
    </r>
    <r>
      <rPr>
        <sz val="12"/>
        <color theme="1"/>
        <rFont val="Calibri"/>
        <family val="2"/>
        <scheme val="minor"/>
      </rPr>
      <t xml:space="preserve"> a des formes toniques qui ne s'élident pas (donc OK), </t>
    </r>
    <r>
      <rPr>
        <i/>
        <sz val="12"/>
        <color theme="1"/>
        <rFont val="Calibri"/>
        <family val="2"/>
        <scheme val="minor"/>
      </rPr>
      <t>li</t>
    </r>
    <r>
      <rPr>
        <sz val="12"/>
        <color theme="1"/>
        <rFont val="Calibri"/>
        <family val="2"/>
        <scheme val="minor"/>
      </rPr>
      <t xml:space="preserve"> a une voyelle autre que schwa (vs </t>
    </r>
    <r>
      <rPr>
        <i/>
        <sz val="12"/>
        <color theme="1"/>
        <rFont val="Calibri"/>
        <family val="2"/>
        <scheme val="minor"/>
      </rPr>
      <t>le</t>
    </r>
    <r>
      <rPr>
        <sz val="12"/>
        <color theme="1"/>
        <rFont val="Calibri"/>
        <family val="2"/>
        <scheme val="minor"/>
      </rPr>
      <t>)</t>
    </r>
  </si>
  <si>
    <r>
      <t xml:space="preserve">⇾ la différence entre </t>
    </r>
    <r>
      <rPr>
        <i/>
        <sz val="12"/>
        <color theme="1"/>
        <rFont val="Calibri"/>
        <family val="2"/>
        <scheme val="minor"/>
      </rPr>
      <t>li</t>
    </r>
    <r>
      <rPr>
        <sz val="12"/>
        <color theme="1"/>
        <rFont val="Calibri"/>
        <family val="2"/>
        <scheme val="minor"/>
      </rPr>
      <t xml:space="preserve"> sg et </t>
    </r>
    <r>
      <rPr>
        <i/>
        <sz val="12"/>
        <color theme="1"/>
        <rFont val="Calibri"/>
        <family val="2"/>
        <scheme val="minor"/>
      </rPr>
      <t>li</t>
    </r>
    <r>
      <rPr>
        <sz val="12"/>
        <color theme="1"/>
        <rFont val="Calibri"/>
        <family val="2"/>
        <scheme val="minor"/>
      </rPr>
      <t xml:space="preserve"> pl interroge. Soit ils sont phonologiquement différents, soit c'est la syntaxe/prosodie… Mais ils ne peuvent pas avoir une structure syntaxique ou prosodique différente ?!</t>
    </r>
  </si>
  <si>
    <r>
      <t>li</t>
    </r>
    <r>
      <rPr>
        <sz val="12"/>
        <color theme="1"/>
        <rFont val="Calibri"/>
        <family val="2"/>
        <scheme val="minor"/>
      </rPr>
      <t xml:space="preserve"> (CS sg)</t>
    </r>
  </si>
  <si>
    <t>Situation très hétérogène dans le temps et l'espace, difficile de dégager des tendance. Le domaine de l'aléatoire ?</t>
  </si>
  <si>
    <t>je</t>
  </si>
  <si>
    <r>
      <t>La variation est surtout active dans les catégories grammaticales (</t>
    </r>
    <r>
      <rPr>
        <i/>
        <sz val="12"/>
        <color theme="1"/>
        <rFont val="Calibri"/>
        <family val="2"/>
        <scheme val="minor"/>
      </rPr>
      <t>function words</t>
    </r>
    <r>
      <rPr>
        <sz val="12"/>
        <color theme="1"/>
        <rFont val="Calibri"/>
        <family val="2"/>
        <scheme val="minor"/>
      </rPr>
      <t>)</t>
    </r>
  </si>
  <si>
    <r>
      <rPr>
        <sz val="12"/>
        <color theme="1"/>
        <rFont val="Calibri"/>
        <family val="2"/>
        <scheme val="minor"/>
      </rPr>
      <t xml:space="preserve">ts les ADV, </t>
    </r>
    <r>
      <rPr>
        <i/>
        <sz val="12"/>
        <color theme="1"/>
        <rFont val="Calibri"/>
        <family val="2"/>
        <scheme val="minor"/>
      </rPr>
      <t xml:space="preserve">ele + li </t>
    </r>
    <r>
      <rPr>
        <sz val="12"/>
        <color theme="1"/>
        <rFont val="Calibri"/>
        <family val="2"/>
        <scheme val="minor"/>
      </rPr>
      <t xml:space="preserve">(CS pl) &gt; ts les noms &gt; </t>
    </r>
    <r>
      <rPr>
        <i/>
        <sz val="12"/>
        <color theme="1"/>
        <rFont val="Calibri"/>
        <family val="2"/>
        <scheme val="minor"/>
      </rPr>
      <t>come</t>
    </r>
  </si>
  <si>
    <r>
      <t>La force de l'élision sur l'ensemble du domaine est croissante : de 43% avant 1151 à 59% après 1250 (</t>
    </r>
    <r>
      <rPr>
        <u/>
        <sz val="12"/>
        <color theme="1"/>
        <rFont val="Calibri (Corps)"/>
      </rPr>
      <t>/!\</t>
    </r>
    <r>
      <rPr>
        <sz val="12"/>
        <color theme="1"/>
        <rFont val="Calibri"/>
        <family val="2"/>
        <scheme val="minor"/>
      </rPr>
      <t xml:space="preserve"> moyenne des régions, pas moyenne des textes), et cette croissance est linéaire</t>
    </r>
  </si>
  <si>
    <t>CON (≠QUE, COME)</t>
  </si>
  <si>
    <t>CON_all</t>
  </si>
  <si>
    <t>CON (≠ 'come, que')</t>
  </si>
  <si>
    <r>
      <t xml:space="preserve">Context is significant, but not in a 0%-100% way, and it only concerns </t>
    </r>
    <r>
      <rPr>
        <i/>
        <sz val="12"/>
        <color theme="0" tint="-0.499984740745262"/>
        <rFont val="Calibri"/>
        <family val="2"/>
        <scheme val="minor"/>
      </rPr>
      <t>come</t>
    </r>
    <r>
      <rPr>
        <sz val="12"/>
        <color theme="0" tint="-0.499984740745262"/>
        <rFont val="Calibri"/>
        <family val="2"/>
        <scheme val="minor"/>
      </rPr>
      <t xml:space="preserve"> and words that are formed with adv.+</t>
    </r>
    <r>
      <rPr>
        <i/>
        <sz val="12"/>
        <color theme="0" tint="-0.499984740745262"/>
        <rFont val="Calibri"/>
        <family val="2"/>
        <scheme val="minor"/>
      </rPr>
      <t>que</t>
    </r>
    <r>
      <rPr>
        <sz val="12"/>
        <color theme="0" tint="-0.499984740745262"/>
        <rFont val="Calibri"/>
        <family val="2"/>
        <scheme val="minor"/>
      </rPr>
      <t xml:space="preserve"> particle, so they are not stressless as conjunctions should be.</t>
    </r>
  </si>
  <si>
    <r>
      <rPr>
        <b/>
        <sz val="12"/>
        <color theme="1"/>
        <rFont val="Calibri"/>
        <family val="2"/>
        <scheme val="minor"/>
      </rPr>
      <t>Forte</t>
    </r>
    <r>
      <rPr>
        <sz val="12"/>
        <color theme="1"/>
        <rFont val="Calibri"/>
        <family val="2"/>
        <scheme val="minor"/>
      </rPr>
      <t xml:space="preserve"> (</t>
    </r>
    <r>
      <rPr>
        <i/>
        <sz val="12"/>
        <color theme="1"/>
        <rFont val="Calibri"/>
        <family val="2"/>
        <scheme val="minor"/>
      </rPr>
      <t>t</t>
    </r>
    <r>
      <rPr>
        <sz val="12"/>
        <color theme="1"/>
        <rFont val="Calibri"/>
        <family val="2"/>
        <scheme val="minor"/>
      </rPr>
      <t>&gt;30 &amp; &lt;100)</t>
    </r>
  </si>
  <si>
    <r>
      <t xml:space="preserve">Faible </t>
    </r>
    <r>
      <rPr>
        <sz val="12"/>
        <color theme="1"/>
        <rFont val="Calibri"/>
        <family val="2"/>
        <scheme val="minor"/>
      </rPr>
      <t>(</t>
    </r>
    <r>
      <rPr>
        <i/>
        <sz val="12"/>
        <color theme="1"/>
        <rFont val="Calibri"/>
        <family val="2"/>
        <scheme val="minor"/>
      </rPr>
      <t>t</t>
    </r>
    <r>
      <rPr>
        <sz val="12"/>
        <color theme="1"/>
        <rFont val="Calibri"/>
        <family val="2"/>
        <scheme val="minor"/>
      </rPr>
      <t>&lt;30 &amp; &gt;0)</t>
    </r>
  </si>
  <si>
    <r>
      <t xml:space="preserve">Prépositions &gt; </t>
    </r>
    <r>
      <rPr>
        <i/>
        <sz val="12"/>
        <color theme="1"/>
        <rFont val="Calibri"/>
        <family val="2"/>
        <scheme val="minor"/>
      </rPr>
      <t>me</t>
    </r>
    <r>
      <rPr>
        <sz val="12"/>
        <color theme="1"/>
        <rFont val="Calibri"/>
        <family val="2"/>
        <scheme val="minor"/>
      </rPr>
      <t xml:space="preserve"> &gt; ts les PRO_pers &gt; </t>
    </r>
    <r>
      <rPr>
        <i/>
        <sz val="12"/>
        <color theme="1"/>
        <rFont val="Calibri"/>
        <family val="2"/>
        <scheme val="minor"/>
      </rPr>
      <t>que</t>
    </r>
    <r>
      <rPr>
        <sz val="12"/>
        <color theme="1"/>
        <rFont val="Calibri"/>
        <family val="2"/>
        <scheme val="minor"/>
      </rPr>
      <t xml:space="preserve"> &gt; ttes les conjonctions</t>
    </r>
  </si>
  <si>
    <r>
      <t xml:space="preserve">L'élision n'est que faible pour </t>
    </r>
    <r>
      <rPr>
        <i/>
        <sz val="12"/>
        <color theme="1"/>
        <rFont val="Calibri"/>
        <family val="2"/>
        <scheme val="minor"/>
      </rPr>
      <t>je</t>
    </r>
    <r>
      <rPr>
        <sz val="12"/>
        <color theme="1"/>
        <rFont val="Calibri"/>
        <family val="2"/>
        <scheme val="minor"/>
      </rPr>
      <t xml:space="preserve">, </t>
    </r>
    <r>
      <rPr>
        <i/>
        <sz val="12"/>
        <color theme="1"/>
        <rFont val="Calibri"/>
        <family val="2"/>
        <scheme val="minor"/>
      </rPr>
      <t>li</t>
    </r>
    <r>
      <rPr>
        <sz val="12"/>
        <color theme="1"/>
        <rFont val="Calibri"/>
        <family val="2"/>
        <scheme val="minor"/>
      </rPr>
      <t xml:space="preserve"> (CS sg) et les conjonctions (hors </t>
    </r>
    <r>
      <rPr>
        <i/>
        <sz val="12"/>
        <color theme="1"/>
        <rFont val="Calibri"/>
        <family val="2"/>
        <scheme val="minor"/>
      </rPr>
      <t>que</t>
    </r>
    <r>
      <rPr>
        <sz val="12"/>
        <color theme="1"/>
        <rFont val="Calibri"/>
        <family val="2"/>
        <scheme val="minor"/>
      </rPr>
      <t xml:space="preserve"> et </t>
    </r>
    <r>
      <rPr>
        <i/>
        <sz val="12"/>
        <color theme="1"/>
        <rFont val="Calibri"/>
        <family val="2"/>
        <scheme val="minor"/>
      </rPr>
      <t>come</t>
    </r>
    <r>
      <rPr>
        <sz val="12"/>
        <color theme="1"/>
        <rFont val="Calibri"/>
        <family val="2"/>
        <scheme val="minor"/>
      </rPr>
      <t>)</t>
    </r>
  </si>
  <si>
    <r>
      <t xml:space="preserve">L'effet de l'élision est nulle (non significative) pour </t>
    </r>
    <r>
      <rPr>
        <i/>
        <sz val="12"/>
        <color theme="1"/>
        <rFont val="Calibri"/>
        <family val="2"/>
        <scheme val="minor"/>
      </rPr>
      <t>li</t>
    </r>
    <r>
      <rPr>
        <sz val="12"/>
        <color theme="1"/>
        <rFont val="Calibri"/>
        <family val="2"/>
        <scheme val="minor"/>
      </rPr>
      <t xml:space="preserve"> (CS pl)</t>
    </r>
  </si>
  <si>
    <r>
      <t xml:space="preserve">Les ADV ne se comportent pas comme la plupart des mots fonctionnels ici : ils sont sujets à une forte apocope générale (sans regard pour le contexte) plutôt qu'à une forte élision. Idem pour </t>
    </r>
    <r>
      <rPr>
        <i/>
        <sz val="12"/>
        <color theme="1"/>
        <rFont val="Calibri"/>
        <family val="2"/>
        <scheme val="minor"/>
      </rPr>
      <t xml:space="preserve">come </t>
    </r>
    <r>
      <rPr>
        <sz val="12"/>
        <color theme="1"/>
        <rFont val="Calibri"/>
        <family val="2"/>
        <scheme val="minor"/>
      </rPr>
      <t xml:space="preserve">et </t>
    </r>
    <r>
      <rPr>
        <i/>
        <sz val="12"/>
        <color theme="1"/>
        <rFont val="Calibri"/>
        <family val="2"/>
        <scheme val="minor"/>
      </rPr>
      <t>ele</t>
    </r>
  </si>
  <si>
    <r>
      <t xml:space="preserve">⇾ Rappelons que des élisions métriques (mais pas graphiques) de </t>
    </r>
    <r>
      <rPr>
        <i/>
        <sz val="12"/>
        <color theme="1"/>
        <rFont val="Calibri"/>
        <family val="2"/>
        <scheme val="minor"/>
      </rPr>
      <t>li</t>
    </r>
    <r>
      <rPr>
        <sz val="12"/>
        <color theme="1"/>
        <rFont val="Calibri"/>
        <family val="2"/>
        <scheme val="minor"/>
      </rPr>
      <t xml:space="preserve"> et </t>
    </r>
    <r>
      <rPr>
        <i/>
        <sz val="12"/>
        <color theme="1"/>
        <rFont val="Calibri"/>
        <family val="2"/>
        <scheme val="minor"/>
      </rPr>
      <t>le</t>
    </r>
    <r>
      <rPr>
        <sz val="12"/>
        <color theme="1"/>
        <rFont val="Calibri"/>
        <family val="2"/>
        <scheme val="minor"/>
      </rPr>
      <t xml:space="preserve"> sont attestées dès Roland, donc </t>
    </r>
    <r>
      <rPr>
        <i/>
        <sz val="12"/>
        <color theme="1"/>
        <rFont val="Calibri"/>
        <family val="2"/>
        <scheme val="minor"/>
      </rPr>
      <t>li</t>
    </r>
    <r>
      <rPr>
        <sz val="12"/>
        <color theme="1"/>
        <rFont val="Calibri"/>
        <family val="2"/>
        <scheme val="minor"/>
      </rPr>
      <t xml:space="preserve"> peut être bien être &lt;li&gt; pour [l] _#V</t>
    </r>
  </si>
  <si>
    <t>En diachronie, si certains textes continuent à n'écrire que les formes entières, ils sont de moins en moins nombreux + sont ceux où il y a le moins d'occurrences</t>
  </si>
  <si>
    <r>
      <t xml:space="preserve">CON (≠ </t>
    </r>
    <r>
      <rPr>
        <i/>
        <sz val="12"/>
        <color theme="1"/>
        <rFont val="Calibri"/>
        <family val="2"/>
        <scheme val="minor"/>
      </rPr>
      <t>que</t>
    </r>
    <r>
      <rPr>
        <sz val="12"/>
        <color theme="1"/>
        <rFont val="Calibri"/>
        <family val="2"/>
        <scheme val="minor"/>
      </rPr>
      <t xml:space="preserve">, </t>
    </r>
    <r>
      <rPr>
        <i/>
        <sz val="12"/>
        <color theme="1"/>
        <rFont val="Calibri"/>
        <family val="2"/>
        <scheme val="minor"/>
      </rPr>
      <t>come</t>
    </r>
    <r>
      <rPr>
        <sz val="12"/>
        <color theme="1"/>
        <rFont val="Calibri"/>
        <family val="2"/>
        <scheme val="minor"/>
      </rPr>
      <t>)</t>
    </r>
  </si>
  <si>
    <t>En diatopie (+ diachro), le NE puis le Nord pratiquent majoritairement des taux d'élision proches de 100%</t>
  </si>
  <si>
    <r>
      <rPr>
        <sz val="12"/>
        <color theme="1"/>
        <rFont val="Calibri"/>
        <family val="2"/>
        <scheme val="minor"/>
      </rPr>
      <t xml:space="preserve">Conjonctions (≠ </t>
    </r>
    <r>
      <rPr>
        <i/>
        <sz val="12"/>
        <color theme="1"/>
        <rFont val="Calibri"/>
        <family val="2"/>
        <scheme val="minor"/>
      </rPr>
      <t>que</t>
    </r>
    <r>
      <rPr>
        <sz val="12"/>
        <color theme="1"/>
        <rFont val="Calibri"/>
        <family val="2"/>
        <scheme val="minor"/>
      </rPr>
      <t xml:space="preserve">, </t>
    </r>
    <r>
      <rPr>
        <i/>
        <sz val="12"/>
        <color theme="1"/>
        <rFont val="Calibri"/>
        <family val="2"/>
        <scheme val="minor"/>
      </rPr>
      <t>come</t>
    </r>
    <r>
      <rPr>
        <sz val="12"/>
        <color theme="1"/>
        <rFont val="Calibri"/>
        <family val="2"/>
        <scheme val="minor"/>
      </rPr>
      <t>) &gt;</t>
    </r>
    <r>
      <rPr>
        <i/>
        <sz val="12"/>
        <color theme="1"/>
        <rFont val="Calibri"/>
        <family val="2"/>
        <scheme val="minor"/>
      </rPr>
      <t xml:space="preserve"> je</t>
    </r>
    <r>
      <rPr>
        <sz val="12"/>
        <color theme="1"/>
        <rFont val="Calibri"/>
        <family val="2"/>
        <scheme val="minor"/>
      </rPr>
      <t xml:space="preserve"> &gt; </t>
    </r>
    <r>
      <rPr>
        <i/>
        <sz val="12"/>
        <color theme="1"/>
        <rFont val="Calibri"/>
        <family val="2"/>
        <scheme val="minor"/>
      </rPr>
      <t>li</t>
    </r>
    <r>
      <rPr>
        <sz val="12"/>
        <color theme="1"/>
        <rFont val="Calibri"/>
        <family val="2"/>
        <scheme val="minor"/>
      </rPr>
      <t xml:space="preserve"> (CS sg) &gt; (ADJ_femi_sg)</t>
    </r>
  </si>
  <si>
    <t>Come</t>
  </si>
  <si>
    <r>
      <t xml:space="preserve">Comme les ADV et </t>
    </r>
    <r>
      <rPr>
        <i/>
        <sz val="12"/>
        <color theme="1"/>
        <rFont val="Calibri"/>
        <family val="2"/>
        <scheme val="minor"/>
      </rPr>
      <t>ele</t>
    </r>
    <r>
      <rPr>
        <sz val="12"/>
        <color theme="1"/>
        <rFont val="Calibri"/>
        <family val="2"/>
        <scheme val="minor"/>
      </rPr>
      <t xml:space="preserve">, </t>
    </r>
    <r>
      <rPr>
        <i/>
        <sz val="12"/>
        <color theme="1"/>
        <rFont val="Calibri"/>
        <family val="2"/>
        <scheme val="minor"/>
      </rPr>
      <t>come</t>
    </r>
    <r>
      <rPr>
        <sz val="12"/>
        <color theme="1"/>
        <rFont val="Calibri"/>
        <family val="2"/>
        <scheme val="minor"/>
      </rPr>
      <t xml:space="preserve"> est abérrant. Cela semble diachronique : l'élision domine au début puis c'est l'apocope _#C qui domine de plus en plus. Lexicalisation de l'alternance prob.</t>
    </r>
  </si>
  <si>
    <t>Sous-catégorie</t>
  </si>
  <si>
    <t>cat</t>
  </si>
  <si>
    <t>cat_item</t>
  </si>
  <si>
    <t>cat_super</t>
  </si>
  <si>
    <t>sub_cat</t>
  </si>
  <si>
    <t>fém.sg.CS</t>
  </si>
  <si>
    <t>masc.sg.CS</t>
  </si>
  <si>
    <t>masc.sg.CR</t>
  </si>
  <si>
    <t>masc.pl.CS</t>
  </si>
  <si>
    <t>CON</t>
  </si>
  <si>
    <t>"que"</t>
  </si>
  <si>
    <t>"come"</t>
  </si>
  <si>
    <t>ADJ.fém.sg.</t>
  </si>
  <si>
    <t>rate_tot</t>
  </si>
  <si>
    <t>rate_sel</t>
  </si>
  <si>
    <t>elision_fac</t>
  </si>
  <si>
    <t>1sg.CS</t>
  </si>
  <si>
    <t>1sg.CR</t>
  </si>
  <si>
    <t>3sg.fém.CS</t>
  </si>
  <si>
    <t>tout</t>
  </si>
  <si>
    <t>≠ "come, que"</t>
  </si>
  <si>
    <t>nb_occ</t>
  </si>
  <si>
    <t>0.2 %</t>
  </si>
  <si>
    <t>4.3 %</t>
  </si>
  <si>
    <t>5.84 %</t>
  </si>
  <si>
    <t>DET_déf</t>
  </si>
  <si>
    <t>ADJ_fém.sg.</t>
  </si>
  <si>
    <t>PRO_pers.</t>
  </si>
  <si>
    <t>DET_déf.</t>
  </si>
  <si>
    <t>PRO "ne"</t>
  </si>
  <si>
    <t>1sg.masc.CS</t>
  </si>
  <si>
    <t>1sg.masc.CR</t>
  </si>
  <si>
    <t>1sg.fém.CS</t>
  </si>
  <si>
    <t>≠ "que, come"</t>
  </si>
  <si>
    <t>1687</t>
  </si>
  <si>
    <t>1318</t>
  </si>
  <si>
    <t>8356</t>
  </si>
  <si>
    <t>6</t>
  </si>
  <si>
    <t>0.7 %</t>
  </si>
  <si>
    <t>3.39 %</t>
  </si>
  <si>
    <t>0.43 %</t>
  </si>
  <si>
    <t>Pour les sous-catégories infra, le taux est calculé uniquement en fonction de nb.var. (la réduction des lemmas ne permet plus d'utiliser le nombre total)</t>
  </si>
  <si>
    <t>nb_occ_zero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</si>
</sst>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i/>
      <sz val="12"/>
      <color theme="1"/>
      <name val="Calibri"/>
      <family val="2"/>
      <scheme val="minor"/>
    </font>
    <font>
      <sz val="11"/>
      <color theme="1"/>
      <name val="Calibri"/>
      <family val="2"/>
      <scheme val="minor"/>
    </font>
    <font>
      <sz val="12"/>
      <color theme="0" tint="-0.499984740745262"/>
      <name val="Calibri"/>
      <family val="2"/>
      <scheme val="minor"/>
    </font>
    <font>
      <b/>
      <i/>
      <sz val="12"/>
      <color theme="1"/>
      <name val="Calibri"/>
      <family val="2"/>
      <scheme val="minor"/>
    </font>
    <font>
      <u/>
      <sz val="12"/>
      <color theme="1"/>
      <name val="Calibri (Corps)"/>
    </font>
    <font>
      <i/>
      <sz val="12"/>
      <color theme="0" tint="-0.499984740745262"/>
      <name val="Calibri"/>
      <family val="2"/>
      <scheme val="minor"/>
    </font>
  </fonts>
  <fills count="2">
    <fill>
      <patternFill patternType="none"/>
    </fill>
    <fill>
      <patternFill patternType="gray125"/>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88">
    <xf numFmtId="0" fontId="0" fillId="0" borderId="0" xfId="0"/>
    <xf numFmtId="0" fontId="0" fillId="0" borderId="0" xfId="0"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left"/>
    </xf>
    <xf numFmtId="0" fontId="0" fillId="0" borderId="6" xfId="0" applyBorder="1" applyAlignment="1">
      <alignment horizontal="left"/>
    </xf>
    <xf numFmtId="0" fontId="0" fillId="0" borderId="0" xfId="0" applyAlignment="1">
      <alignment horizontal="left"/>
    </xf>
    <xf numFmtId="0" fontId="1" fillId="0" borderId="1" xfId="0" applyFont="1" applyBorder="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xf numFmtId="0" fontId="0" fillId="0" borderId="0" xfId="0" applyAlignment="1">
      <alignment horizontal="left" vertical="top"/>
    </xf>
    <xf numFmtId="0" fontId="3" fillId="0" borderId="2" xfId="0" applyFont="1" applyBorder="1" applyAlignment="1">
      <alignment horizontal="center"/>
    </xf>
    <xf numFmtId="0" fontId="3" fillId="0" borderId="3" xfId="0" applyFont="1" applyBorder="1" applyAlignment="1">
      <alignment horizontal="center"/>
    </xf>
    <xf numFmtId="0" fontId="0" fillId="0" borderId="5" xfId="0" applyBorder="1"/>
    <xf numFmtId="0" fontId="0" fillId="0" borderId="6" xfId="0" applyBorder="1"/>
    <xf numFmtId="0" fontId="0" fillId="0" borderId="4" xfId="0" applyBorder="1" applyAlignment="1">
      <alignment horizontal="center"/>
    </xf>
    <xf numFmtId="0" fontId="4" fillId="0" borderId="0" xfId="0" applyFont="1" applyAlignment="1">
      <alignment horizontal="left"/>
    </xf>
    <xf numFmtId="0" fontId="3" fillId="0" borderId="1" xfId="0" applyFont="1" applyBorder="1" applyAlignment="1">
      <alignment horizontal="left"/>
    </xf>
    <xf numFmtId="0" fontId="3" fillId="0" borderId="4" xfId="0" applyFont="1" applyBorder="1" applyAlignment="1">
      <alignment horizontal="left"/>
    </xf>
    <xf numFmtId="0" fontId="3" fillId="0" borderId="6" xfId="0" applyFont="1" applyBorder="1" applyAlignment="1">
      <alignment horizontal="left"/>
    </xf>
    <xf numFmtId="0" fontId="5" fillId="0" borderId="0" xfId="0" applyFont="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4" xfId="0" applyFont="1" applyBorder="1" applyAlignment="1">
      <alignment horizontal="left"/>
    </xf>
    <xf numFmtId="0" fontId="5" fillId="0" borderId="6" xfId="0" applyFont="1" applyBorder="1" applyAlignment="1">
      <alignment horizontal="left"/>
    </xf>
    <xf numFmtId="0" fontId="1" fillId="0" borderId="0" xfId="0" applyFont="1" applyAlignment="1">
      <alignment horizontal="left"/>
    </xf>
    <xf numFmtId="0" fontId="6" fillId="0" borderId="0" xfId="0" applyFont="1" applyAlignment="1">
      <alignment horizontal="center"/>
    </xf>
    <xf numFmtId="9" fontId="6" fillId="0" borderId="0" xfId="0" applyNumberFormat="1" applyFont="1" applyAlignment="1">
      <alignment horizontal="center"/>
    </xf>
    <xf numFmtId="9" fontId="0" fillId="0" borderId="0" xfId="0" applyNumberFormat="1" applyAlignment="1">
      <alignment horizontal="center"/>
    </xf>
    <xf numFmtId="0" fontId="0" fillId="0" borderId="10" xfId="0"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0" xfId="0" applyFont="1"/>
    <xf numFmtId="0" fontId="1" fillId="0" borderId="4" xfId="0" applyFont="1" applyBorder="1"/>
    <xf numFmtId="0" fontId="0" fillId="0" borderId="5" xfId="0" applyBorder="1" applyAlignment="1">
      <alignment vertical="top"/>
    </xf>
    <xf numFmtId="0" fontId="4" fillId="0" borderId="5" xfId="0" applyFont="1" applyBorder="1"/>
    <xf numFmtId="0" fontId="6" fillId="0" borderId="5" xfId="0" applyFont="1" applyBorder="1" applyAlignment="1">
      <alignment horizontal="center"/>
    </xf>
    <xf numFmtId="9" fontId="0" fillId="0" borderId="5" xfId="0" applyNumberFormat="1" applyBorder="1" applyAlignment="1">
      <alignment horizontal="center"/>
    </xf>
    <xf numFmtId="0" fontId="6" fillId="0" borderId="5" xfId="0" applyFont="1" applyBorder="1"/>
    <xf numFmtId="9" fontId="0" fillId="0" borderId="11" xfId="0" applyNumberFormat="1" applyBorder="1" applyAlignment="1">
      <alignment horizontal="center"/>
    </xf>
    <xf numFmtId="0" fontId="1" fillId="0" borderId="1" xfId="0" applyFont="1" applyBorder="1"/>
    <xf numFmtId="9" fontId="0" fillId="0" borderId="5" xfId="1" applyFont="1" applyBorder="1" applyAlignment="1">
      <alignment horizontal="center"/>
    </xf>
    <xf numFmtId="9" fontId="0" fillId="0" borderId="5" xfId="1" applyFont="1" applyBorder="1" applyAlignment="1">
      <alignment horizontal="left"/>
    </xf>
    <xf numFmtId="0" fontId="4" fillId="0" borderId="9" xfId="0" applyFont="1" applyBorder="1"/>
    <xf numFmtId="0" fontId="4" fillId="0" borderId="11" xfId="0" applyFont="1" applyBorder="1"/>
    <xf numFmtId="9" fontId="0" fillId="0" borderId="0" xfId="1" applyFont="1"/>
    <xf numFmtId="9" fontId="1" fillId="0" borderId="0" xfId="1" applyFont="1"/>
    <xf numFmtId="9" fontId="2" fillId="0" borderId="0" xfId="1" applyFont="1"/>
    <xf numFmtId="0" fontId="0" fillId="0" borderId="4" xfId="0" applyBorder="1"/>
    <xf numFmtId="0" fontId="1" fillId="0" borderId="14" xfId="0" applyFont="1" applyBorder="1"/>
    <xf numFmtId="0" fontId="1" fillId="0" borderId="11" xfId="0" applyFont="1" applyBorder="1"/>
    <xf numFmtId="9" fontId="0" fillId="0" borderId="14" xfId="1" applyFont="1" applyBorder="1" applyAlignment="1">
      <alignment horizontal="left"/>
    </xf>
    <xf numFmtId="9" fontId="0" fillId="0" borderId="11" xfId="1" applyFont="1" applyBorder="1" applyAlignment="1">
      <alignment horizontal="left"/>
    </xf>
    <xf numFmtId="9" fontId="0" fillId="0" borderId="14" xfId="1" applyFont="1" applyBorder="1" applyAlignment="1">
      <alignment horizontal="center"/>
    </xf>
    <xf numFmtId="0" fontId="4" fillId="0" borderId="14" xfId="0" applyFont="1" applyBorder="1"/>
    <xf numFmtId="0" fontId="0" fillId="0" borderId="11" xfId="0" applyBorder="1"/>
    <xf numFmtId="9" fontId="6" fillId="0" borderId="8" xfId="0" applyNumberFormat="1" applyFont="1" applyBorder="1" applyAlignment="1">
      <alignment horizontal="center"/>
    </xf>
    <xf numFmtId="0" fontId="0" fillId="0" borderId="0" xfId="0" applyAlignment="1">
      <alignment horizontal="right"/>
    </xf>
    <xf numFmtId="10" fontId="6" fillId="0" borderId="0" xfId="0" applyNumberFormat="1" applyFont="1" applyAlignment="1">
      <alignment horizontal="center"/>
    </xf>
    <xf numFmtId="0" fontId="0" fillId="0" borderId="0" xfId="0" applyAlignment="1">
      <alignment wrapText="1"/>
    </xf>
    <xf numFmtId="0" fontId="1" fillId="0" borderId="0" xfId="0" applyFont="1" applyAlignment="1">
      <alignment horizontal="right"/>
    </xf>
    <xf numFmtId="0" fontId="4" fillId="0" borderId="0" xfId="0" applyFont="1" applyAlignment="1">
      <alignment horizontal="right"/>
    </xf>
    <xf numFmtId="0" fontId="1" fillId="0" borderId="1" xfId="0" applyFont="1" applyBorder="1" applyAlignment="1">
      <alignment horizontal="right"/>
    </xf>
    <xf numFmtId="0" fontId="0" fillId="0" borderId="0" xfId="0" quotePrefix="1"/>
    <xf numFmtId="9" fontId="0" fillId="0" borderId="0" xfId="1" applyFont="1" applyBorder="1" applyAlignment="1">
      <alignment horizontal="center"/>
    </xf>
    <xf numFmtId="0" fontId="3" fillId="0" borderId="0" xfId="0" applyFont="1" applyAlignment="1">
      <alignment horizontal="left"/>
    </xf>
    <xf numFmtId="9" fontId="0" fillId="0" borderId="8" xfId="1" applyFont="1" applyBorder="1" applyAlignment="1">
      <alignment horizontal="center"/>
    </xf>
    <xf numFmtId="9" fontId="0" fillId="0" borderId="9" xfId="1" applyFont="1" applyBorder="1" applyAlignment="1">
      <alignment horizontal="center"/>
    </xf>
    <xf numFmtId="9" fontId="0" fillId="0" borderId="11" xfId="1" applyFont="1" applyBorder="1" applyAlignment="1">
      <alignment horizontal="center"/>
    </xf>
    <xf numFmtId="0" fontId="0" fillId="0" borderId="14" xfId="0" applyBorder="1"/>
    <xf numFmtId="0" fontId="6" fillId="0" borderId="7" xfId="0" applyFont="1" applyBorder="1" applyAlignment="1">
      <alignment horizontal="center"/>
    </xf>
    <xf numFmtId="0" fontId="6" fillId="0" borderId="8" xfId="0" applyFont="1" applyBorder="1"/>
    <xf numFmtId="9" fontId="0" fillId="0" borderId="8" xfId="0" applyNumberFormat="1" applyBorder="1" applyAlignment="1">
      <alignment horizontal="center"/>
    </xf>
    <xf numFmtId="0" fontId="0" fillId="0" borderId="0" xfId="0" applyAlignment="1">
      <alignment vertical="top" wrapText="1"/>
    </xf>
    <xf numFmtId="0" fontId="1" fillId="0" borderId="1" xfId="0" applyFont="1" applyBorder="1" applyAlignment="1">
      <alignment horizontal="center" vertical="top"/>
    </xf>
    <xf numFmtId="0" fontId="1" fillId="0" borderId="2" xfId="0" applyFont="1" applyBorder="1" applyAlignment="1">
      <alignment horizontal="center" vertical="top"/>
    </xf>
    <xf numFmtId="0" fontId="4" fillId="0" borderId="9" xfId="0" applyFont="1" applyBorder="1" applyAlignment="1">
      <alignment horizontal="center" vertical="top" wrapText="1"/>
    </xf>
    <xf numFmtId="0" fontId="4" fillId="0" borderId="11" xfId="0" applyFont="1" applyBorder="1" applyAlignment="1">
      <alignment horizontal="center" vertical="top" wrapText="1"/>
    </xf>
    <xf numFmtId="0" fontId="4" fillId="0" borderId="1" xfId="0" applyFont="1" applyBorder="1" applyAlignment="1">
      <alignment horizontal="center" vertical="top" wrapText="1"/>
    </xf>
    <xf numFmtId="0" fontId="4" fillId="0" borderId="6" xfId="0" applyFont="1" applyBorder="1" applyAlignment="1">
      <alignment horizontal="center" vertical="top" wrapText="1"/>
    </xf>
    <xf numFmtId="0" fontId="1" fillId="0" borderId="9" xfId="0" applyFont="1" applyBorder="1" applyAlignment="1">
      <alignment horizontal="center" vertical="top"/>
    </xf>
    <xf numFmtId="0" fontId="1" fillId="0" borderId="11" xfId="0" applyFont="1" applyBorder="1" applyAlignment="1">
      <alignment horizontal="center" vertical="top"/>
    </xf>
    <xf numFmtId="0" fontId="0" fillId="0" borderId="0" xfId="0" applyBorder="1" applyAlignment="1">
      <alignment horizontal="center"/>
    </xf>
    <xf numFmtId="0" fontId="6" fillId="0" borderId="0" xfId="0" applyFont="1" applyBorder="1" applyAlignment="1">
      <alignment horizontal="center"/>
    </xf>
    <xf numFmtId="10" fontId="6" fillId="0" borderId="0" xfId="0" applyNumberFormat="1" applyFont="1" applyBorder="1" applyAlignment="1">
      <alignment horizontal="center"/>
    </xf>
  </cellXfs>
  <cellStyles count="2">
    <cellStyle name="Normal" xfId="0" builtinId="0"/>
    <cellStyle name="Pourcentage" xfId="1" builtinId="5"/>
  </cellStyles>
  <dxfs count="35">
    <dxf>
      <font>
        <color theme="0"/>
      </font>
      <fill>
        <patternFill>
          <bgColor theme="5" tint="-0.24994659260841701"/>
        </patternFill>
      </fill>
    </dxf>
    <dxf>
      <font>
        <color theme="0"/>
      </font>
      <fill>
        <patternFill>
          <bgColor theme="9"/>
        </patternFill>
      </fill>
    </dxf>
    <dxf>
      <fill>
        <patternFill>
          <bgColor theme="9" tint="0.59996337778862885"/>
        </patternFill>
      </fill>
    </dxf>
    <dxf>
      <font>
        <color theme="0"/>
      </font>
      <fill>
        <patternFill>
          <bgColor theme="5" tint="-0.24994659260841701"/>
        </patternFill>
      </fill>
    </dxf>
    <dxf>
      <font>
        <color theme="0"/>
      </font>
      <fill>
        <patternFill>
          <bgColor theme="9"/>
        </patternFill>
      </fill>
    </dxf>
    <dxf>
      <fill>
        <patternFill>
          <bgColor theme="9" tint="0.59996337778862885"/>
        </patternFill>
      </fill>
    </dxf>
    <dxf>
      <font>
        <color theme="0"/>
      </font>
      <fill>
        <patternFill>
          <bgColor theme="5" tint="-0.24994659260841701"/>
        </patternFill>
      </fill>
    </dxf>
    <dxf>
      <font>
        <color theme="0"/>
      </font>
      <fill>
        <patternFill>
          <bgColor theme="9"/>
        </patternFill>
      </fill>
    </dxf>
    <dxf>
      <fill>
        <patternFill>
          <bgColor theme="9" tint="0.59996337778862885"/>
        </patternFill>
      </fill>
    </dxf>
    <dxf>
      <font>
        <color theme="0"/>
      </font>
      <fill>
        <patternFill>
          <bgColor theme="5" tint="-0.499984740745262"/>
        </patternFill>
      </fill>
    </dxf>
    <dxf>
      <font>
        <color theme="0"/>
      </font>
      <fill>
        <patternFill>
          <bgColor theme="5" tint="-0.24994659260841701"/>
        </patternFill>
      </fill>
    </dxf>
    <dxf>
      <font>
        <color theme="0"/>
      </font>
      <fill>
        <patternFill>
          <bgColor theme="9"/>
        </patternFill>
      </fill>
    </dxf>
    <dxf>
      <fill>
        <patternFill>
          <bgColor theme="9" tint="0.59996337778862885"/>
        </patternFill>
      </fill>
    </dxf>
    <dxf>
      <font>
        <color theme="0"/>
      </font>
      <fill>
        <patternFill>
          <bgColor theme="5" tint="-0.499984740745262"/>
        </patternFill>
      </fill>
    </dxf>
    <dxf>
      <font>
        <color theme="0"/>
      </font>
      <fill>
        <patternFill>
          <bgColor theme="5" tint="-0.499984740745262"/>
        </patternFill>
      </fill>
    </dxf>
    <dxf>
      <font>
        <color theme="0"/>
      </font>
      <fill>
        <patternFill>
          <bgColor theme="5" tint="-0.499984740745262"/>
        </patternFill>
      </fill>
    </dxf>
    <dxf>
      <font>
        <color theme="0"/>
      </font>
      <fill>
        <patternFill>
          <bgColor theme="5" tint="-0.499984740745262"/>
        </patternFill>
      </fill>
    </dxf>
    <dxf>
      <font>
        <color theme="0"/>
      </font>
      <fill>
        <patternFill>
          <bgColor theme="5" tint="-0.24994659260841701"/>
        </patternFill>
      </fill>
    </dxf>
    <dxf>
      <font>
        <color theme="0"/>
      </font>
      <fill>
        <patternFill>
          <bgColor theme="9"/>
        </patternFill>
      </fill>
    </dxf>
    <dxf>
      <fill>
        <patternFill>
          <bgColor theme="9" tint="0.59996337778862885"/>
        </patternFill>
      </fill>
    </dxf>
    <dxf>
      <font>
        <u val="none"/>
        <color theme="0"/>
      </font>
      <fill>
        <patternFill>
          <bgColor rgb="FFC00000"/>
        </patternFill>
      </fill>
    </dxf>
    <dxf>
      <font>
        <color theme="0"/>
      </font>
      <fill>
        <patternFill>
          <bgColor theme="5" tint="-0.24994659260841701"/>
        </patternFill>
      </fill>
    </dxf>
    <dxf>
      <font>
        <color theme="0"/>
      </font>
      <fill>
        <patternFill>
          <bgColor theme="9"/>
        </patternFill>
      </fill>
    </dxf>
    <dxf>
      <fill>
        <patternFill>
          <bgColor theme="9" tint="0.59996337778862885"/>
        </patternFill>
      </fill>
    </dxf>
    <dxf>
      <font>
        <color theme="0"/>
      </font>
      <fill>
        <patternFill>
          <bgColor theme="5" tint="-0.499984740745262"/>
        </patternFill>
      </fill>
    </dxf>
    <dxf>
      <font>
        <color theme="0"/>
      </font>
      <fill>
        <patternFill>
          <bgColor theme="5" tint="-0.499984740745262"/>
        </patternFill>
      </fill>
    </dxf>
    <dxf>
      <font>
        <color theme="0"/>
      </font>
      <fill>
        <patternFill>
          <bgColor theme="5" tint="-0.499984740745262"/>
        </patternFill>
      </fill>
    </dxf>
    <dxf>
      <font>
        <color theme="0"/>
      </font>
      <fill>
        <patternFill>
          <bgColor theme="5" tint="-0.499984740745262"/>
        </patternFill>
      </fill>
    </dxf>
    <dxf>
      <font>
        <color theme="0"/>
      </font>
      <fill>
        <patternFill>
          <bgColor theme="5" tint="-0.24994659260841701"/>
        </patternFill>
      </fill>
    </dxf>
    <dxf>
      <font>
        <color theme="0"/>
      </font>
      <fill>
        <patternFill>
          <bgColor theme="9"/>
        </patternFill>
      </fill>
    </dxf>
    <dxf>
      <fill>
        <patternFill>
          <bgColor theme="9" tint="0.59996337778862885"/>
        </patternFill>
      </fill>
    </dxf>
    <dxf>
      <font>
        <u val="none"/>
        <color theme="0"/>
      </font>
      <fill>
        <patternFill>
          <bgColor rgb="FFC00000"/>
        </patternFill>
      </fill>
    </dxf>
    <dxf>
      <font>
        <color theme="0"/>
      </font>
      <fill>
        <patternFill>
          <bgColor theme="5" tint="-0.24994659260841701"/>
        </patternFill>
      </fill>
    </dxf>
    <dxf>
      <font>
        <color theme="0"/>
      </font>
      <fill>
        <patternFill>
          <bgColor theme="9"/>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sharedStrings" Target="sharedString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styles" Target="styles.xml"/><Relationship Id="rId8"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OM.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ET_def_femi_sg_C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ET_def_masc_sg_C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ET_def_masc_sg_CR.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ET_def_masc_pl_C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ET_def_femi_sg_CR_withoutLI.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_N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ON_all.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ON_without_QUE_COME.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PROCON_QUE.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ON_co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DJ_femi_sg.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NOM_no_lemm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DJ_femi_sg_no_lemm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PRE_no_lemm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ADV_no_lemm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PRO_pers_no_lemm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PRO_pers_suj_JE_no_lemm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PRO_pers_suj_ELE_no_lemm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PRO_pers_obj_ME_no_lemm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ET_def_no_lemma.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ET_def_femi_sg_CS_no_lemm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E.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DET_def_femi_sg_CS_withoutLI_no_lemma.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ET_def_femi_sg_CS_withoutLIandLE_no_lemma.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ET_def_masc_sg_CS_no_lemma.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ET_def_masc_sg_CR_no_lemma.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DET_def_masc_pl_CS_no_lemma.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PRO_NE_no_lemma.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CON_all_no_lemma.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CON_without_QUE_COME_no_lemma.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CON_come_no_lemma.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PROCON_QUE_no_lemm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DV.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_pe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_pers_suj_J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_pers_obj_M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RO_pers_suj_EL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ET_de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NOM</v>
          </cell>
          <cell r="B1" t="str">
            <v>Nb.</v>
          </cell>
          <cell r="C1" t="str">
            <v>Nb.var.</v>
          </cell>
          <cell r="D1" t="str">
            <v>Taux</v>
          </cell>
          <cell r="E1" t="str">
            <v>Nb.Var.Ø</v>
          </cell>
          <cell r="F1" t="str">
            <v>Taux.Ø</v>
          </cell>
        </row>
        <row r="2">
          <cell r="A2" t="str">
            <v>Lemmes</v>
          </cell>
          <cell r="B2">
            <v>7467</v>
          </cell>
          <cell r="C2">
            <v>8</v>
          </cell>
          <cell r="D2" t="str">
            <v>0.11 %</v>
          </cell>
        </row>
        <row r="3">
          <cell r="A3" t="str">
            <v>Occ.</v>
          </cell>
          <cell r="B3">
            <v>411589</v>
          </cell>
          <cell r="C3">
            <v>1907</v>
          </cell>
          <cell r="D3" t="str">
            <v>0.46 %</v>
          </cell>
          <cell r="E3" t="str">
            <v>29</v>
          </cell>
          <cell r="F3" t="str">
            <v>&lt;0,01 %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Nb.</v>
          </cell>
          <cell r="C1" t="str">
            <v>Nb.var.</v>
          </cell>
          <cell r="E1" t="str">
            <v>Nb.Var.Ø</v>
          </cell>
          <cell r="F1" t="str">
            <v>Taux.Ø</v>
          </cell>
        </row>
        <row r="3">
          <cell r="A3" t="str">
            <v>Occ.</v>
          </cell>
          <cell r="C3">
            <v>13933</v>
          </cell>
          <cell r="E3" t="str">
            <v>1687</v>
          </cell>
          <cell r="F3" t="str">
            <v>1.37 %</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Nb.</v>
          </cell>
          <cell r="C1" t="str">
            <v>Nb.var.</v>
          </cell>
          <cell r="E1" t="str">
            <v>Nb.Var.Ø</v>
          </cell>
          <cell r="F1" t="str">
            <v>Taux.Ø</v>
          </cell>
        </row>
        <row r="3">
          <cell r="A3" t="str">
            <v>Occ.</v>
          </cell>
          <cell r="B3">
            <v>123207</v>
          </cell>
          <cell r="C3">
            <v>29346</v>
          </cell>
          <cell r="E3" t="str">
            <v>1318</v>
          </cell>
          <cell r="F3" t="str">
            <v>1.07 %</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Nb.</v>
          </cell>
          <cell r="C1" t="str">
            <v>Nb.var.</v>
          </cell>
          <cell r="E1" t="str">
            <v>Nb.Var.Ø</v>
          </cell>
          <cell r="F1" t="str">
            <v>Taux.Ø</v>
          </cell>
        </row>
        <row r="3">
          <cell r="A3" t="str">
            <v>Occ.</v>
          </cell>
          <cell r="B3">
            <v>123207</v>
          </cell>
          <cell r="C3">
            <v>31345</v>
          </cell>
          <cell r="E3" t="str">
            <v>8356</v>
          </cell>
          <cell r="F3" t="str">
            <v>6.78 %</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Nb.</v>
          </cell>
          <cell r="C1" t="str">
            <v>Nb.var.</v>
          </cell>
          <cell r="E1" t="str">
            <v>Nb.Var.Ø</v>
          </cell>
          <cell r="F1" t="str">
            <v>Taux.Ø</v>
          </cell>
        </row>
        <row r="3">
          <cell r="A3" t="str">
            <v>Occ.</v>
          </cell>
          <cell r="B3">
            <v>123207</v>
          </cell>
          <cell r="C3">
            <v>8379</v>
          </cell>
          <cell r="E3" t="str">
            <v>6</v>
          </cell>
          <cell r="F3" t="str">
            <v>&lt;0,01 %</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Nb.</v>
          </cell>
          <cell r="C1" t="str">
            <v>Nb.var.</v>
          </cell>
          <cell r="E1" t="str">
            <v>Nb.Var.Ø</v>
          </cell>
          <cell r="F1" t="str">
            <v>Taux.Ø</v>
          </cell>
        </row>
        <row r="3">
          <cell r="A3" t="str">
            <v>Occ.</v>
          </cell>
          <cell r="B3">
            <v>123207</v>
          </cell>
          <cell r="C3">
            <v>37477</v>
          </cell>
          <cell r="E3" t="str">
            <v>6724</v>
          </cell>
          <cell r="F3" t="str">
            <v>5.46 %</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PRO_NE</v>
          </cell>
          <cell r="B1" t="str">
            <v>Nb.</v>
          </cell>
          <cell r="C1" t="str">
            <v>Nb.var.</v>
          </cell>
          <cell r="D1" t="str">
            <v>Taux</v>
          </cell>
          <cell r="E1" t="str">
            <v>Nb.Var.Ø</v>
          </cell>
          <cell r="F1" t="str">
            <v>Taux.Ø</v>
          </cell>
        </row>
        <row r="2">
          <cell r="A2" t="str">
            <v>Lemmes</v>
          </cell>
          <cell r="B2">
            <v>1</v>
          </cell>
          <cell r="C2">
            <v>1</v>
          </cell>
          <cell r="D2" t="str">
            <v>100 %</v>
          </cell>
        </row>
        <row r="3">
          <cell r="A3" t="str">
            <v>Occ.</v>
          </cell>
          <cell r="B3">
            <v>53733</v>
          </cell>
          <cell r="C3">
            <v>52950</v>
          </cell>
          <cell r="D3" t="str">
            <v>98.54 %</v>
          </cell>
          <cell r="E3" t="str">
            <v>15945</v>
          </cell>
          <cell r="F3" t="str">
            <v>29.67 %</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CON_all</v>
          </cell>
          <cell r="B1" t="str">
            <v>Nb.</v>
          </cell>
          <cell r="C1" t="str">
            <v>Nb.var.</v>
          </cell>
          <cell r="D1" t="str">
            <v>Taux</v>
          </cell>
          <cell r="E1" t="str">
            <v>Nb.Var.Ø</v>
          </cell>
          <cell r="F1" t="str">
            <v>Taux.Ø</v>
          </cell>
        </row>
        <row r="2">
          <cell r="A2" t="str">
            <v>Lemmes</v>
          </cell>
          <cell r="B2">
            <v>100</v>
          </cell>
          <cell r="C2">
            <v>32</v>
          </cell>
          <cell r="D2" t="str">
            <v>32 %</v>
          </cell>
        </row>
        <row r="3">
          <cell r="A3" t="str">
            <v>Occ.</v>
          </cell>
          <cell r="B3">
            <v>85036</v>
          </cell>
          <cell r="C3">
            <v>67201</v>
          </cell>
          <cell r="D3" t="str">
            <v>79.03 %</v>
          </cell>
          <cell r="E3" t="str">
            <v>15344</v>
          </cell>
          <cell r="F3" t="str">
            <v>18.04 %</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Nb.</v>
          </cell>
          <cell r="C1" t="str">
            <v>Nb.var.</v>
          </cell>
          <cell r="D1" t="str">
            <v>Taux</v>
          </cell>
          <cell r="E1" t="str">
            <v>Nb.Var.Ø</v>
          </cell>
          <cell r="F1" t="str">
            <v>Taux.Ø</v>
          </cell>
        </row>
        <row r="2">
          <cell r="A2" t="str">
            <v>Lemmes</v>
          </cell>
          <cell r="B2">
            <v>100</v>
          </cell>
          <cell r="C2">
            <v>30</v>
          </cell>
          <cell r="D2" t="str">
            <v>30 %</v>
          </cell>
        </row>
        <row r="3">
          <cell r="A3" t="str">
            <v>Occ.</v>
          </cell>
          <cell r="B3">
            <v>85036</v>
          </cell>
          <cell r="C3">
            <v>2942</v>
          </cell>
          <cell r="D3" t="str">
            <v>3.46 %</v>
          </cell>
          <cell r="E3" t="str">
            <v>593</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Nb.</v>
          </cell>
          <cell r="C1" t="str">
            <v>Nb.var.</v>
          </cell>
          <cell r="E1" t="str">
            <v>Nb.Var.Ø</v>
          </cell>
          <cell r="F1" t="str">
            <v>Taux.Ø</v>
          </cell>
        </row>
        <row r="3">
          <cell r="A3" t="str">
            <v>Occ.</v>
          </cell>
          <cell r="B3">
            <v>55207</v>
          </cell>
          <cell r="C3">
            <v>54220</v>
          </cell>
          <cell r="E3" t="str">
            <v>8697</v>
          </cell>
          <cell r="F3" t="str">
            <v>15.75 %</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Nb.</v>
          </cell>
          <cell r="C1" t="str">
            <v>Nb.var.</v>
          </cell>
          <cell r="E1" t="str">
            <v>Nb.Var.Ø</v>
          </cell>
          <cell r="F1" t="str">
            <v>Taux.Ø</v>
          </cell>
        </row>
        <row r="3">
          <cell r="A3" t="str">
            <v>Occ.</v>
          </cell>
          <cell r="B3">
            <v>10205</v>
          </cell>
          <cell r="C3">
            <v>10028</v>
          </cell>
          <cell r="E3" t="str">
            <v>6045</v>
          </cell>
          <cell r="F3" t="str">
            <v>59.24 %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ADJ_femi_sg</v>
          </cell>
          <cell r="B1" t="str">
            <v>Nb.</v>
          </cell>
          <cell r="C1" t="str">
            <v>Nb.var.</v>
          </cell>
          <cell r="D1" t="str">
            <v>Taux</v>
          </cell>
          <cell r="E1" t="str">
            <v>Nb.Var.Ø</v>
          </cell>
          <cell r="F1" t="str">
            <v>Taux.Ø</v>
          </cell>
        </row>
        <row r="2">
          <cell r="A2" t="str">
            <v>Lemmes</v>
          </cell>
          <cell r="B2">
            <v>1756</v>
          </cell>
          <cell r="C2">
            <v>48</v>
          </cell>
          <cell r="D2" t="str">
            <v>2.73 %</v>
          </cell>
        </row>
        <row r="3">
          <cell r="A3" t="str">
            <v>Occ.</v>
          </cell>
          <cell r="B3">
            <v>130298</v>
          </cell>
          <cell r="C3">
            <v>9428</v>
          </cell>
          <cell r="D3" t="str">
            <v>7.24 %</v>
          </cell>
          <cell r="E3" t="str">
            <v>261</v>
          </cell>
          <cell r="F3" t="str">
            <v>0.2 %</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NOM</v>
          </cell>
          <cell r="B1" t="str">
            <v>X_C</v>
          </cell>
          <cell r="C1" t="str">
            <v>X_V</v>
          </cell>
        </row>
        <row r="2">
          <cell r="A2" t="str">
            <v>Voyelle</v>
          </cell>
          <cell r="B2" t="str">
            <v>1234</v>
          </cell>
          <cell r="C2" t="str">
            <v>644</v>
          </cell>
        </row>
        <row r="3">
          <cell r="A3" t="str">
            <v>Apocope</v>
          </cell>
          <cell r="B3" t="str">
            <v>22</v>
          </cell>
          <cell r="C3" t="str">
            <v>7</v>
          </cell>
        </row>
        <row r="4">
          <cell r="A4" t="str">
            <v>Taux apo.</v>
          </cell>
          <cell r="B4" t="str">
            <v>1.75 %</v>
          </cell>
          <cell r="C4" t="str">
            <v>1.08 %</v>
          </cell>
        </row>
        <row r="5">
          <cell r="A5" t="str">
            <v>Somme</v>
          </cell>
          <cell r="B5" t="str">
            <v>1256</v>
          </cell>
          <cell r="C5" t="str">
            <v>651</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ADJ_femi_sg</v>
          </cell>
          <cell r="B1" t="str">
            <v>X_C</v>
          </cell>
          <cell r="C1" t="str">
            <v>X_V</v>
          </cell>
        </row>
        <row r="2">
          <cell r="A2" t="str">
            <v>Voyelle</v>
          </cell>
          <cell r="B2" t="str">
            <v>6494</v>
          </cell>
          <cell r="C2" t="str">
            <v>2673</v>
          </cell>
        </row>
        <row r="3">
          <cell r="A3" t="str">
            <v>Apocope</v>
          </cell>
          <cell r="B3" t="str">
            <v>117</v>
          </cell>
          <cell r="C3" t="str">
            <v>144</v>
          </cell>
        </row>
        <row r="4">
          <cell r="A4" t="str">
            <v>Taux apo.</v>
          </cell>
          <cell r="B4" t="str">
            <v>1.77 %</v>
          </cell>
          <cell r="C4" t="str">
            <v>5.11 %</v>
          </cell>
        </row>
        <row r="5">
          <cell r="A5" t="str">
            <v>Somme</v>
          </cell>
          <cell r="B5" t="str">
            <v>6611</v>
          </cell>
          <cell r="C5" t="str">
            <v>2817</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PRE</v>
          </cell>
          <cell r="B1" t="str">
            <v>X_C</v>
          </cell>
          <cell r="C1" t="str">
            <v>X_V</v>
          </cell>
        </row>
        <row r="2">
          <cell r="A2" t="str">
            <v>Voyelle</v>
          </cell>
          <cell r="B2" t="str">
            <v>67056</v>
          </cell>
          <cell r="C2" t="str">
            <v>1557</v>
          </cell>
        </row>
        <row r="3">
          <cell r="A3" t="str">
            <v>Apocope</v>
          </cell>
          <cell r="B3" t="str">
            <v>44</v>
          </cell>
          <cell r="C3" t="str">
            <v>9877</v>
          </cell>
        </row>
        <row r="4">
          <cell r="A4" t="str">
            <v>Taux apo.</v>
          </cell>
          <cell r="B4" t="str">
            <v>0.07 %</v>
          </cell>
          <cell r="C4" t="str">
            <v>86.38 %</v>
          </cell>
        </row>
        <row r="5">
          <cell r="A5" t="str">
            <v>Somme</v>
          </cell>
          <cell r="B5" t="str">
            <v>67100</v>
          </cell>
          <cell r="C5" t="str">
            <v>11434</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ADV</v>
          </cell>
          <cell r="B1" t="str">
            <v>X_C</v>
          </cell>
          <cell r="C1" t="str">
            <v>X_V</v>
          </cell>
        </row>
        <row r="2">
          <cell r="A2" t="str">
            <v>Voyelle</v>
          </cell>
          <cell r="B2" t="str">
            <v>3051</v>
          </cell>
          <cell r="C2" t="str">
            <v>1647</v>
          </cell>
        </row>
        <row r="3">
          <cell r="A3" t="str">
            <v>Apocope</v>
          </cell>
          <cell r="B3" t="str">
            <v>7516</v>
          </cell>
          <cell r="C3" t="str">
            <v>2444</v>
          </cell>
        </row>
        <row r="4">
          <cell r="A4" t="str">
            <v>Taux apo.</v>
          </cell>
          <cell r="B4" t="str">
            <v>71.13 %</v>
          </cell>
          <cell r="C4" t="str">
            <v>59.74 %</v>
          </cell>
        </row>
        <row r="5">
          <cell r="A5" t="str">
            <v>Somme</v>
          </cell>
          <cell r="B5" t="str">
            <v>10567</v>
          </cell>
          <cell r="C5" t="str">
            <v>4091</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PRO_pers</v>
          </cell>
          <cell r="B1" t="str">
            <v>X_C</v>
          </cell>
          <cell r="C1" t="str">
            <v>X_V</v>
          </cell>
        </row>
        <row r="2">
          <cell r="A2" t="str">
            <v>Voyelle</v>
          </cell>
          <cell r="B2" t="str">
            <v>139820</v>
          </cell>
          <cell r="C2" t="str">
            <v>39212</v>
          </cell>
        </row>
        <row r="3">
          <cell r="A3" t="str">
            <v>Apocope</v>
          </cell>
          <cell r="B3" t="str">
            <v>4193</v>
          </cell>
          <cell r="C3" t="str">
            <v>25041</v>
          </cell>
        </row>
        <row r="4">
          <cell r="A4" t="str">
            <v>Taux apo.</v>
          </cell>
          <cell r="B4" t="str">
            <v>2.91 %</v>
          </cell>
          <cell r="C4" t="str">
            <v>38.97 %</v>
          </cell>
        </row>
        <row r="5">
          <cell r="A5" t="str">
            <v>Somme</v>
          </cell>
          <cell r="B5" t="str">
            <v>144013</v>
          </cell>
          <cell r="C5" t="str">
            <v>64253</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15865</v>
          </cell>
          <cell r="C2" t="str">
            <v>1756</v>
          </cell>
        </row>
        <row r="3">
          <cell r="A3" t="str">
            <v>Apocope</v>
          </cell>
          <cell r="B3" t="str">
            <v>2</v>
          </cell>
          <cell r="C3" t="str">
            <v>1484</v>
          </cell>
        </row>
        <row r="4">
          <cell r="A4" t="str">
            <v>Taux apo.</v>
          </cell>
          <cell r="B4" t="str">
            <v>0.01 %</v>
          </cell>
          <cell r="C4" t="str">
            <v>45.8 %</v>
          </cell>
        </row>
        <row r="5">
          <cell r="A5" t="str">
            <v>Somme</v>
          </cell>
          <cell r="B5" t="str">
            <v>15867</v>
          </cell>
          <cell r="C5" t="str">
            <v>3240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5156</v>
          </cell>
          <cell r="C2" t="str">
            <v>2217</v>
          </cell>
        </row>
        <row r="3">
          <cell r="A3" t="str">
            <v>Apocope</v>
          </cell>
          <cell r="B3" t="str">
            <v>749</v>
          </cell>
          <cell r="C3" t="str">
            <v>152</v>
          </cell>
        </row>
        <row r="4">
          <cell r="A4" t="str">
            <v>Taux apo.</v>
          </cell>
          <cell r="B4" t="str">
            <v>12.68 %</v>
          </cell>
          <cell r="C4" t="str">
            <v>6.42 %</v>
          </cell>
        </row>
        <row r="5">
          <cell r="A5" t="str">
            <v>Somme</v>
          </cell>
          <cell r="B5" t="str">
            <v>5905</v>
          </cell>
          <cell r="C5" t="str">
            <v>2369</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13060</v>
          </cell>
          <cell r="C2" t="str">
            <v>1573</v>
          </cell>
        </row>
        <row r="3">
          <cell r="A3" t="str">
            <v>Apocope</v>
          </cell>
          <cell r="B3" t="str">
            <v>12</v>
          </cell>
          <cell r="C3" t="str">
            <v>7176</v>
          </cell>
        </row>
        <row r="4">
          <cell r="A4" t="str">
            <v>Taux apo.</v>
          </cell>
          <cell r="B4" t="str">
            <v>0.09 %</v>
          </cell>
          <cell r="C4" t="str">
            <v>82.02 %</v>
          </cell>
        </row>
        <row r="5">
          <cell r="A5" t="str">
            <v>Somme</v>
          </cell>
          <cell r="B5" t="str">
            <v>13072</v>
          </cell>
          <cell r="C5" t="str">
            <v>8749</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97451</v>
          </cell>
          <cell r="C2" t="str">
            <v>5172</v>
          </cell>
        </row>
        <row r="3">
          <cell r="A3" t="str">
            <v>Apocope</v>
          </cell>
          <cell r="B3" t="str">
            <v>50</v>
          </cell>
          <cell r="C3" t="str">
            <v>18060</v>
          </cell>
        </row>
        <row r="4">
          <cell r="A4" t="str">
            <v>Taux apo.</v>
          </cell>
          <cell r="B4" t="str">
            <v>0.05 %</v>
          </cell>
          <cell r="C4" t="str">
            <v>77.74 %</v>
          </cell>
        </row>
        <row r="5">
          <cell r="A5" t="str">
            <v>Somme</v>
          </cell>
          <cell r="B5" t="str">
            <v>97501</v>
          </cell>
          <cell r="C5" t="str">
            <v>23232</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12036</v>
          </cell>
          <cell r="C2" t="str">
            <v>210</v>
          </cell>
        </row>
        <row r="3">
          <cell r="A3" t="str">
            <v>Apocope</v>
          </cell>
          <cell r="B3" t="str">
            <v>4</v>
          </cell>
          <cell r="C3" t="str">
            <v>1683</v>
          </cell>
        </row>
        <row r="4">
          <cell r="A4" t="str">
            <v>Taux apo.</v>
          </cell>
          <cell r="B4" t="str">
            <v>0.03 %</v>
          </cell>
          <cell r="C4" t="str">
            <v>88.91 %</v>
          </cell>
        </row>
        <row r="5">
          <cell r="A5" t="str">
            <v>Somme</v>
          </cell>
          <cell r="B5" t="str">
            <v>12040</v>
          </cell>
          <cell r="C5" t="str">
            <v>1893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PRE</v>
          </cell>
          <cell r="B1" t="str">
            <v>Nb.</v>
          </cell>
          <cell r="C1" t="str">
            <v>Nb.var.</v>
          </cell>
          <cell r="D1" t="str">
            <v>Taux</v>
          </cell>
          <cell r="E1" t="str">
            <v>Nb.Var.Ø</v>
          </cell>
          <cell r="F1" t="str">
            <v>Taux.Ø</v>
          </cell>
        </row>
        <row r="2">
          <cell r="A2" t="str">
            <v>Lemmes</v>
          </cell>
          <cell r="B2">
            <v>178</v>
          </cell>
          <cell r="C2">
            <v>5</v>
          </cell>
          <cell r="D2" t="str">
            <v>2.81 %</v>
          </cell>
        </row>
        <row r="3">
          <cell r="A3" t="str">
            <v>Occ.</v>
          </cell>
          <cell r="B3">
            <v>230885</v>
          </cell>
          <cell r="C3">
            <v>78534</v>
          </cell>
          <cell r="D3" t="str">
            <v>34.01 %</v>
          </cell>
          <cell r="E3" t="str">
            <v>9921</v>
          </cell>
          <cell r="F3" t="str">
            <v>4.3 %</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11352</v>
          </cell>
          <cell r="C2" t="str">
            <v>24</v>
          </cell>
        </row>
        <row r="3">
          <cell r="A3" t="str">
            <v>Apocope</v>
          </cell>
          <cell r="B3" t="str">
            <v>4</v>
          </cell>
          <cell r="C3" t="str">
            <v>1683</v>
          </cell>
        </row>
        <row r="4">
          <cell r="A4" t="str">
            <v>Taux apo.</v>
          </cell>
          <cell r="B4" t="str">
            <v>0.04 %</v>
          </cell>
          <cell r="C4" t="str">
            <v>98.59 %</v>
          </cell>
        </row>
        <row r="5">
          <cell r="A5" t="str">
            <v>Somme</v>
          </cell>
          <cell r="B5" t="str">
            <v>11356</v>
          </cell>
          <cell r="C5" t="str">
            <v>1707</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11056</v>
          </cell>
          <cell r="C2" t="str">
            <v>14</v>
          </cell>
        </row>
        <row r="3">
          <cell r="A3" t="str">
            <v>Apocope</v>
          </cell>
          <cell r="B3" t="str">
            <v>4</v>
          </cell>
          <cell r="C3" t="str">
            <v>1683</v>
          </cell>
        </row>
        <row r="4">
          <cell r="A4" t="str">
            <v>Taux apo.</v>
          </cell>
          <cell r="B4" t="str">
            <v>0.04 %</v>
          </cell>
          <cell r="C4" t="str">
            <v>99.18 %</v>
          </cell>
        </row>
        <row r="5">
          <cell r="A5" t="str">
            <v>Somme</v>
          </cell>
          <cell r="B5" t="str">
            <v>11060</v>
          </cell>
          <cell r="C5" t="str">
            <v>1697</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24935</v>
          </cell>
          <cell r="C2" t="str">
            <v>3093</v>
          </cell>
        </row>
        <row r="3">
          <cell r="A3" t="str">
            <v>Apocope</v>
          </cell>
          <cell r="B3" t="str">
            <v>5</v>
          </cell>
          <cell r="C3" t="str">
            <v>1313</v>
          </cell>
        </row>
        <row r="4">
          <cell r="A4" t="str">
            <v>Taux apo.</v>
          </cell>
          <cell r="B4" t="str">
            <v>0.02 %</v>
          </cell>
          <cell r="C4" t="str">
            <v>29.8 %</v>
          </cell>
        </row>
        <row r="5">
          <cell r="A5" t="str">
            <v>Somme</v>
          </cell>
          <cell r="B5" t="str">
            <v>24940</v>
          </cell>
          <cell r="C5" t="str">
            <v>4406</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22860</v>
          </cell>
          <cell r="C2" t="str">
            <v>129</v>
          </cell>
        </row>
        <row r="3">
          <cell r="A3" t="str">
            <v>Apocope</v>
          </cell>
          <cell r="B3" t="str">
            <v>34</v>
          </cell>
          <cell r="C3" t="str">
            <v>8322</v>
          </cell>
        </row>
        <row r="4">
          <cell r="A4" t="str">
            <v>Taux apo.</v>
          </cell>
          <cell r="B4" t="str">
            <v>0.15 %</v>
          </cell>
          <cell r="C4" t="str">
            <v>98.47 %</v>
          </cell>
        </row>
        <row r="5">
          <cell r="A5" t="str">
            <v>Somme</v>
          </cell>
          <cell r="B5" t="str">
            <v>22894</v>
          </cell>
          <cell r="C5" t="str">
            <v>8451</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6746</v>
          </cell>
          <cell r="C2" t="str">
            <v>1627</v>
          </cell>
        </row>
        <row r="3">
          <cell r="A3" t="str">
            <v>Apocope</v>
          </cell>
          <cell r="B3" t="str">
            <v>1</v>
          </cell>
          <cell r="C3" t="str">
            <v>5</v>
          </cell>
        </row>
        <row r="4">
          <cell r="A4" t="str">
            <v>Taux apo.</v>
          </cell>
          <cell r="B4" t="str">
            <v>0.01 %</v>
          </cell>
          <cell r="C4" t="str">
            <v>0.31 %</v>
          </cell>
        </row>
        <row r="5">
          <cell r="A5" t="str">
            <v>Somme</v>
          </cell>
          <cell r="B5" t="str">
            <v>6747</v>
          </cell>
          <cell r="C5" t="str">
            <v>1632</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36540</v>
          </cell>
          <cell r="C2" t="str">
            <v>465</v>
          </cell>
        </row>
        <row r="3">
          <cell r="A3" t="str">
            <v>Apocope</v>
          </cell>
          <cell r="B3" t="str">
            <v>82</v>
          </cell>
          <cell r="C3" t="str">
            <v>15863</v>
          </cell>
        </row>
        <row r="4">
          <cell r="A4" t="str">
            <v>Taux apo.</v>
          </cell>
          <cell r="B4" t="str">
            <v>0.22 %</v>
          </cell>
          <cell r="C4" t="str">
            <v>97.15 %</v>
          </cell>
        </row>
        <row r="5">
          <cell r="A5" t="str">
            <v>Somme</v>
          </cell>
          <cell r="B5" t="str">
            <v>36622</v>
          </cell>
          <cell r="C5" t="str">
            <v>16328</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46031</v>
          </cell>
          <cell r="C2" t="str">
            <v>5826</v>
          </cell>
        </row>
        <row r="3">
          <cell r="A3" t="str">
            <v>Apocope</v>
          </cell>
          <cell r="B3" t="str">
            <v>5041</v>
          </cell>
          <cell r="C3" t="str">
            <v>10303</v>
          </cell>
        </row>
        <row r="4">
          <cell r="A4" t="str">
            <v>Taux apo.</v>
          </cell>
          <cell r="B4" t="str">
            <v>9.87 %</v>
          </cell>
          <cell r="C4" t="str">
            <v>63.88 %</v>
          </cell>
        </row>
        <row r="5">
          <cell r="A5" t="str">
            <v>Somme</v>
          </cell>
          <cell r="B5" t="str">
            <v>51072</v>
          </cell>
          <cell r="C5" t="str">
            <v>16129</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1977</v>
          </cell>
          <cell r="C2" t="str">
            <v>372</v>
          </cell>
        </row>
        <row r="3">
          <cell r="A3" t="str">
            <v>Apocope</v>
          </cell>
          <cell r="B3" t="str">
            <v>9</v>
          </cell>
          <cell r="C3" t="str">
            <v>584</v>
          </cell>
        </row>
        <row r="4">
          <cell r="A4" t="str">
            <v>Taux apo.</v>
          </cell>
          <cell r="B4" t="str">
            <v>0.45 %</v>
          </cell>
          <cell r="C4" t="str">
            <v>61.09 %</v>
          </cell>
        </row>
        <row r="5">
          <cell r="A5" t="str">
            <v>Somme</v>
          </cell>
          <cell r="B5" t="str">
            <v>1986</v>
          </cell>
          <cell r="C5" t="str">
            <v>956</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3299</v>
          </cell>
          <cell r="C2" t="str">
            <v>684</v>
          </cell>
        </row>
        <row r="3">
          <cell r="A3" t="str">
            <v>Apocope</v>
          </cell>
          <cell r="B3" t="str">
            <v>4942</v>
          </cell>
          <cell r="C3" t="str">
            <v>1103</v>
          </cell>
        </row>
        <row r="4">
          <cell r="A4" t="str">
            <v>Taux apo.</v>
          </cell>
          <cell r="B4" t="str">
            <v>59.97 %</v>
          </cell>
          <cell r="C4" t="str">
            <v>61.72 %</v>
          </cell>
        </row>
        <row r="5">
          <cell r="A5" t="str">
            <v>Somme</v>
          </cell>
          <cell r="B5" t="str">
            <v>8241</v>
          </cell>
          <cell r="C5" t="str">
            <v>1787</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X_C</v>
          </cell>
          <cell r="C1" t="str">
            <v>X_V</v>
          </cell>
        </row>
        <row r="2">
          <cell r="A2" t="str">
            <v>Voyelle</v>
          </cell>
          <cell r="B2" t="str">
            <v>40753</v>
          </cell>
          <cell r="C2" t="str">
            <v>4770</v>
          </cell>
        </row>
        <row r="3">
          <cell r="A3" t="str">
            <v>Apocope</v>
          </cell>
          <cell r="B3" t="str">
            <v>81</v>
          </cell>
          <cell r="C3" t="str">
            <v>8616</v>
          </cell>
        </row>
        <row r="4">
          <cell r="A4" t="str">
            <v>Taux apo.</v>
          </cell>
          <cell r="B4" t="str">
            <v>0.2 %</v>
          </cell>
          <cell r="C4" t="str">
            <v>64.37 %</v>
          </cell>
        </row>
        <row r="5">
          <cell r="A5" t="str">
            <v>Somme</v>
          </cell>
          <cell r="B5" t="str">
            <v>40834</v>
          </cell>
          <cell r="C5" t="str">
            <v>13386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ADV</v>
          </cell>
          <cell r="B1" t="str">
            <v>Nb.</v>
          </cell>
          <cell r="C1" t="str">
            <v>Nb.var.</v>
          </cell>
          <cell r="D1" t="str">
            <v>Taux</v>
          </cell>
          <cell r="E1" t="str">
            <v>Nb.Var.Ø</v>
          </cell>
          <cell r="F1" t="str">
            <v>Taux.Ø</v>
          </cell>
        </row>
        <row r="2">
          <cell r="A2" t="str">
            <v>Lemmes</v>
          </cell>
          <cell r="B2">
            <v>711</v>
          </cell>
          <cell r="C2">
            <v>12</v>
          </cell>
          <cell r="D2" t="str">
            <v>1.69 %</v>
          </cell>
        </row>
        <row r="3">
          <cell r="A3" t="str">
            <v>Occ.</v>
          </cell>
          <cell r="B3">
            <v>170479</v>
          </cell>
          <cell r="C3">
            <v>14658</v>
          </cell>
          <cell r="D3" t="str">
            <v>8.6 %</v>
          </cell>
          <cell r="E3" t="str">
            <v>9960</v>
          </cell>
          <cell r="F3" t="str">
            <v>5.84 %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PRO_pers</v>
          </cell>
          <cell r="B1" t="str">
            <v>Nb.</v>
          </cell>
          <cell r="C1" t="str">
            <v>Nb.var.</v>
          </cell>
          <cell r="D1" t="str">
            <v>Taux</v>
          </cell>
          <cell r="E1" t="str">
            <v>Nb.Var.Ø</v>
          </cell>
          <cell r="F1" t="str">
            <v>Taux.Ø</v>
          </cell>
        </row>
        <row r="2">
          <cell r="A2" t="str">
            <v>Lemmes</v>
          </cell>
          <cell r="B2">
            <v>52</v>
          </cell>
          <cell r="C2">
            <v>9</v>
          </cell>
          <cell r="D2" t="str">
            <v>17.31 %</v>
          </cell>
        </row>
        <row r="3">
          <cell r="A3" t="str">
            <v>Occ.</v>
          </cell>
          <cell r="B3">
            <v>211988</v>
          </cell>
          <cell r="C3">
            <v>208266</v>
          </cell>
          <cell r="D3" t="str">
            <v>98.24 %</v>
          </cell>
          <cell r="E3" t="str">
            <v>29234</v>
          </cell>
          <cell r="F3" t="str">
            <v>13.79 %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Nb.var.</v>
          </cell>
          <cell r="E1" t="str">
            <v>Nb.Var.Ø</v>
          </cell>
          <cell r="F1" t="str">
            <v>Taux.Ø</v>
          </cell>
        </row>
        <row r="3">
          <cell r="A3" t="str">
            <v>Occ.</v>
          </cell>
          <cell r="C3">
            <v>19107</v>
          </cell>
          <cell r="E3" t="str">
            <v>1486</v>
          </cell>
          <cell r="F3" t="str">
            <v>0.7 %</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Nb.var.</v>
          </cell>
          <cell r="E1" t="str">
            <v>Nb.Var.Ø</v>
          </cell>
          <cell r="F1" t="str">
            <v>Taux.Ø</v>
          </cell>
        </row>
        <row r="3">
          <cell r="A3" t="str">
            <v>Occ.</v>
          </cell>
          <cell r="C3">
            <v>21821</v>
          </cell>
          <cell r="E3" t="str">
            <v>7188</v>
          </cell>
          <cell r="F3" t="str">
            <v>3.39 %</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Nb.var.</v>
          </cell>
          <cell r="E1" t="str">
            <v>Nb.Var.Ø</v>
          </cell>
          <cell r="F1" t="str">
            <v>Taux.Ø</v>
          </cell>
        </row>
        <row r="3">
          <cell r="A3" t="str">
            <v>Occ.</v>
          </cell>
          <cell r="C3">
            <v>8274</v>
          </cell>
          <cell r="E3" t="str">
            <v>901</v>
          </cell>
          <cell r="F3" t="str">
            <v>0.43 %</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DET_def</v>
          </cell>
          <cell r="B1" t="str">
            <v>Nb.</v>
          </cell>
          <cell r="C1" t="str">
            <v>Nb.var.</v>
          </cell>
          <cell r="D1" t="str">
            <v>Taux</v>
          </cell>
          <cell r="E1" t="str">
            <v>Nb.Var.Ø</v>
          </cell>
          <cell r="F1" t="str">
            <v>Taux.Ø</v>
          </cell>
        </row>
        <row r="2">
          <cell r="A2" t="str">
            <v>Lemmes</v>
          </cell>
          <cell r="B2">
            <v>7</v>
          </cell>
          <cell r="C2">
            <v>7</v>
          </cell>
          <cell r="D2" t="str">
            <v>100 %</v>
          </cell>
        </row>
        <row r="3">
          <cell r="A3" t="str">
            <v>Occ.</v>
          </cell>
          <cell r="B3">
            <v>123207</v>
          </cell>
          <cell r="C3">
            <v>120733</v>
          </cell>
          <cell r="D3" t="str">
            <v>97.99 %</v>
          </cell>
          <cell r="E3" t="str">
            <v>18110</v>
          </cell>
          <cell r="F3" t="str">
            <v>14.7 %</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EBEE8-6322-7441-BCC8-21E73EBAD9D3}">
  <dimension ref="A1:Z44"/>
  <sheetViews>
    <sheetView workbookViewId="0">
      <selection activeCell="E24" sqref="E24"/>
    </sheetView>
  </sheetViews>
  <sheetFormatPr baseColWidth="10" defaultRowHeight="16" x14ac:dyDescent="0.2"/>
  <cols>
    <col min="1" max="1" width="11.83203125" style="7" bestFit="1" customWidth="1"/>
    <col min="8" max="8" width="9.1640625" customWidth="1"/>
    <col min="9" max="9" width="8.6640625" customWidth="1"/>
    <col min="10" max="10" width="8.83203125" bestFit="1" customWidth="1"/>
    <col min="11" max="11" width="7" bestFit="1" customWidth="1"/>
    <col min="12" max="12" width="8.83203125" bestFit="1" customWidth="1"/>
    <col min="13" max="13" width="8.1640625" bestFit="1" customWidth="1"/>
    <col min="14" max="14" width="7.1640625" bestFit="1" customWidth="1"/>
    <col min="15" max="15" width="8.83203125" bestFit="1" customWidth="1"/>
    <col min="16" max="16" width="7" bestFit="1" customWidth="1"/>
    <col min="17" max="17" width="8.83203125" bestFit="1" customWidth="1"/>
    <col min="18" max="18" width="8.1640625" customWidth="1"/>
    <col min="19" max="19" width="7.1640625" bestFit="1" customWidth="1"/>
    <col min="20" max="20" width="8.83203125" bestFit="1" customWidth="1"/>
    <col min="21" max="21" width="7" bestFit="1" customWidth="1"/>
    <col min="22" max="22" width="8.83203125" bestFit="1" customWidth="1"/>
    <col min="23" max="23" width="8.1640625" bestFit="1" customWidth="1"/>
    <col min="24" max="24" width="7.1640625" bestFit="1" customWidth="1"/>
    <col min="25" max="25" width="8.6640625" bestFit="1" customWidth="1"/>
    <col min="26" max="26" width="7.6640625" bestFit="1" customWidth="1"/>
  </cols>
  <sheetData>
    <row r="1" spans="1:10" s="11" customFormat="1" x14ac:dyDescent="0.2">
      <c r="A1" s="19" t="str">
        <f>[1]Sheet1!A1</f>
        <v>NOM</v>
      </c>
      <c r="B1" s="13" t="str">
        <f>[1]Sheet1!B1</f>
        <v>Nb.</v>
      </c>
      <c r="C1" s="13" t="str">
        <f>[1]Sheet1!C1</f>
        <v>Nb.var.</v>
      </c>
      <c r="D1" s="13" t="str">
        <f>[1]Sheet1!D1</f>
        <v>Taux</v>
      </c>
      <c r="E1" s="13" t="str">
        <f>[1]Sheet1!E1</f>
        <v>Nb.Var.Ø</v>
      </c>
      <c r="F1" s="14" t="str">
        <f>[1]Sheet1!F1</f>
        <v>Taux.Ø</v>
      </c>
      <c r="H1" s="11" t="s">
        <v>7</v>
      </c>
    </row>
    <row r="2" spans="1:10" x14ac:dyDescent="0.2">
      <c r="A2" s="20" t="str">
        <f>[1]Sheet1!A2</f>
        <v>Lemmes</v>
      </c>
      <c r="B2" s="22">
        <f>[1]Sheet1!B2</f>
        <v>7467</v>
      </c>
      <c r="C2" s="22">
        <f>[1]Sheet1!C2</f>
        <v>8</v>
      </c>
      <c r="D2" s="22" t="str">
        <f>[1]Sheet1!D2</f>
        <v>0.11 %</v>
      </c>
      <c r="E2" s="22"/>
      <c r="F2" s="23"/>
      <c r="H2" t="s">
        <v>8</v>
      </c>
    </row>
    <row r="3" spans="1:10" x14ac:dyDescent="0.2">
      <c r="A3" s="21" t="str">
        <f>[1]Sheet1!A3</f>
        <v>Occ.</v>
      </c>
      <c r="B3" s="24">
        <f>[1]Sheet1!B3</f>
        <v>411589</v>
      </c>
      <c r="C3" s="24">
        <f>[1]Sheet1!C3</f>
        <v>1907</v>
      </c>
      <c r="D3" s="24" t="str">
        <f>[1]Sheet1!D3</f>
        <v>0.46 %</v>
      </c>
      <c r="E3" s="24" t="str">
        <f>[1]Sheet1!E3</f>
        <v>29</v>
      </c>
      <c r="F3" s="25" t="str">
        <f>[1]Sheet1!F3</f>
        <v>&lt;0,01 %</v>
      </c>
      <c r="I3" t="s">
        <v>9</v>
      </c>
    </row>
    <row r="4" spans="1:10" x14ac:dyDescent="0.2">
      <c r="B4" s="18" t="s">
        <v>14</v>
      </c>
      <c r="C4" s="1"/>
      <c r="D4" s="1"/>
      <c r="E4" s="1"/>
      <c r="F4" s="1"/>
      <c r="I4" t="s">
        <v>10</v>
      </c>
    </row>
    <row r="5" spans="1:10" x14ac:dyDescent="0.2">
      <c r="H5" s="11"/>
      <c r="J5" t="s">
        <v>11</v>
      </c>
    </row>
    <row r="6" spans="1:10" s="11" customFormat="1" x14ac:dyDescent="0.2">
      <c r="A6" s="8" t="str">
        <f>[2]Sheet1!A1</f>
        <v>ADJ_femi_sg</v>
      </c>
      <c r="B6" s="9" t="str">
        <f>[2]Sheet1!B1</f>
        <v>Nb.</v>
      </c>
      <c r="C6" s="9" t="str">
        <f>[2]Sheet1!C1</f>
        <v>Nb.var.</v>
      </c>
      <c r="D6" s="9" t="str">
        <f>[2]Sheet1!D1</f>
        <v>Taux</v>
      </c>
      <c r="E6" s="9" t="str">
        <f>[2]Sheet1!E1</f>
        <v>Nb.Var.Ø</v>
      </c>
      <c r="F6" s="10" t="str">
        <f>[2]Sheet1!F1</f>
        <v>Taux.Ø</v>
      </c>
      <c r="H6" t="s">
        <v>12</v>
      </c>
      <c r="I6"/>
    </row>
    <row r="7" spans="1:10" x14ac:dyDescent="0.2">
      <c r="A7" s="5" t="str">
        <f>[2]Sheet1!A2</f>
        <v>Lemmes</v>
      </c>
      <c r="B7" s="1">
        <f>[2]Sheet1!B2</f>
        <v>1756</v>
      </c>
      <c r="C7" s="1">
        <f>[2]Sheet1!C2</f>
        <v>48</v>
      </c>
      <c r="D7" s="1" t="str">
        <f>[2]Sheet1!D2</f>
        <v>2.73 %</v>
      </c>
      <c r="E7" s="1"/>
      <c r="F7" s="2"/>
    </row>
    <row r="8" spans="1:10" x14ac:dyDescent="0.2">
      <c r="A8" s="6" t="str">
        <f>[2]Sheet1!A3</f>
        <v>Occ.</v>
      </c>
      <c r="B8" s="3">
        <f>[2]Sheet1!B3</f>
        <v>130298</v>
      </c>
      <c r="C8" s="3">
        <f>[2]Sheet1!C3</f>
        <v>9428</v>
      </c>
      <c r="D8" s="3" t="str">
        <f>[2]Sheet1!D3</f>
        <v>7.24 %</v>
      </c>
      <c r="E8" s="3" t="str">
        <f>[2]Sheet1!E3</f>
        <v>261</v>
      </c>
      <c r="F8" s="4" t="str">
        <f>[2]Sheet1!F3</f>
        <v>0.2 %</v>
      </c>
    </row>
    <row r="9" spans="1:10" x14ac:dyDescent="0.2">
      <c r="B9" s="1"/>
      <c r="C9" s="1"/>
      <c r="D9" s="1"/>
      <c r="E9" s="1"/>
      <c r="F9" s="1"/>
    </row>
    <row r="11" spans="1:10" s="11" customFormat="1" x14ac:dyDescent="0.2">
      <c r="A11" s="19" t="str">
        <f>[3]Sheet1!A1</f>
        <v>PRE</v>
      </c>
      <c r="B11" s="13" t="str">
        <f>[3]Sheet1!B1</f>
        <v>Nb.</v>
      </c>
      <c r="C11" s="13" t="str">
        <f>[3]Sheet1!C1</f>
        <v>Nb.var.</v>
      </c>
      <c r="D11" s="13" t="str">
        <f>[3]Sheet1!D1</f>
        <v>Taux</v>
      </c>
      <c r="E11" s="13" t="str">
        <f>[3]Sheet1!E1</f>
        <v>Nb.Var.Ø</v>
      </c>
      <c r="F11" s="14" t="str">
        <f>[3]Sheet1!F1</f>
        <v>Taux.Ø</v>
      </c>
    </row>
    <row r="12" spans="1:10" x14ac:dyDescent="0.2">
      <c r="A12" s="26" t="str">
        <f>[3]Sheet1!A2</f>
        <v>Lemmes</v>
      </c>
      <c r="B12" s="22">
        <f>[3]Sheet1!B2</f>
        <v>178</v>
      </c>
      <c r="C12" s="22">
        <f>[3]Sheet1!C2</f>
        <v>5</v>
      </c>
      <c r="D12" s="22" t="str">
        <f>[3]Sheet1!D2</f>
        <v>2.81 %</v>
      </c>
      <c r="E12" s="22"/>
      <c r="F12" s="23"/>
    </row>
    <row r="13" spans="1:10" x14ac:dyDescent="0.2">
      <c r="A13" s="27" t="str">
        <f>[3]Sheet1!A3</f>
        <v>Occ.</v>
      </c>
      <c r="B13" s="24">
        <f>[3]Sheet1!B3</f>
        <v>230885</v>
      </c>
      <c r="C13" s="24">
        <f>[3]Sheet1!C3</f>
        <v>78534</v>
      </c>
      <c r="D13" s="24" t="str">
        <f>[3]Sheet1!D3</f>
        <v>34.01 %</v>
      </c>
      <c r="E13" s="24" t="str">
        <f>[3]Sheet1!E3</f>
        <v>9921</v>
      </c>
      <c r="F13" s="25" t="str">
        <f>[3]Sheet1!F3</f>
        <v>4.3 %</v>
      </c>
    </row>
    <row r="14" spans="1:10" x14ac:dyDescent="0.2">
      <c r="F14" s="1"/>
    </row>
    <row r="16" spans="1:10" s="11" customFormat="1" x14ac:dyDescent="0.2">
      <c r="A16" s="8" t="str">
        <f>[4]Sheet1!A1</f>
        <v>ADV</v>
      </c>
      <c r="B16" s="9" t="str">
        <f>[4]Sheet1!B1</f>
        <v>Nb.</v>
      </c>
      <c r="C16" s="9" t="str">
        <f>[4]Sheet1!C1</f>
        <v>Nb.var.</v>
      </c>
      <c r="D16" s="9" t="str">
        <f>[4]Sheet1!D1</f>
        <v>Taux</v>
      </c>
      <c r="E16" s="9" t="str">
        <f>[4]Sheet1!E1</f>
        <v>Nb.Var.Ø</v>
      </c>
      <c r="F16" s="10" t="str">
        <f>[4]Sheet1!F1</f>
        <v>Taux.Ø</v>
      </c>
    </row>
    <row r="17" spans="1:26" x14ac:dyDescent="0.2">
      <c r="A17" s="5" t="str">
        <f>[4]Sheet1!A2</f>
        <v>Lemmes</v>
      </c>
      <c r="B17" s="1">
        <f>[4]Sheet1!B2</f>
        <v>711</v>
      </c>
      <c r="C17" s="1">
        <f>[4]Sheet1!C2</f>
        <v>12</v>
      </c>
      <c r="D17" s="1" t="str">
        <f>[4]Sheet1!D2</f>
        <v>1.69 %</v>
      </c>
      <c r="E17" s="1"/>
      <c r="F17" s="2"/>
    </row>
    <row r="18" spans="1:26" x14ac:dyDescent="0.2">
      <c r="A18" s="6" t="str">
        <f>[4]Sheet1!A3</f>
        <v>Occ.</v>
      </c>
      <c r="B18" s="3">
        <f>[4]Sheet1!B3</f>
        <v>170479</v>
      </c>
      <c r="C18" s="3">
        <f>[4]Sheet1!C3</f>
        <v>14658</v>
      </c>
      <c r="D18" s="3" t="str">
        <f>[4]Sheet1!D3</f>
        <v>8.6 %</v>
      </c>
      <c r="E18" s="3" t="str">
        <f>[4]Sheet1!E3</f>
        <v>9960</v>
      </c>
      <c r="F18" s="4" t="str">
        <f>[4]Sheet1!F3</f>
        <v>5.84 %</v>
      </c>
    </row>
    <row r="19" spans="1:26" x14ac:dyDescent="0.2">
      <c r="B19" s="1"/>
      <c r="C19" s="1"/>
      <c r="D19" s="1"/>
      <c r="E19" s="1"/>
      <c r="F19" s="1"/>
      <c r="H19" s="35" t="s">
        <v>183</v>
      </c>
    </row>
    <row r="21" spans="1:26" x14ac:dyDescent="0.2">
      <c r="A21" s="8" t="str">
        <f>[5]Sheet1!A1</f>
        <v>PRO_pers</v>
      </c>
      <c r="B21" s="9" t="str">
        <f>[5]Sheet1!B1</f>
        <v>Nb.</v>
      </c>
      <c r="C21" s="9" t="str">
        <f>[5]Sheet1!C1</f>
        <v>Nb.var.</v>
      </c>
      <c r="D21" s="9" t="str">
        <f>[5]Sheet1!D1</f>
        <v>Taux</v>
      </c>
      <c r="E21" s="9" t="str">
        <f>[5]Sheet1!E1</f>
        <v>Nb.Var.Ø</v>
      </c>
      <c r="F21" s="10" t="str">
        <f>[5]Sheet1!F1</f>
        <v>Taux.Ø</v>
      </c>
      <c r="H21" s="43" t="s">
        <v>50</v>
      </c>
      <c r="I21" s="9" t="str">
        <f>[6]Sheet1!C1</f>
        <v>Nb.var.</v>
      </c>
      <c r="J21" s="9" t="str">
        <f>[6]Sheet1!E1</f>
        <v>Nb.Var.Ø</v>
      </c>
      <c r="K21" s="10" t="str">
        <f>[6]Sheet1!F1</f>
        <v>Taux.Ø</v>
      </c>
      <c r="M21" s="43" t="s">
        <v>51</v>
      </c>
      <c r="N21" s="9" t="str">
        <f>[7]Sheet1!C1</f>
        <v>Nb.var.</v>
      </c>
      <c r="O21" s="9" t="str">
        <f>[7]Sheet1!E1</f>
        <v>Nb.Var.Ø</v>
      </c>
      <c r="P21" s="10" t="str">
        <f>[7]Sheet1!F1</f>
        <v>Taux.Ø</v>
      </c>
      <c r="R21" s="43" t="s">
        <v>52</v>
      </c>
      <c r="S21" s="9" t="str">
        <f>[8]Sheet1!C1</f>
        <v>Nb.var.</v>
      </c>
      <c r="T21" s="9" t="str">
        <f>[8]Sheet1!E1</f>
        <v>Nb.Var.Ø</v>
      </c>
      <c r="U21" s="10" t="str">
        <f>[8]Sheet1!F1</f>
        <v>Taux.Ø</v>
      </c>
    </row>
    <row r="22" spans="1:26" x14ac:dyDescent="0.2">
      <c r="A22" s="5" t="str">
        <f>[5]Sheet1!A2</f>
        <v>Lemmes</v>
      </c>
      <c r="B22" s="1">
        <f>[5]Sheet1!B2</f>
        <v>52</v>
      </c>
      <c r="C22" s="1">
        <f>[5]Sheet1!C2</f>
        <v>9</v>
      </c>
      <c r="D22" s="1" t="str">
        <f>[5]Sheet1!D2</f>
        <v>17.31 %</v>
      </c>
      <c r="E22" s="1"/>
      <c r="F22" s="2"/>
      <c r="H22" s="16" t="str">
        <f>[6]Sheet1!A3</f>
        <v>Occ.</v>
      </c>
      <c r="I22" s="3">
        <f>[6]Sheet1!C3</f>
        <v>19107</v>
      </c>
      <c r="J22" s="3" t="str">
        <f>[6]Sheet1!E3</f>
        <v>1486</v>
      </c>
      <c r="K22" s="69">
        <f>J22/I22</f>
        <v>7.7772544093787616E-2</v>
      </c>
      <c r="M22" s="16" t="str">
        <f>[7]Sheet1!A3</f>
        <v>Occ.</v>
      </c>
      <c r="N22" s="3">
        <f>[7]Sheet1!C3</f>
        <v>21821</v>
      </c>
      <c r="O22" s="3" t="str">
        <f>[7]Sheet1!E3</f>
        <v>7188</v>
      </c>
      <c r="P22" s="69">
        <f>O22/N22</f>
        <v>0.32940745153750972</v>
      </c>
      <c r="R22" s="16" t="str">
        <f>[8]Sheet1!A3</f>
        <v>Occ.</v>
      </c>
      <c r="S22" s="3">
        <f>[8]Sheet1!C3</f>
        <v>8274</v>
      </c>
      <c r="T22" s="3" t="str">
        <f>[8]Sheet1!E3</f>
        <v>901</v>
      </c>
      <c r="U22" s="69">
        <f>T22/S22</f>
        <v>0.10889533478365966</v>
      </c>
    </row>
    <row r="23" spans="1:26" x14ac:dyDescent="0.2">
      <c r="A23" s="6" t="str">
        <f>[5]Sheet1!A3</f>
        <v>Occ.</v>
      </c>
      <c r="B23" s="3">
        <f>[5]Sheet1!B3</f>
        <v>211988</v>
      </c>
      <c r="C23" s="3">
        <f>[5]Sheet1!C3</f>
        <v>208266</v>
      </c>
      <c r="D23" s="3" t="str">
        <f>[5]Sheet1!D3</f>
        <v>98.24 %</v>
      </c>
      <c r="E23" s="3" t="str">
        <f>[5]Sheet1!E3</f>
        <v>29234</v>
      </c>
      <c r="F23" s="4" t="str">
        <f>[5]Sheet1!F3</f>
        <v>13.79 %</v>
      </c>
    </row>
    <row r="24" spans="1:26" x14ac:dyDescent="0.2">
      <c r="B24" s="1"/>
      <c r="C24" s="1"/>
      <c r="D24" s="1"/>
      <c r="E24" s="1"/>
      <c r="F24" s="1"/>
    </row>
    <row r="26" spans="1:26" s="11" customFormat="1" x14ac:dyDescent="0.2">
      <c r="A26" s="8" t="str">
        <f>[9]Sheet1!A1</f>
        <v>DET_def</v>
      </c>
      <c r="B26" s="9" t="str">
        <f>[9]Sheet1!B1</f>
        <v>Nb.</v>
      </c>
      <c r="C26" s="9" t="str">
        <f>[9]Sheet1!C1</f>
        <v>Nb.var.</v>
      </c>
      <c r="D26" s="9" t="str">
        <f>[9]Sheet1!D1</f>
        <v>Taux</v>
      </c>
      <c r="E26" s="9" t="str">
        <f>[9]Sheet1!E1</f>
        <v>Nb.Var.Ø</v>
      </c>
      <c r="F26" s="10" t="str">
        <f>[9]Sheet1!F1</f>
        <v>Taux.Ø</v>
      </c>
      <c r="H26" s="8" t="s">
        <v>55</v>
      </c>
      <c r="I26" s="9" t="str">
        <f>[10]Sheet1!C1</f>
        <v>Nb.var.</v>
      </c>
      <c r="J26" s="9" t="str">
        <f>[10]Sheet1!E1</f>
        <v>Nb.Var.Ø</v>
      </c>
      <c r="K26" s="10" t="str">
        <f>[10]Sheet1!F1</f>
        <v>Taux.Ø</v>
      </c>
      <c r="M26" s="8" t="s">
        <v>57</v>
      </c>
      <c r="N26" s="9" t="str">
        <f>[11]Sheet1!C1</f>
        <v>Nb.var.</v>
      </c>
      <c r="O26" s="9" t="str">
        <f>[11]Sheet1!E1</f>
        <v>Nb.Var.Ø</v>
      </c>
      <c r="P26" s="10" t="str">
        <f>[11]Sheet1!F1</f>
        <v>Taux.Ø</v>
      </c>
      <c r="R26" s="8" t="s">
        <v>58</v>
      </c>
      <c r="S26" s="9" t="str">
        <f>[12]Sheet1!C1</f>
        <v>Nb.var.</v>
      </c>
      <c r="T26" s="9" t="str">
        <f>[12]Sheet1!E1</f>
        <v>Nb.Var.Ø</v>
      </c>
      <c r="U26" s="10" t="str">
        <f>[12]Sheet1!F1</f>
        <v>Taux.Ø</v>
      </c>
      <c r="W26" s="8" t="s">
        <v>59</v>
      </c>
      <c r="X26" s="9" t="str">
        <f>[13]Sheet1!C1</f>
        <v>Nb.var.</v>
      </c>
      <c r="Y26" s="9" t="str">
        <f>[13]Sheet1!E1</f>
        <v>Nb.Var.Ø</v>
      </c>
      <c r="Z26" s="10" t="str">
        <f>[13]Sheet1!F1</f>
        <v>Taux.Ø</v>
      </c>
    </row>
    <row r="27" spans="1:26" x14ac:dyDescent="0.2">
      <c r="A27" s="5" t="str">
        <f>[9]Sheet1!A2</f>
        <v>Lemmes</v>
      </c>
      <c r="B27" s="1">
        <f>[9]Sheet1!B2</f>
        <v>7</v>
      </c>
      <c r="C27" s="1">
        <f>[9]Sheet1!C2</f>
        <v>7</v>
      </c>
      <c r="D27" s="1" t="str">
        <f>[9]Sheet1!D2</f>
        <v>100 %</v>
      </c>
      <c r="E27" s="1"/>
      <c r="F27" s="2"/>
      <c r="H27" s="6" t="str">
        <f>[10]Sheet1!A3</f>
        <v>Occ.</v>
      </c>
      <c r="I27" s="3">
        <f>[10]Sheet1!C3</f>
        <v>13933</v>
      </c>
      <c r="J27" s="3" t="str">
        <f>[10]Sheet1!E3</f>
        <v>1687</v>
      </c>
      <c r="K27" s="69">
        <f>J27/I27</f>
        <v>0.12107945166152301</v>
      </c>
      <c r="M27" s="6" t="str">
        <f>[11]Sheet1!A3</f>
        <v>Occ.</v>
      </c>
      <c r="N27" s="3">
        <f>[11]Sheet1!C3</f>
        <v>29346</v>
      </c>
      <c r="O27" s="3" t="str">
        <f>[11]Sheet1!E3</f>
        <v>1318</v>
      </c>
      <c r="P27" s="69">
        <f>O27/N27</f>
        <v>4.4912424180467522E-2</v>
      </c>
      <c r="R27" s="6" t="str">
        <f>[12]Sheet1!A3</f>
        <v>Occ.</v>
      </c>
      <c r="S27" s="3">
        <f>[12]Sheet1!C3</f>
        <v>31345</v>
      </c>
      <c r="T27" s="3" t="str">
        <f>[12]Sheet1!E3</f>
        <v>8356</v>
      </c>
      <c r="U27" s="69">
        <f>T27/S27</f>
        <v>0.26658159196044023</v>
      </c>
      <c r="W27" s="6" t="str">
        <f>[13]Sheet1!A3</f>
        <v>Occ.</v>
      </c>
      <c r="X27" s="3">
        <f>[13]Sheet1!C3</f>
        <v>8379</v>
      </c>
      <c r="Y27" s="3" t="str">
        <f>[13]Sheet1!E3</f>
        <v>6</v>
      </c>
      <c r="Z27" s="69">
        <f>Y27/X27</f>
        <v>7.1607590404582891E-4</v>
      </c>
    </row>
    <row r="28" spans="1:26" x14ac:dyDescent="0.2">
      <c r="A28" s="6" t="str">
        <f>[9]Sheet1!A3</f>
        <v>Occ.</v>
      </c>
      <c r="B28" s="3">
        <f>[9]Sheet1!B3</f>
        <v>123207</v>
      </c>
      <c r="C28" s="3">
        <f>[9]Sheet1!C3</f>
        <v>120733</v>
      </c>
      <c r="D28" s="3" t="str">
        <f>[9]Sheet1!D3</f>
        <v>97.99 %</v>
      </c>
      <c r="E28" s="3" t="str">
        <f>[9]Sheet1!E3</f>
        <v>18110</v>
      </c>
      <c r="F28" s="4" t="str">
        <f>[9]Sheet1!F3</f>
        <v>14.7 %</v>
      </c>
      <c r="H28" s="8" t="s">
        <v>56</v>
      </c>
      <c r="I28" s="9" t="str">
        <f>[14]Sheet1!C1</f>
        <v>Nb.var.</v>
      </c>
      <c r="J28" s="9" t="str">
        <f>[14]Sheet1!E1</f>
        <v>Nb.Var.Ø</v>
      </c>
      <c r="K28" s="10" t="str">
        <f>[14]Sheet1!F1</f>
        <v>Taux.Ø</v>
      </c>
    </row>
    <row r="29" spans="1:26" x14ac:dyDescent="0.2">
      <c r="B29" s="1"/>
      <c r="C29" s="1"/>
      <c r="D29" s="1"/>
      <c r="E29" s="1"/>
      <c r="F29" s="1"/>
      <c r="H29" s="6" t="str">
        <f>[14]Sheet1!A3</f>
        <v>Occ.</v>
      </c>
      <c r="I29" s="3">
        <f>[14]Sheet1!C3</f>
        <v>37477</v>
      </c>
      <c r="J29" s="3" t="str">
        <f>[14]Sheet1!E3</f>
        <v>6724</v>
      </c>
      <c r="K29" s="69">
        <f>J29/I29</f>
        <v>0.17941670891480108</v>
      </c>
    </row>
    <row r="30" spans="1:26" x14ac:dyDescent="0.2">
      <c r="H30" t="s">
        <v>60</v>
      </c>
    </row>
    <row r="31" spans="1:26" x14ac:dyDescent="0.2">
      <c r="A31" s="8" t="str">
        <f>[15]Sheet1!A1</f>
        <v>PRO_NE</v>
      </c>
      <c r="B31" s="9" t="str">
        <f>[15]Sheet1!B1</f>
        <v>Nb.</v>
      </c>
      <c r="C31" s="9" t="str">
        <f>[15]Sheet1!C1</f>
        <v>Nb.var.</v>
      </c>
      <c r="D31" s="9" t="str">
        <f>[15]Sheet1!D1</f>
        <v>Taux</v>
      </c>
      <c r="E31" s="9" t="str">
        <f>[15]Sheet1!E1</f>
        <v>Nb.Var.Ø</v>
      </c>
      <c r="F31" s="10" t="str">
        <f>[15]Sheet1!F1</f>
        <v>Taux.Ø</v>
      </c>
    </row>
    <row r="32" spans="1:26" x14ac:dyDescent="0.2">
      <c r="A32" s="5" t="str">
        <f>[15]Sheet1!A2</f>
        <v>Lemmes</v>
      </c>
      <c r="B32" s="1">
        <f>[15]Sheet1!B2</f>
        <v>1</v>
      </c>
      <c r="C32" s="1">
        <f>[15]Sheet1!C2</f>
        <v>1</v>
      </c>
      <c r="D32" s="1" t="str">
        <f>[15]Sheet1!D2</f>
        <v>100 %</v>
      </c>
      <c r="E32" s="1"/>
      <c r="F32" s="2"/>
    </row>
    <row r="33" spans="1:23" x14ac:dyDescent="0.2">
      <c r="A33" s="6" t="str">
        <f>[15]Sheet1!A3</f>
        <v>Occ.</v>
      </c>
      <c r="B33" s="3">
        <f>[15]Sheet1!B3</f>
        <v>53733</v>
      </c>
      <c r="C33" s="3">
        <f>[15]Sheet1!C3</f>
        <v>52950</v>
      </c>
      <c r="D33" s="3" t="str">
        <f>[15]Sheet1!D3</f>
        <v>98.54 %</v>
      </c>
      <c r="E33" s="3" t="str">
        <f>[15]Sheet1!E3</f>
        <v>15945</v>
      </c>
      <c r="F33" s="4" t="str">
        <f>[15]Sheet1!F3</f>
        <v>29.67 %</v>
      </c>
    </row>
    <row r="34" spans="1:23" x14ac:dyDescent="0.2">
      <c r="B34" s="1"/>
      <c r="C34" s="1"/>
      <c r="D34" s="1"/>
      <c r="E34" s="1"/>
      <c r="F34" s="1"/>
    </row>
    <row r="36" spans="1:23" s="11" customFormat="1" x14ac:dyDescent="0.2">
      <c r="A36" s="19" t="str">
        <f>[16]Sheet1!A1</f>
        <v>CON_all</v>
      </c>
      <c r="B36" s="13" t="str">
        <f>[16]Sheet1!B1</f>
        <v>Nb.</v>
      </c>
      <c r="C36" s="13" t="str">
        <f>[16]Sheet1!C1</f>
        <v>Nb.var.</v>
      </c>
      <c r="D36" s="13" t="str">
        <f>[16]Sheet1!D1</f>
        <v>Taux</v>
      </c>
      <c r="E36" s="13" t="str">
        <f>[16]Sheet1!E1</f>
        <v>Nb.Var.Ø</v>
      </c>
      <c r="F36" s="14" t="str">
        <f>[16]Sheet1!F1</f>
        <v>Taux.Ø</v>
      </c>
      <c r="H36" s="65" t="s">
        <v>125</v>
      </c>
      <c r="I36" s="9" t="str">
        <f>[17]Sheet1!B1</f>
        <v>Nb.</v>
      </c>
      <c r="J36" s="9" t="str">
        <f>[17]Sheet1!C1</f>
        <v>Nb.var.</v>
      </c>
      <c r="K36" s="9" t="str">
        <f>[17]Sheet1!D1</f>
        <v>Taux</v>
      </c>
      <c r="L36" s="9" t="str">
        <f>[17]Sheet1!E1</f>
        <v>Nb.Var.Ø</v>
      </c>
      <c r="M36" s="10" t="str">
        <f>[17]Sheet1!F1</f>
        <v>Taux.Ø</v>
      </c>
      <c r="O36" s="8" t="s">
        <v>61</v>
      </c>
      <c r="P36" s="9" t="str">
        <f>[18]Sheet1!C1</f>
        <v>Nb.var.</v>
      </c>
      <c r="Q36" s="9" t="str">
        <f>[18]Sheet1!E1</f>
        <v>Nb.Var.Ø</v>
      </c>
      <c r="R36" s="10" t="str">
        <f>[18]Sheet1!F1</f>
        <v>Taux.Ø</v>
      </c>
      <c r="T36" s="43" t="s">
        <v>81</v>
      </c>
      <c r="U36" s="9" t="str">
        <f>[19]Sheet1!C1</f>
        <v>Nb.var.</v>
      </c>
      <c r="V36" s="9" t="str">
        <f>[19]Sheet1!E1</f>
        <v>Nb.Var.Ø</v>
      </c>
      <c r="W36" s="10" t="str">
        <f>[19]Sheet1!F1</f>
        <v>Taux.Ø</v>
      </c>
    </row>
    <row r="37" spans="1:23" x14ac:dyDescent="0.2">
      <c r="A37" s="26" t="str">
        <f>[16]Sheet1!A2</f>
        <v>Lemmes</v>
      </c>
      <c r="B37" s="22">
        <f>[16]Sheet1!B2</f>
        <v>100</v>
      </c>
      <c r="C37" s="22">
        <f>[16]Sheet1!C2</f>
        <v>32</v>
      </c>
      <c r="D37" s="22" t="str">
        <f>[16]Sheet1!D2</f>
        <v>32 %</v>
      </c>
      <c r="E37" s="22">
        <f>[16]Sheet1!E2</f>
        <v>0</v>
      </c>
      <c r="F37" s="23">
        <f>[16]Sheet1!F2</f>
        <v>0</v>
      </c>
      <c r="H37" s="51" t="str">
        <f>[17]Sheet1!A2</f>
        <v>Lemmes</v>
      </c>
      <c r="I37" s="1">
        <f>[17]Sheet1!B2</f>
        <v>100</v>
      </c>
      <c r="J37" s="1">
        <f>[17]Sheet1!C2</f>
        <v>30</v>
      </c>
      <c r="K37" s="1" t="str">
        <f>[17]Sheet1!D2</f>
        <v>30 %</v>
      </c>
      <c r="L37" s="1"/>
      <c r="M37" s="2"/>
      <c r="O37" s="6" t="str">
        <f>[18]Sheet1!A3</f>
        <v>Occ.</v>
      </c>
      <c r="P37" s="3">
        <f>[18]Sheet1!C3</f>
        <v>54220</v>
      </c>
      <c r="Q37" s="3" t="str">
        <f>[18]Sheet1!E3</f>
        <v>8697</v>
      </c>
      <c r="R37" s="69">
        <f>Q37/P37</f>
        <v>0.16040206565842863</v>
      </c>
      <c r="T37" s="16" t="str">
        <f>[19]Sheet1!A3</f>
        <v>Occ.</v>
      </c>
      <c r="U37" s="3">
        <f>[19]Sheet1!C3</f>
        <v>10028</v>
      </c>
      <c r="V37" s="3" t="str">
        <f>[19]Sheet1!E3</f>
        <v>6045</v>
      </c>
      <c r="W37" s="69">
        <f>V37/U37</f>
        <v>0.60281212604706824</v>
      </c>
    </row>
    <row r="38" spans="1:23" x14ac:dyDescent="0.2">
      <c r="A38" s="27" t="str">
        <f>[16]Sheet1!A3</f>
        <v>Occ.</v>
      </c>
      <c r="B38" s="24">
        <f>[16]Sheet1!B3</f>
        <v>85036</v>
      </c>
      <c r="C38" s="24">
        <f>[16]Sheet1!C3</f>
        <v>67201</v>
      </c>
      <c r="D38" s="24" t="str">
        <f>[16]Sheet1!D3</f>
        <v>79.03 %</v>
      </c>
      <c r="E38" s="24" t="str">
        <f>[16]Sheet1!E3</f>
        <v>15344</v>
      </c>
      <c r="F38" s="25" t="str">
        <f>[16]Sheet1!F3</f>
        <v>18.04 %</v>
      </c>
      <c r="H38" s="16" t="str">
        <f>[17]Sheet1!A3</f>
        <v>Occ.</v>
      </c>
      <c r="I38" s="3">
        <f>[17]Sheet1!B3</f>
        <v>85036</v>
      </c>
      <c r="J38" s="3">
        <f>[17]Sheet1!C3</f>
        <v>2942</v>
      </c>
      <c r="K38" s="3" t="str">
        <f>[17]Sheet1!D3</f>
        <v>3.46 %</v>
      </c>
      <c r="L38" s="3" t="str">
        <f>[17]Sheet1!E3</f>
        <v>593</v>
      </c>
      <c r="M38" s="69">
        <f>L38/J38</f>
        <v>0.20156356220258329</v>
      </c>
    </row>
    <row r="41" spans="1:23" x14ac:dyDescent="0.2">
      <c r="A41" s="7" t="s">
        <v>84</v>
      </c>
    </row>
    <row r="42" spans="1:23" x14ac:dyDescent="0.2">
      <c r="A42" s="7" t="s">
        <v>3</v>
      </c>
      <c r="B42" t="s">
        <v>1</v>
      </c>
    </row>
    <row r="43" spans="1:23" x14ac:dyDescent="0.2">
      <c r="A43" s="7" t="s">
        <v>4</v>
      </c>
      <c r="C43" t="s">
        <v>0</v>
      </c>
    </row>
    <row r="44" spans="1:23" ht="114" customHeight="1" x14ac:dyDescent="0.2">
      <c r="A44" s="12" t="s">
        <v>5</v>
      </c>
      <c r="B44" s="76" t="s">
        <v>2</v>
      </c>
      <c r="C44" s="76"/>
      <c r="D44" s="76"/>
      <c r="E44" s="76"/>
      <c r="F44" s="76"/>
      <c r="G44" s="76"/>
      <c r="H44" s="76"/>
    </row>
  </sheetData>
  <mergeCells count="1">
    <mergeCell ref="B44:H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F2BD9-FA4B-374E-AC71-8EAE150CD79A}">
  <dimension ref="A1:AH91"/>
  <sheetViews>
    <sheetView topLeftCell="A7" workbookViewId="0">
      <selection activeCell="I34" sqref="I34"/>
    </sheetView>
  </sheetViews>
  <sheetFormatPr baseColWidth="10" defaultRowHeight="16" x14ac:dyDescent="0.2"/>
  <cols>
    <col min="1" max="1" width="10.83203125" style="7"/>
    <col min="3" max="3" width="8.1640625" customWidth="1"/>
    <col min="4" max="4" width="7" customWidth="1"/>
    <col min="6" max="6" width="9.33203125" customWidth="1"/>
    <col min="7" max="7" width="6.6640625" bestFit="1" customWidth="1"/>
    <col min="8" max="8" width="7.6640625" bestFit="1" customWidth="1"/>
    <col min="9" max="9" width="4.6640625" bestFit="1" customWidth="1"/>
    <col min="11" max="11" width="9" bestFit="1" customWidth="1"/>
    <col min="12" max="13" width="7.6640625" bestFit="1" customWidth="1"/>
    <col min="14" max="14" width="4.33203125" bestFit="1" customWidth="1"/>
    <col min="16" max="16" width="9" bestFit="1" customWidth="1"/>
    <col min="17" max="17" width="6.6640625" bestFit="1" customWidth="1"/>
    <col min="18" max="18" width="7.6640625" bestFit="1" customWidth="1"/>
    <col min="19" max="19" width="4.6640625" bestFit="1" customWidth="1"/>
    <col min="21" max="21" width="9" bestFit="1" customWidth="1"/>
    <col min="22" max="23" width="6.6640625" bestFit="1" customWidth="1"/>
    <col min="24" max="24" width="4.6640625" bestFit="1" customWidth="1"/>
    <col min="26" max="26" width="9" bestFit="1" customWidth="1"/>
    <col min="27" max="27" width="6.6640625" bestFit="1" customWidth="1"/>
    <col min="28" max="28" width="7.6640625" bestFit="1" customWidth="1"/>
    <col min="29" max="29" width="4.6640625" bestFit="1" customWidth="1"/>
    <col min="31" max="31" width="9" bestFit="1" customWidth="1"/>
    <col min="32" max="33" width="6.6640625" bestFit="1" customWidth="1"/>
  </cols>
  <sheetData>
    <row r="1" spans="1:4" s="11" customFormat="1" x14ac:dyDescent="0.2">
      <c r="A1" s="19" t="str">
        <f>[20]Sheet1!A1</f>
        <v>NOM</v>
      </c>
      <c r="B1" s="13" t="str">
        <f>[20]Sheet1!B1</f>
        <v>X_C</v>
      </c>
      <c r="C1" s="14" t="str">
        <f>[20]Sheet1!C1</f>
        <v>X_V</v>
      </c>
      <c r="D1" s="11" t="s">
        <v>15</v>
      </c>
    </row>
    <row r="2" spans="1:4" x14ac:dyDescent="0.2">
      <c r="A2" s="26" t="str">
        <f>[20]Sheet1!A2</f>
        <v>Voyelle</v>
      </c>
      <c r="B2" s="22" t="str">
        <f>[20]Sheet1!B2</f>
        <v>1234</v>
      </c>
      <c r="C2" s="23" t="str">
        <f>[20]Sheet1!C2</f>
        <v>644</v>
      </c>
      <c r="D2" t="s">
        <v>16</v>
      </c>
    </row>
    <row r="3" spans="1:4" x14ac:dyDescent="0.2">
      <c r="A3" s="26" t="str">
        <f>[20]Sheet1!A3</f>
        <v>Apocope</v>
      </c>
      <c r="B3" s="22" t="str">
        <f>[20]Sheet1!B3</f>
        <v>22</v>
      </c>
      <c r="C3" s="23" t="str">
        <f>[20]Sheet1!C3</f>
        <v>7</v>
      </c>
      <c r="D3" s="48"/>
    </row>
    <row r="4" spans="1:4" x14ac:dyDescent="0.2">
      <c r="A4" s="26" t="str">
        <f>[20]Sheet1!A4</f>
        <v>Taux apo.</v>
      </c>
      <c r="B4" s="22" t="str">
        <f>[20]Sheet1!B4</f>
        <v>1.75 %</v>
      </c>
      <c r="C4" s="23" t="str">
        <f>[20]Sheet1!C4</f>
        <v>1.08 %</v>
      </c>
      <c r="D4" s="48">
        <f>(C3/C5)-(B3/B5)</f>
        <v>-6.7632353948359689E-3</v>
      </c>
    </row>
    <row r="5" spans="1:4" x14ac:dyDescent="0.2">
      <c r="A5" s="27" t="str">
        <f>[20]Sheet1!A5</f>
        <v>Somme</v>
      </c>
      <c r="B5" s="24" t="str">
        <f>[20]Sheet1!B5</f>
        <v>1256</v>
      </c>
      <c r="C5" s="25" t="str">
        <f>[20]Sheet1!C5</f>
        <v>651</v>
      </c>
      <c r="D5" s="48"/>
    </row>
    <row r="6" spans="1:4" x14ac:dyDescent="0.2">
      <c r="B6" s="1"/>
      <c r="C6" s="1"/>
      <c r="D6" s="48"/>
    </row>
    <row r="7" spans="1:4" s="11" customFormat="1" x14ac:dyDescent="0.2">
      <c r="A7" s="19" t="str">
        <f>[21]Sheet1!A1</f>
        <v>ADJ_femi_sg</v>
      </c>
      <c r="B7" s="13" t="str">
        <f>[21]Sheet1!B1</f>
        <v>X_C</v>
      </c>
      <c r="C7" s="14" t="str">
        <f>[21]Sheet1!C1</f>
        <v>X_V</v>
      </c>
      <c r="D7" s="49"/>
    </row>
    <row r="8" spans="1:4" x14ac:dyDescent="0.2">
      <c r="A8" s="26" t="str">
        <f>[21]Sheet1!A2</f>
        <v>Voyelle</v>
      </c>
      <c r="B8" s="22" t="str">
        <f>[21]Sheet1!B2</f>
        <v>6494</v>
      </c>
      <c r="C8" s="23" t="str">
        <f>[21]Sheet1!C2</f>
        <v>2673</v>
      </c>
      <c r="D8" s="48"/>
    </row>
    <row r="9" spans="1:4" x14ac:dyDescent="0.2">
      <c r="A9" s="26" t="str">
        <f>[21]Sheet1!A3</f>
        <v>Apocope</v>
      </c>
      <c r="B9" s="22" t="str">
        <f>[21]Sheet1!B3</f>
        <v>117</v>
      </c>
      <c r="C9" s="23" t="str">
        <f>[21]Sheet1!C3</f>
        <v>144</v>
      </c>
      <c r="D9" s="48"/>
    </row>
    <row r="10" spans="1:4" x14ac:dyDescent="0.2">
      <c r="A10" s="26" t="str">
        <f>[21]Sheet1!A4</f>
        <v>Taux apo.</v>
      </c>
      <c r="B10" s="22" t="str">
        <f>[21]Sheet1!B4</f>
        <v>1.77 %</v>
      </c>
      <c r="C10" s="23" t="str">
        <f>[21]Sheet1!C4</f>
        <v>5.11 %</v>
      </c>
      <c r="D10" s="48">
        <f>(C9/C11)-(B9/B11)</f>
        <v>3.3420434429402443E-2</v>
      </c>
    </row>
    <row r="11" spans="1:4" x14ac:dyDescent="0.2">
      <c r="A11" s="27" t="str">
        <f>[21]Sheet1!A5</f>
        <v>Somme</v>
      </c>
      <c r="B11" s="24" t="str">
        <f>[21]Sheet1!B5</f>
        <v>6611</v>
      </c>
      <c r="C11" s="25" t="str">
        <f>[21]Sheet1!C5</f>
        <v>2817</v>
      </c>
      <c r="D11" s="48"/>
    </row>
    <row r="12" spans="1:4" x14ac:dyDescent="0.2">
      <c r="B12" s="1"/>
      <c r="C12" s="1"/>
      <c r="D12" s="48"/>
    </row>
    <row r="13" spans="1:4" s="11" customFormat="1" x14ac:dyDescent="0.2">
      <c r="A13" s="19" t="str">
        <f>[22]Sheet1!A1</f>
        <v>PRE</v>
      </c>
      <c r="B13" s="13" t="str">
        <f>[22]Sheet1!B1</f>
        <v>X_C</v>
      </c>
      <c r="C13" s="14" t="str">
        <f>[22]Sheet1!C1</f>
        <v>X_V</v>
      </c>
      <c r="D13" s="49"/>
    </row>
    <row r="14" spans="1:4" x14ac:dyDescent="0.2">
      <c r="A14" s="26" t="str">
        <f>[22]Sheet1!A2</f>
        <v>Voyelle</v>
      </c>
      <c r="B14" s="22" t="str">
        <f>[22]Sheet1!B2</f>
        <v>67056</v>
      </c>
      <c r="C14" s="23" t="str">
        <f>[22]Sheet1!C2</f>
        <v>1557</v>
      </c>
      <c r="D14" s="48"/>
    </row>
    <row r="15" spans="1:4" x14ac:dyDescent="0.2">
      <c r="A15" s="26" t="str">
        <f>[22]Sheet1!A3</f>
        <v>Apocope</v>
      </c>
      <c r="B15" s="22" t="str">
        <f>[22]Sheet1!B3</f>
        <v>44</v>
      </c>
      <c r="C15" s="23" t="str">
        <f>[22]Sheet1!C3</f>
        <v>9877</v>
      </c>
      <c r="D15" s="48"/>
    </row>
    <row r="16" spans="1:4" x14ac:dyDescent="0.2">
      <c r="A16" s="26" t="str">
        <f>[22]Sheet1!A4</f>
        <v>Taux apo.</v>
      </c>
      <c r="B16" s="22" t="str">
        <f>[22]Sheet1!B4</f>
        <v>0.07 %</v>
      </c>
      <c r="C16" s="23" t="str">
        <f>[22]Sheet1!C4</f>
        <v>86.38 %</v>
      </c>
      <c r="D16" s="48">
        <f>(C15/C17)-(B15/B17)</f>
        <v>0.86317144438358995</v>
      </c>
    </row>
    <row r="17" spans="1:33" x14ac:dyDescent="0.2">
      <c r="A17" s="27" t="str">
        <f>[22]Sheet1!A5</f>
        <v>Somme</v>
      </c>
      <c r="B17" s="24" t="str">
        <f>[22]Sheet1!B5</f>
        <v>67100</v>
      </c>
      <c r="C17" s="25" t="str">
        <f>[22]Sheet1!C5</f>
        <v>11434</v>
      </c>
      <c r="D17" s="48"/>
    </row>
    <row r="18" spans="1:33" x14ac:dyDescent="0.2">
      <c r="B18" s="1"/>
      <c r="C18" s="1"/>
      <c r="D18" s="48"/>
    </row>
    <row r="19" spans="1:33" s="11" customFormat="1" x14ac:dyDescent="0.2">
      <c r="A19" s="8" t="str">
        <f>[23]Sheet1!A1</f>
        <v>ADV</v>
      </c>
      <c r="B19" s="9" t="str">
        <f>[23]Sheet1!B1</f>
        <v>X_C</v>
      </c>
      <c r="C19" s="10" t="str">
        <f>[23]Sheet1!C1</f>
        <v>X_V</v>
      </c>
      <c r="D19" s="49"/>
    </row>
    <row r="20" spans="1:33" x14ac:dyDescent="0.2">
      <c r="A20" s="5" t="str">
        <f>[23]Sheet1!A2</f>
        <v>Voyelle</v>
      </c>
      <c r="B20" s="1" t="str">
        <f>[23]Sheet1!B2</f>
        <v>3051</v>
      </c>
      <c r="C20" s="2" t="str">
        <f>[23]Sheet1!C2</f>
        <v>1647</v>
      </c>
      <c r="D20" s="48"/>
    </row>
    <row r="21" spans="1:33" x14ac:dyDescent="0.2">
      <c r="A21" s="5" t="str">
        <f>[23]Sheet1!A3</f>
        <v>Apocope</v>
      </c>
      <c r="B21" s="1" t="str">
        <f>[23]Sheet1!B3</f>
        <v>7516</v>
      </c>
      <c r="C21" s="2" t="str">
        <f>[23]Sheet1!C3</f>
        <v>2444</v>
      </c>
      <c r="D21" s="48"/>
    </row>
    <row r="22" spans="1:33" x14ac:dyDescent="0.2">
      <c r="A22" s="5" t="str">
        <f>[23]Sheet1!A4</f>
        <v>Taux apo.</v>
      </c>
      <c r="B22" s="1" t="str">
        <f>[23]Sheet1!B4</f>
        <v>71.13 %</v>
      </c>
      <c r="C22" s="2" t="str">
        <f>[23]Sheet1!C4</f>
        <v>59.74 %</v>
      </c>
      <c r="D22" s="48">
        <f>(C21/C23)-(B21/B23)</f>
        <v>-0.1138619913574489</v>
      </c>
    </row>
    <row r="23" spans="1:33" x14ac:dyDescent="0.2">
      <c r="A23" s="6" t="str">
        <f>[23]Sheet1!A5</f>
        <v>Somme</v>
      </c>
      <c r="B23" s="3" t="str">
        <f>[23]Sheet1!B5</f>
        <v>10567</v>
      </c>
      <c r="C23" s="4" t="str">
        <f>[23]Sheet1!C5</f>
        <v>4091</v>
      </c>
      <c r="D23" s="48"/>
    </row>
    <row r="24" spans="1:33" x14ac:dyDescent="0.2">
      <c r="B24" s="1"/>
      <c r="C24" s="1"/>
      <c r="D24" s="48"/>
    </row>
    <row r="25" spans="1:33" s="11" customFormat="1" x14ac:dyDescent="0.2">
      <c r="A25" s="8" t="str">
        <f>[24]Sheet1!A1</f>
        <v>PRO_pers</v>
      </c>
      <c r="B25" s="9" t="str">
        <f>[24]Sheet1!B1</f>
        <v>X_C</v>
      </c>
      <c r="C25" s="10" t="str">
        <f>[24]Sheet1!C1</f>
        <v>X_V</v>
      </c>
      <c r="D25" s="49"/>
      <c r="F25" s="8" t="s">
        <v>50</v>
      </c>
      <c r="G25" s="9" t="str">
        <f>[25]Sheet1!B1</f>
        <v>X_C</v>
      </c>
      <c r="H25" s="10" t="str">
        <f>[25]Sheet1!C1</f>
        <v>X_V</v>
      </c>
      <c r="K25" s="43" t="s">
        <v>52</v>
      </c>
      <c r="L25" s="9" t="str">
        <f>[26]Sheet1!B1</f>
        <v>X_C</v>
      </c>
      <c r="M25" s="10" t="str">
        <f>[26]Sheet1!C1</f>
        <v>X_V</v>
      </c>
      <c r="P25" s="43" t="s">
        <v>76</v>
      </c>
      <c r="Q25" s="9" t="str">
        <f>[27]Sheet1!B1</f>
        <v>X_C</v>
      </c>
      <c r="R25" s="10" t="str">
        <f>[27]Sheet1!C1</f>
        <v>X_V</v>
      </c>
    </row>
    <row r="26" spans="1:33" x14ac:dyDescent="0.2">
      <c r="A26" s="5" t="str">
        <f>[24]Sheet1!A2</f>
        <v>Voyelle</v>
      </c>
      <c r="B26" s="1" t="str">
        <f>[24]Sheet1!B2</f>
        <v>139820</v>
      </c>
      <c r="C26" s="2" t="str">
        <f>[24]Sheet1!C2</f>
        <v>39212</v>
      </c>
      <c r="D26" s="48"/>
      <c r="F26" s="5" t="str">
        <f>[25]Sheet1!A2</f>
        <v>Voyelle</v>
      </c>
      <c r="G26" s="1" t="str">
        <f>[25]Sheet1!B2</f>
        <v>15865</v>
      </c>
      <c r="H26" s="2" t="str">
        <f>[25]Sheet1!C2</f>
        <v>1756</v>
      </c>
      <c r="K26" s="51" t="str">
        <f>[26]Sheet1!A2</f>
        <v>Voyelle</v>
      </c>
      <c r="L26" s="1" t="str">
        <f>[26]Sheet1!B2</f>
        <v>5156</v>
      </c>
      <c r="M26" s="2" t="str">
        <f>[26]Sheet1!C2</f>
        <v>2217</v>
      </c>
      <c r="P26" s="51" t="str">
        <f>[27]Sheet1!A2</f>
        <v>Voyelle</v>
      </c>
      <c r="Q26" s="1" t="str">
        <f>[27]Sheet1!B2</f>
        <v>13060</v>
      </c>
      <c r="R26" s="2" t="str">
        <f>[27]Sheet1!C2</f>
        <v>1573</v>
      </c>
    </row>
    <row r="27" spans="1:33" x14ac:dyDescent="0.2">
      <c r="A27" s="5" t="str">
        <f>[24]Sheet1!A3</f>
        <v>Apocope</v>
      </c>
      <c r="B27" s="1" t="str">
        <f>[24]Sheet1!B3</f>
        <v>4193</v>
      </c>
      <c r="C27" s="2" t="str">
        <f>[24]Sheet1!C3</f>
        <v>25041</v>
      </c>
      <c r="D27" s="48"/>
      <c r="F27" s="5" t="str">
        <f>[25]Sheet1!A3</f>
        <v>Apocope</v>
      </c>
      <c r="G27" s="1" t="str">
        <f>[25]Sheet1!B3</f>
        <v>2</v>
      </c>
      <c r="H27" s="2" t="str">
        <f>[25]Sheet1!C3</f>
        <v>1484</v>
      </c>
      <c r="K27" s="51" t="str">
        <f>[26]Sheet1!A3</f>
        <v>Apocope</v>
      </c>
      <c r="L27" s="1" t="str">
        <f>[26]Sheet1!B3</f>
        <v>749</v>
      </c>
      <c r="M27" s="2" t="str">
        <f>[26]Sheet1!C3</f>
        <v>152</v>
      </c>
      <c r="P27" s="51" t="str">
        <f>[27]Sheet1!A3</f>
        <v>Apocope</v>
      </c>
      <c r="Q27" s="1" t="str">
        <f>[27]Sheet1!B3</f>
        <v>12</v>
      </c>
      <c r="R27" s="2" t="str">
        <f>[27]Sheet1!C3</f>
        <v>7176</v>
      </c>
    </row>
    <row r="28" spans="1:33" x14ac:dyDescent="0.2">
      <c r="A28" s="5" t="str">
        <f>[24]Sheet1!A4</f>
        <v>Taux apo.</v>
      </c>
      <c r="B28" s="1" t="str">
        <f>[24]Sheet1!B4</f>
        <v>2.91 %</v>
      </c>
      <c r="C28" s="2" t="str">
        <f>[24]Sheet1!C4</f>
        <v>38.97 %</v>
      </c>
      <c r="D28" s="48">
        <f>(C27/C29)-(B27/B29)</f>
        <v>0.36060956630602309</v>
      </c>
      <c r="F28" s="5" t="str">
        <f>[25]Sheet1!A4</f>
        <v>Taux apo.</v>
      </c>
      <c r="G28" s="1" t="str">
        <f>[25]Sheet1!B4</f>
        <v>0.01 %</v>
      </c>
      <c r="H28" s="2" t="str">
        <f>[25]Sheet1!C4</f>
        <v>45.8 %</v>
      </c>
      <c r="I28" s="50">
        <f>(H27/H29)-(G27/G29)</f>
        <v>0.45789864358591909</v>
      </c>
      <c r="K28" s="51" t="str">
        <f>[26]Sheet1!A4</f>
        <v>Taux apo.</v>
      </c>
      <c r="L28" s="1" t="str">
        <f>[26]Sheet1!B4</f>
        <v>12.68 %</v>
      </c>
      <c r="M28" s="2" t="str">
        <f>[26]Sheet1!C4</f>
        <v>6.42 %</v>
      </c>
      <c r="N28" s="50">
        <f>(M27/M29)-(L27/L29)</f>
        <v>-6.2679565900073217E-2</v>
      </c>
      <c r="P28" s="51" t="str">
        <f>[27]Sheet1!A4</f>
        <v>Taux apo.</v>
      </c>
      <c r="Q28" s="1" t="str">
        <f>[27]Sheet1!B4</f>
        <v>0.09 %</v>
      </c>
      <c r="R28" s="2" t="str">
        <f>[27]Sheet1!C4</f>
        <v>82.02 %</v>
      </c>
      <c r="S28" s="50">
        <f>(R27/R29)-(Q27/Q29)</f>
        <v>0.81929003111808685</v>
      </c>
    </row>
    <row r="29" spans="1:33" x14ac:dyDescent="0.2">
      <c r="A29" s="6" t="str">
        <f>[24]Sheet1!A5</f>
        <v>Somme</v>
      </c>
      <c r="B29" s="3" t="str">
        <f>[24]Sheet1!B5</f>
        <v>144013</v>
      </c>
      <c r="C29" s="4" t="str">
        <f>[24]Sheet1!C5</f>
        <v>64253</v>
      </c>
      <c r="D29" s="48"/>
      <c r="F29" s="6" t="str">
        <f>[25]Sheet1!A5</f>
        <v>Somme</v>
      </c>
      <c r="G29" s="3" t="str">
        <f>[25]Sheet1!B5</f>
        <v>15867</v>
      </c>
      <c r="H29" s="4" t="str">
        <f>[25]Sheet1!C5</f>
        <v>3240</v>
      </c>
      <c r="K29" s="16" t="str">
        <f>[26]Sheet1!A5</f>
        <v>Somme</v>
      </c>
      <c r="L29" s="3" t="str">
        <f>[26]Sheet1!B5</f>
        <v>5905</v>
      </c>
      <c r="M29" s="4" t="str">
        <f>[26]Sheet1!C5</f>
        <v>2369</v>
      </c>
      <c r="P29" s="16" t="str">
        <f>[27]Sheet1!A5</f>
        <v>Somme</v>
      </c>
      <c r="Q29" s="3" t="str">
        <f>[27]Sheet1!B5</f>
        <v>13072</v>
      </c>
      <c r="R29" s="4" t="str">
        <f>[27]Sheet1!C5</f>
        <v>8749</v>
      </c>
    </row>
    <row r="30" spans="1:33" x14ac:dyDescent="0.2">
      <c r="B30" s="1"/>
      <c r="C30" s="1"/>
      <c r="D30" s="48"/>
    </row>
    <row r="31" spans="1:33" s="11" customFormat="1" x14ac:dyDescent="0.2">
      <c r="A31" s="43" t="s">
        <v>26</v>
      </c>
      <c r="B31" s="9" t="str">
        <f>[28]Sheet1!B1</f>
        <v>X_C</v>
      </c>
      <c r="C31" s="10" t="str">
        <f>[28]Sheet1!C1</f>
        <v>X_V</v>
      </c>
      <c r="D31" s="49"/>
      <c r="F31" s="43" t="str">
        <f>'Var. brute'!H26</f>
        <v>LA (li, le)*</v>
      </c>
      <c r="G31" s="9" t="str">
        <f>[29]Sheet1!B1</f>
        <v>X_C</v>
      </c>
      <c r="H31" s="10" t="str">
        <f>[29]Sheet1!C1</f>
        <v>X_V</v>
      </c>
      <c r="K31" s="43" t="s">
        <v>78</v>
      </c>
      <c r="L31" s="9" t="str">
        <f>[30]Sheet1!B1</f>
        <v>X_C</v>
      </c>
      <c r="M31" s="10" t="str">
        <f>[30]Sheet1!C1</f>
        <v>X_V</v>
      </c>
      <c r="P31" s="43" t="s">
        <v>56</v>
      </c>
      <c r="Q31" s="9" t="str">
        <f>[31]Sheet1!B1</f>
        <v>X_C</v>
      </c>
      <c r="R31" s="10" t="str">
        <f>[31]Sheet1!C1</f>
        <v>X_V</v>
      </c>
      <c r="U31" s="43" t="str">
        <f>'Var. brute'!M26</f>
        <v>LI_sg</v>
      </c>
      <c r="V31" s="9" t="str">
        <f>[32]Sheet1!B1</f>
        <v>X_C</v>
      </c>
      <c r="W31" s="10" t="str">
        <f>[32]Sheet1!C1</f>
        <v>X_V</v>
      </c>
      <c r="Z31" s="43" t="s">
        <v>79</v>
      </c>
      <c r="AA31" s="9" t="str">
        <f>[33]Sheet1!B1</f>
        <v>X_C</v>
      </c>
      <c r="AB31" s="10" t="str">
        <f>[33]Sheet1!C1</f>
        <v>X_V</v>
      </c>
      <c r="AE31" s="43" t="s">
        <v>59</v>
      </c>
      <c r="AF31" s="9" t="str">
        <f>[34]Sheet1!B1</f>
        <v>X_C</v>
      </c>
      <c r="AG31" s="10" t="str">
        <f>[34]Sheet1!C1</f>
        <v>X_V</v>
      </c>
    </row>
    <row r="32" spans="1:33" x14ac:dyDescent="0.2">
      <c r="A32" s="51" t="str">
        <f>[28]Sheet1!A2</f>
        <v>Voyelle</v>
      </c>
      <c r="B32" s="1" t="str">
        <f>[28]Sheet1!B2</f>
        <v>97451</v>
      </c>
      <c r="C32" s="2" t="str">
        <f>[28]Sheet1!C2</f>
        <v>5172</v>
      </c>
      <c r="D32" s="48"/>
      <c r="F32" s="51" t="str">
        <f>[29]Sheet1!A2</f>
        <v>Voyelle</v>
      </c>
      <c r="G32" s="1" t="str">
        <f>[29]Sheet1!B2</f>
        <v>12036</v>
      </c>
      <c r="H32" s="2" t="str">
        <f>[29]Sheet1!C2</f>
        <v>210</v>
      </c>
      <c r="K32" s="51" t="str">
        <f>[30]Sheet1!A2</f>
        <v>Voyelle</v>
      </c>
      <c r="L32" s="1" t="str">
        <f>[30]Sheet1!B2</f>
        <v>11352</v>
      </c>
      <c r="M32" s="2" t="str">
        <f>[30]Sheet1!C2</f>
        <v>24</v>
      </c>
      <c r="P32" s="51" t="str">
        <f>[31]Sheet1!A2</f>
        <v>Voyelle</v>
      </c>
      <c r="Q32" s="1" t="str">
        <f>[31]Sheet1!B2</f>
        <v>11056</v>
      </c>
      <c r="R32" s="2" t="str">
        <f>[31]Sheet1!C2</f>
        <v>14</v>
      </c>
      <c r="U32" s="51" t="str">
        <f>[32]Sheet1!A2</f>
        <v>Voyelle</v>
      </c>
      <c r="V32" s="1" t="str">
        <f>[32]Sheet1!B2</f>
        <v>24935</v>
      </c>
      <c r="W32" s="2" t="str">
        <f>[32]Sheet1!C2</f>
        <v>3093</v>
      </c>
      <c r="Z32" s="51" t="str">
        <f>[33]Sheet1!A2</f>
        <v>Voyelle</v>
      </c>
      <c r="AA32" s="1" t="str">
        <f>[33]Sheet1!B2</f>
        <v>22860</v>
      </c>
      <c r="AB32" s="2" t="str">
        <f>[33]Sheet1!C2</f>
        <v>129</v>
      </c>
      <c r="AE32" s="51" t="str">
        <f>[34]Sheet1!A2</f>
        <v>Voyelle</v>
      </c>
      <c r="AF32" s="1" t="str">
        <f>[34]Sheet1!B2</f>
        <v>6746</v>
      </c>
      <c r="AG32" s="2" t="str">
        <f>[34]Sheet1!C2</f>
        <v>1627</v>
      </c>
    </row>
    <row r="33" spans="1:34" x14ac:dyDescent="0.2">
      <c r="A33" s="51" t="str">
        <f>[28]Sheet1!A3</f>
        <v>Apocope</v>
      </c>
      <c r="B33" s="1" t="str">
        <f>[28]Sheet1!B3</f>
        <v>50</v>
      </c>
      <c r="C33" s="2" t="str">
        <f>[28]Sheet1!C3</f>
        <v>18060</v>
      </c>
      <c r="D33" s="48"/>
      <c r="F33" s="51" t="str">
        <f>[29]Sheet1!A3</f>
        <v>Apocope</v>
      </c>
      <c r="G33" s="1" t="str">
        <f>[29]Sheet1!B3</f>
        <v>4</v>
      </c>
      <c r="H33" s="2" t="str">
        <f>[29]Sheet1!C3</f>
        <v>1683</v>
      </c>
      <c r="K33" s="51" t="str">
        <f>[30]Sheet1!A3</f>
        <v>Apocope</v>
      </c>
      <c r="L33" s="1" t="str">
        <f>[30]Sheet1!B3</f>
        <v>4</v>
      </c>
      <c r="M33" s="2" t="str">
        <f>[30]Sheet1!C3</f>
        <v>1683</v>
      </c>
      <c r="P33" s="51" t="str">
        <f>[31]Sheet1!A3</f>
        <v>Apocope</v>
      </c>
      <c r="Q33" s="1" t="str">
        <f>[31]Sheet1!B3</f>
        <v>4</v>
      </c>
      <c r="R33" s="2" t="str">
        <f>[31]Sheet1!C3</f>
        <v>1683</v>
      </c>
      <c r="U33" s="51" t="str">
        <f>[32]Sheet1!A3</f>
        <v>Apocope</v>
      </c>
      <c r="V33" s="1" t="str">
        <f>[32]Sheet1!B3</f>
        <v>5</v>
      </c>
      <c r="W33" s="2" t="str">
        <f>[32]Sheet1!C3</f>
        <v>1313</v>
      </c>
      <c r="Z33" s="51" t="str">
        <f>[33]Sheet1!A3</f>
        <v>Apocope</v>
      </c>
      <c r="AA33" s="1" t="str">
        <f>[33]Sheet1!B3</f>
        <v>34</v>
      </c>
      <c r="AB33" s="2" t="str">
        <f>[33]Sheet1!C3</f>
        <v>8322</v>
      </c>
      <c r="AE33" s="51" t="str">
        <f>[34]Sheet1!A3</f>
        <v>Apocope</v>
      </c>
      <c r="AF33" s="1" t="str">
        <f>[34]Sheet1!B3</f>
        <v>1</v>
      </c>
      <c r="AG33" s="2" t="str">
        <f>[34]Sheet1!C3</f>
        <v>5</v>
      </c>
    </row>
    <row r="34" spans="1:34" x14ac:dyDescent="0.2">
      <c r="A34" s="51" t="str">
        <f>[28]Sheet1!A4</f>
        <v>Taux apo.</v>
      </c>
      <c r="B34" s="1" t="str">
        <f>[28]Sheet1!B4</f>
        <v>0.05 %</v>
      </c>
      <c r="C34" s="2" t="str">
        <f>[28]Sheet1!C4</f>
        <v>77.74 %</v>
      </c>
      <c r="D34" s="48">
        <f>(C33/C35)-(B33/B35)</f>
        <v>0.77686321780467427</v>
      </c>
      <c r="F34" s="51" t="str">
        <f>[29]Sheet1!A4</f>
        <v>Taux apo.</v>
      </c>
      <c r="G34" s="1" t="str">
        <f>[29]Sheet1!B4</f>
        <v>0.03 %</v>
      </c>
      <c r="H34" s="2" t="str">
        <f>[29]Sheet1!C4</f>
        <v>88.91 %</v>
      </c>
      <c r="I34" s="50">
        <f>(H33/H35)-(G33/G35)</f>
        <v>0.88873275031458798</v>
      </c>
      <c r="K34" s="51" t="str">
        <f>[30]Sheet1!A4</f>
        <v>Taux apo.</v>
      </c>
      <c r="L34" s="1" t="str">
        <f>[30]Sheet1!B4</f>
        <v>0.04 %</v>
      </c>
      <c r="M34" s="2" t="str">
        <f>[30]Sheet1!C4</f>
        <v>98.59 %</v>
      </c>
      <c r="N34" s="50">
        <f>(M33/M35)-(L33/L35)</f>
        <v>0.98558800934262969</v>
      </c>
      <c r="P34" s="51" t="str">
        <f>[31]Sheet1!A4</f>
        <v>Taux apo.</v>
      </c>
      <c r="Q34" s="1" t="str">
        <f>[31]Sheet1!B4</f>
        <v>0.04 %</v>
      </c>
      <c r="R34" s="2" t="str">
        <f>[31]Sheet1!C4</f>
        <v>99.18 %</v>
      </c>
      <c r="S34" s="50">
        <f>(R33/R35)-(Q33/Q35)</f>
        <v>0.99138848366599497</v>
      </c>
      <c r="U34" s="51" t="str">
        <f>[32]Sheet1!A4</f>
        <v>Taux apo.</v>
      </c>
      <c r="V34" s="1" t="str">
        <f>[32]Sheet1!B4</f>
        <v>0.02 %</v>
      </c>
      <c r="W34" s="2" t="str">
        <f>[32]Sheet1!C4</f>
        <v>29.8 %</v>
      </c>
      <c r="X34" s="50">
        <f>(W33/W35)-(V33/V35)</f>
        <v>0.29780224240401204</v>
      </c>
      <c r="Z34" s="51" t="str">
        <f>[33]Sheet1!A4</f>
        <v>Taux apo.</v>
      </c>
      <c r="AA34" s="1" t="str">
        <f>[33]Sheet1!B4</f>
        <v>0.15 %</v>
      </c>
      <c r="AB34" s="2" t="str">
        <f>[33]Sheet1!C4</f>
        <v>98.47 %</v>
      </c>
      <c r="AC34" s="50">
        <f>(AB33/AB35)-(AA33/AA35)</f>
        <v>0.98325042898854531</v>
      </c>
      <c r="AE34" s="51" t="str">
        <f>[34]Sheet1!A4</f>
        <v>Taux apo.</v>
      </c>
      <c r="AF34" s="1" t="str">
        <f>[34]Sheet1!B4</f>
        <v>0.01 %</v>
      </c>
      <c r="AG34" s="2" t="str">
        <f>[34]Sheet1!C4</f>
        <v>0.31 %</v>
      </c>
      <c r="AH34" s="50">
        <f>(AG33/AG35)-(AF33/AF35)</f>
        <v>2.9155114691496874E-3</v>
      </c>
    </row>
    <row r="35" spans="1:34" x14ac:dyDescent="0.2">
      <c r="A35" s="16" t="str">
        <f>[28]Sheet1!A5</f>
        <v>Somme</v>
      </c>
      <c r="B35" s="3" t="str">
        <f>[28]Sheet1!B5</f>
        <v>97501</v>
      </c>
      <c r="C35" s="4" t="str">
        <f>[28]Sheet1!C5</f>
        <v>23232</v>
      </c>
      <c r="D35" s="48"/>
      <c r="F35" s="16" t="str">
        <f>[29]Sheet1!A5</f>
        <v>Somme</v>
      </c>
      <c r="G35" s="3" t="str">
        <f>[29]Sheet1!B5</f>
        <v>12040</v>
      </c>
      <c r="H35" s="4" t="str">
        <f>[29]Sheet1!C5</f>
        <v>1893</v>
      </c>
      <c r="K35" s="16" t="str">
        <f>[30]Sheet1!A5</f>
        <v>Somme</v>
      </c>
      <c r="L35" s="3" t="str">
        <f>[30]Sheet1!B5</f>
        <v>11356</v>
      </c>
      <c r="M35" s="4" t="str">
        <f>[30]Sheet1!C5</f>
        <v>1707</v>
      </c>
      <c r="P35" s="16" t="str">
        <f>[31]Sheet1!A5</f>
        <v>Somme</v>
      </c>
      <c r="Q35" s="3" t="str">
        <f>[31]Sheet1!B5</f>
        <v>11060</v>
      </c>
      <c r="R35" s="4" t="str">
        <f>[31]Sheet1!C5</f>
        <v>1697</v>
      </c>
      <c r="U35" s="16" t="str">
        <f>[32]Sheet1!A5</f>
        <v>Somme</v>
      </c>
      <c r="V35" s="3" t="str">
        <f>[32]Sheet1!B5</f>
        <v>24940</v>
      </c>
      <c r="W35" s="4" t="str">
        <f>[32]Sheet1!C5</f>
        <v>4406</v>
      </c>
      <c r="Z35" s="16" t="str">
        <f>[33]Sheet1!A5</f>
        <v>Somme</v>
      </c>
      <c r="AA35" s="3" t="str">
        <f>[33]Sheet1!B5</f>
        <v>22894</v>
      </c>
      <c r="AB35" s="4" t="str">
        <f>[33]Sheet1!C5</f>
        <v>8451</v>
      </c>
      <c r="AE35" s="16" t="str">
        <f>[34]Sheet1!A5</f>
        <v>Somme</v>
      </c>
      <c r="AF35" s="3" t="str">
        <f>[34]Sheet1!B5</f>
        <v>6747</v>
      </c>
      <c r="AG35" s="4" t="str">
        <f>[34]Sheet1!C5</f>
        <v>1632</v>
      </c>
    </row>
    <row r="36" spans="1:34" x14ac:dyDescent="0.2">
      <c r="A36" s="28"/>
      <c r="B36" s="28"/>
      <c r="C36" s="28"/>
      <c r="D36" s="48"/>
      <c r="F36" t="s">
        <v>60</v>
      </c>
    </row>
    <row r="37" spans="1:34" s="11" customFormat="1" x14ac:dyDescent="0.2">
      <c r="A37" s="8" t="s">
        <v>77</v>
      </c>
      <c r="B37" s="9" t="str">
        <f>[35]Sheet1!B1</f>
        <v>X_C</v>
      </c>
      <c r="C37" s="10" t="str">
        <f>[35]Sheet1!C1</f>
        <v>X_V</v>
      </c>
      <c r="D37" s="49"/>
    </row>
    <row r="38" spans="1:34" x14ac:dyDescent="0.2">
      <c r="A38" s="5" t="str">
        <f>[35]Sheet1!A2</f>
        <v>Voyelle</v>
      </c>
      <c r="B38" s="1" t="str">
        <f>[35]Sheet1!B2</f>
        <v>36540</v>
      </c>
      <c r="C38" s="2" t="str">
        <f>[35]Sheet1!C2</f>
        <v>465</v>
      </c>
      <c r="D38" s="48"/>
    </row>
    <row r="39" spans="1:34" x14ac:dyDescent="0.2">
      <c r="A39" s="5" t="str">
        <f>[35]Sheet1!A3</f>
        <v>Apocope</v>
      </c>
      <c r="B39" s="1" t="str">
        <f>[35]Sheet1!B3</f>
        <v>82</v>
      </c>
      <c r="C39" s="2" t="str">
        <f>[35]Sheet1!C3</f>
        <v>15863</v>
      </c>
      <c r="D39" s="48"/>
    </row>
    <row r="40" spans="1:34" x14ac:dyDescent="0.2">
      <c r="A40" s="5" t="str">
        <f>[35]Sheet1!A4</f>
        <v>Taux apo.</v>
      </c>
      <c r="B40" s="1" t="str">
        <f>[35]Sheet1!B4</f>
        <v>0.22 %</v>
      </c>
      <c r="C40" s="2" t="str">
        <f>[35]Sheet1!C4</f>
        <v>97.15 %</v>
      </c>
      <c r="D40" s="48">
        <f>(C39/C41)-(B39/B41)</f>
        <v>0.96928222182520096</v>
      </c>
    </row>
    <row r="41" spans="1:34" x14ac:dyDescent="0.2">
      <c r="A41" s="6" t="str">
        <f>[35]Sheet1!A5</f>
        <v>Somme</v>
      </c>
      <c r="B41" s="3" t="str">
        <f>[35]Sheet1!B5</f>
        <v>36622</v>
      </c>
      <c r="C41" s="4" t="str">
        <f>[35]Sheet1!C5</f>
        <v>16328</v>
      </c>
      <c r="D41" s="48"/>
    </row>
    <row r="42" spans="1:34" x14ac:dyDescent="0.2">
      <c r="B42" s="1"/>
      <c r="C42" s="1"/>
      <c r="D42" s="48"/>
    </row>
    <row r="43" spans="1:34" s="11" customFormat="1" x14ac:dyDescent="0.2">
      <c r="A43" s="8" t="s">
        <v>126</v>
      </c>
      <c r="B43" s="9" t="str">
        <f>[36]Sheet1!B1</f>
        <v>X_C</v>
      </c>
      <c r="C43" s="10" t="str">
        <f>[36]Sheet1!C1</f>
        <v>X_V</v>
      </c>
      <c r="D43" s="49"/>
      <c r="F43" s="65" t="s">
        <v>125</v>
      </c>
      <c r="G43" s="9" t="str">
        <f>[37]Sheet1!B1</f>
        <v>X_C</v>
      </c>
      <c r="H43" s="10" t="str">
        <f>[37]Sheet1!C1</f>
        <v>X_V</v>
      </c>
      <c r="K43" s="43" t="s">
        <v>81</v>
      </c>
      <c r="L43" s="9" t="str">
        <f>[38]Sheet1!B1</f>
        <v>X_C</v>
      </c>
      <c r="M43" s="10" t="str">
        <f>[38]Sheet1!C1</f>
        <v>X_V</v>
      </c>
      <c r="P43" s="8" t="s">
        <v>80</v>
      </c>
      <c r="Q43" s="9" t="str">
        <f>[39]Sheet1!B1</f>
        <v>X_C</v>
      </c>
      <c r="R43" s="10" t="str">
        <f>[39]Sheet1!C1</f>
        <v>X_V</v>
      </c>
      <c r="S43" s="48"/>
    </row>
    <row r="44" spans="1:34" x14ac:dyDescent="0.2">
      <c r="A44" s="5" t="str">
        <f>[36]Sheet1!A2</f>
        <v>Voyelle</v>
      </c>
      <c r="B44" s="1" t="str">
        <f>[36]Sheet1!B2</f>
        <v>46031</v>
      </c>
      <c r="C44" s="2" t="str">
        <f>[36]Sheet1!C2</f>
        <v>5826</v>
      </c>
      <c r="D44" s="48"/>
      <c r="F44" s="51" t="str">
        <f>[37]Sheet1!A2</f>
        <v>Voyelle</v>
      </c>
      <c r="G44" s="1" t="str">
        <f>[37]Sheet1!B2</f>
        <v>1977</v>
      </c>
      <c r="H44" s="2" t="str">
        <f>[37]Sheet1!C2</f>
        <v>372</v>
      </c>
      <c r="K44" s="51" t="str">
        <f>[38]Sheet1!A2</f>
        <v>Voyelle</v>
      </c>
      <c r="L44" s="1" t="str">
        <f>[38]Sheet1!B2</f>
        <v>3299</v>
      </c>
      <c r="M44" s="2" t="str">
        <f>[38]Sheet1!C2</f>
        <v>684</v>
      </c>
      <c r="P44" s="5" t="str">
        <f>[39]Sheet1!A2</f>
        <v>Voyelle</v>
      </c>
      <c r="Q44" s="1" t="str">
        <f>[39]Sheet1!B2</f>
        <v>40753</v>
      </c>
      <c r="R44" s="2" t="str">
        <f>[39]Sheet1!C2</f>
        <v>4770</v>
      </c>
      <c r="S44" s="48"/>
    </row>
    <row r="45" spans="1:34" x14ac:dyDescent="0.2">
      <c r="A45" s="5" t="str">
        <f>[36]Sheet1!A3</f>
        <v>Apocope</v>
      </c>
      <c r="B45" s="1" t="str">
        <f>[36]Sheet1!B3</f>
        <v>5041</v>
      </c>
      <c r="C45" s="2" t="str">
        <f>[36]Sheet1!C3</f>
        <v>10303</v>
      </c>
      <c r="D45" s="48"/>
      <c r="F45" s="51" t="str">
        <f>[37]Sheet1!A3</f>
        <v>Apocope</v>
      </c>
      <c r="G45" s="1" t="str">
        <f>[37]Sheet1!B3</f>
        <v>9</v>
      </c>
      <c r="H45" s="2" t="str">
        <f>[37]Sheet1!C3</f>
        <v>584</v>
      </c>
      <c r="K45" s="51" t="str">
        <f>[38]Sheet1!A3</f>
        <v>Apocope</v>
      </c>
      <c r="L45" s="1" t="str">
        <f>[38]Sheet1!B3</f>
        <v>4942</v>
      </c>
      <c r="M45" s="2" t="str">
        <f>[38]Sheet1!C3</f>
        <v>1103</v>
      </c>
      <c r="P45" s="5" t="str">
        <f>[39]Sheet1!A3</f>
        <v>Apocope</v>
      </c>
      <c r="Q45" s="1" t="str">
        <f>[39]Sheet1!B3</f>
        <v>81</v>
      </c>
      <c r="R45" s="2" t="str">
        <f>[39]Sheet1!C3</f>
        <v>8616</v>
      </c>
      <c r="S45" s="48"/>
    </row>
    <row r="46" spans="1:34" x14ac:dyDescent="0.2">
      <c r="A46" s="5" t="str">
        <f>[36]Sheet1!A4</f>
        <v>Taux apo.</v>
      </c>
      <c r="B46" s="1" t="str">
        <f>[36]Sheet1!B4</f>
        <v>9.87 %</v>
      </c>
      <c r="C46" s="2" t="str">
        <f>[36]Sheet1!C4</f>
        <v>63.88 %</v>
      </c>
      <c r="D46" s="48">
        <f>(C45/C47)-(B45/B47)</f>
        <v>0.5400834868477381</v>
      </c>
      <c r="F46" s="51" t="str">
        <f>[37]Sheet1!A4</f>
        <v>Taux apo.</v>
      </c>
      <c r="G46" s="1" t="str">
        <f>[37]Sheet1!B4</f>
        <v>0.45 %</v>
      </c>
      <c r="H46" s="2" t="str">
        <f>[37]Sheet1!C4</f>
        <v>61.09 %</v>
      </c>
      <c r="I46" s="48">
        <f>(H45/H47)-(G45/G47)</f>
        <v>0.60634693903348547</v>
      </c>
      <c r="K46" s="51" t="str">
        <f>[38]Sheet1!A4</f>
        <v>Taux apo.</v>
      </c>
      <c r="L46" s="1" t="str">
        <f>[38]Sheet1!B4</f>
        <v>59.97 %</v>
      </c>
      <c r="M46" s="2" t="str">
        <f>[38]Sheet1!C4</f>
        <v>61.72 %</v>
      </c>
      <c r="N46" s="50">
        <f>(M45/M47)-(L45/L47)</f>
        <v>1.755108606720035E-2</v>
      </c>
      <c r="P46" s="5" t="str">
        <f>[39]Sheet1!A4</f>
        <v>Taux apo.</v>
      </c>
      <c r="Q46" s="1" t="str">
        <f>[39]Sheet1!B4</f>
        <v>0.2 %</v>
      </c>
      <c r="R46" s="2" t="str">
        <f>[39]Sheet1!C4</f>
        <v>64.37 %</v>
      </c>
      <c r="S46" s="48">
        <f>(R45/R47)-(Q45/Q47)</f>
        <v>0.64167391158355458</v>
      </c>
    </row>
    <row r="47" spans="1:34" x14ac:dyDescent="0.2">
      <c r="A47" s="6" t="str">
        <f>[36]Sheet1!A5</f>
        <v>Somme</v>
      </c>
      <c r="B47" s="3" t="str">
        <f>[36]Sheet1!B5</f>
        <v>51072</v>
      </c>
      <c r="C47" s="4" t="str">
        <f>[36]Sheet1!C5</f>
        <v>16129</v>
      </c>
      <c r="D47" s="48"/>
      <c r="F47" s="16" t="str">
        <f>[37]Sheet1!A5</f>
        <v>Somme</v>
      </c>
      <c r="G47" s="3" t="str">
        <f>[37]Sheet1!B5</f>
        <v>1986</v>
      </c>
      <c r="H47" s="4" t="str">
        <f>[37]Sheet1!C5</f>
        <v>956</v>
      </c>
      <c r="K47" s="16" t="str">
        <f>[38]Sheet1!A5</f>
        <v>Somme</v>
      </c>
      <c r="L47" s="3" t="str">
        <f>[38]Sheet1!B5</f>
        <v>8241</v>
      </c>
      <c r="M47" s="4" t="str">
        <f>[38]Sheet1!C5</f>
        <v>1787</v>
      </c>
      <c r="P47" s="6" t="str">
        <f>[39]Sheet1!A5</f>
        <v>Somme</v>
      </c>
      <c r="Q47" s="3" t="str">
        <f>[39]Sheet1!B5</f>
        <v>40834</v>
      </c>
      <c r="R47" s="4" t="str">
        <f>[39]Sheet1!C5</f>
        <v>13386</v>
      </c>
      <c r="S47" s="48"/>
    </row>
    <row r="48" spans="1:34" x14ac:dyDescent="0.2">
      <c r="D48" s="48"/>
    </row>
    <row r="54" spans="4:4" x14ac:dyDescent="0.2">
      <c r="D54" s="48"/>
    </row>
    <row r="55" spans="4:4" x14ac:dyDescent="0.2">
      <c r="D55" s="48"/>
    </row>
    <row r="56" spans="4:4" x14ac:dyDescent="0.2">
      <c r="D56" s="48"/>
    </row>
    <row r="57" spans="4:4" x14ac:dyDescent="0.2">
      <c r="D57" s="48"/>
    </row>
    <row r="58" spans="4:4" x14ac:dyDescent="0.2">
      <c r="D58" s="48"/>
    </row>
    <row r="59" spans="4:4" x14ac:dyDescent="0.2">
      <c r="D59" s="48"/>
    </row>
    <row r="60" spans="4:4" x14ac:dyDescent="0.2">
      <c r="D60" s="48"/>
    </row>
    <row r="61" spans="4:4" x14ac:dyDescent="0.2">
      <c r="D61" s="48"/>
    </row>
    <row r="62" spans="4:4" x14ac:dyDescent="0.2">
      <c r="D62" s="48"/>
    </row>
    <row r="63" spans="4:4" x14ac:dyDescent="0.2">
      <c r="D63" s="48"/>
    </row>
    <row r="64" spans="4:4" x14ac:dyDescent="0.2">
      <c r="D64" s="48"/>
    </row>
    <row r="65" spans="4:4" x14ac:dyDescent="0.2">
      <c r="D65" s="48"/>
    </row>
    <row r="66" spans="4:4" x14ac:dyDescent="0.2">
      <c r="D66" s="48"/>
    </row>
    <row r="67" spans="4:4" x14ac:dyDescent="0.2">
      <c r="D67" s="48"/>
    </row>
    <row r="68" spans="4:4" x14ac:dyDescent="0.2">
      <c r="D68" s="48"/>
    </row>
    <row r="69" spans="4:4" x14ac:dyDescent="0.2">
      <c r="D69" s="48"/>
    </row>
    <row r="70" spans="4:4" x14ac:dyDescent="0.2">
      <c r="D70" s="48"/>
    </row>
    <row r="71" spans="4:4" x14ac:dyDescent="0.2">
      <c r="D71" s="48"/>
    </row>
    <row r="72" spans="4:4" x14ac:dyDescent="0.2">
      <c r="D72" s="48"/>
    </row>
    <row r="73" spans="4:4" x14ac:dyDescent="0.2">
      <c r="D73" s="48"/>
    </row>
    <row r="74" spans="4:4" x14ac:dyDescent="0.2">
      <c r="D74" s="48"/>
    </row>
    <row r="75" spans="4:4" x14ac:dyDescent="0.2">
      <c r="D75" s="48"/>
    </row>
    <row r="76" spans="4:4" x14ac:dyDescent="0.2">
      <c r="D76" s="48"/>
    </row>
    <row r="77" spans="4:4" x14ac:dyDescent="0.2">
      <c r="D77" s="48"/>
    </row>
    <row r="78" spans="4:4" x14ac:dyDescent="0.2">
      <c r="D78" s="48"/>
    </row>
    <row r="79" spans="4:4" x14ac:dyDescent="0.2">
      <c r="D79" s="48"/>
    </row>
    <row r="80" spans="4:4" x14ac:dyDescent="0.2">
      <c r="D80" s="48"/>
    </row>
    <row r="81" spans="4:4" x14ac:dyDescent="0.2">
      <c r="D81" s="48"/>
    </row>
    <row r="82" spans="4:4" x14ac:dyDescent="0.2">
      <c r="D82" s="48"/>
    </row>
    <row r="83" spans="4:4" x14ac:dyDescent="0.2">
      <c r="D83" s="48"/>
    </row>
    <row r="84" spans="4:4" x14ac:dyDescent="0.2">
      <c r="D84" s="48"/>
    </row>
    <row r="85" spans="4:4" x14ac:dyDescent="0.2">
      <c r="D85" s="48"/>
    </row>
    <row r="86" spans="4:4" x14ac:dyDescent="0.2">
      <c r="D86" s="48"/>
    </row>
    <row r="87" spans="4:4" x14ac:dyDescent="0.2">
      <c r="D87" s="48"/>
    </row>
    <row r="88" spans="4:4" x14ac:dyDescent="0.2">
      <c r="D88" s="48"/>
    </row>
    <row r="89" spans="4:4" x14ac:dyDescent="0.2">
      <c r="D89" s="48"/>
    </row>
    <row r="90" spans="4:4" x14ac:dyDescent="0.2">
      <c r="D90" s="48"/>
    </row>
    <row r="91" spans="4:4" x14ac:dyDescent="0.2">
      <c r="D91"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DD0D2-2C5C-BF4D-A1F6-36EA26107737}">
  <dimension ref="A1:K54"/>
  <sheetViews>
    <sheetView topLeftCell="B1" zoomScale="110" zoomScaleNormal="110" workbookViewId="0">
      <selection activeCell="H7" sqref="H7:H18"/>
    </sheetView>
  </sheetViews>
  <sheetFormatPr baseColWidth="10" defaultRowHeight="16" x14ac:dyDescent="0.2"/>
  <cols>
    <col min="1" max="1" width="0" hidden="1" customWidth="1"/>
    <col min="2" max="2" width="19.33203125" style="11" bestFit="1" customWidth="1"/>
    <col min="3" max="3" width="16.6640625" bestFit="1" customWidth="1"/>
    <col min="4" max="4" width="5.83203125" bestFit="1" customWidth="1"/>
    <col min="5" max="5" width="7.1640625" bestFit="1" customWidth="1"/>
    <col min="6" max="6" width="17.5" customWidth="1"/>
    <col min="8" max="9" width="15.1640625" customWidth="1"/>
    <col min="10" max="10" width="16.1640625" customWidth="1"/>
    <col min="11" max="11" width="215.6640625" bestFit="1" customWidth="1"/>
  </cols>
  <sheetData>
    <row r="1" spans="1:11" s="11" customFormat="1" ht="16" customHeight="1" x14ac:dyDescent="0.2">
      <c r="B1" s="83" t="s">
        <v>18</v>
      </c>
      <c r="C1" s="77" t="s">
        <v>17</v>
      </c>
      <c r="D1" s="78"/>
      <c r="E1" s="78"/>
      <c r="F1" s="78"/>
      <c r="G1" s="78"/>
      <c r="H1" s="79" t="s">
        <v>53</v>
      </c>
      <c r="I1" s="79" t="s">
        <v>70</v>
      </c>
      <c r="J1" s="81" t="s">
        <v>73</v>
      </c>
      <c r="K1" s="46" t="s">
        <v>71</v>
      </c>
    </row>
    <row r="2" spans="1:11" x14ac:dyDescent="0.2">
      <c r="B2" s="84"/>
      <c r="C2" s="32" t="s">
        <v>63</v>
      </c>
      <c r="D2" s="33" t="s">
        <v>28</v>
      </c>
      <c r="E2" s="34" t="s">
        <v>29</v>
      </c>
      <c r="F2" s="32" t="s">
        <v>19</v>
      </c>
      <c r="G2" s="33" t="s">
        <v>31</v>
      </c>
      <c r="H2" s="80"/>
      <c r="I2" s="80"/>
      <c r="J2" s="82"/>
      <c r="K2" s="47" t="s">
        <v>74</v>
      </c>
    </row>
    <row r="3" spans="1:11" x14ac:dyDescent="0.2">
      <c r="A3">
        <v>1</v>
      </c>
      <c r="B3" s="36" t="s">
        <v>13</v>
      </c>
      <c r="C3" s="17" t="s">
        <v>20</v>
      </c>
      <c r="D3" s="29">
        <v>-0.59</v>
      </c>
      <c r="E3" s="39">
        <v>0.56000000000000005</v>
      </c>
      <c r="F3" s="17" t="s">
        <v>20</v>
      </c>
      <c r="G3" s="30">
        <v>0.16</v>
      </c>
      <c r="H3" s="70" t="str">
        <f>'Var. brute'!F3</f>
        <v>&lt;0,01 %</v>
      </c>
      <c r="I3" s="40">
        <f>'Var. brute'!E3/'Var. brute'!C3</f>
        <v>1.5207131620346093E-2</v>
      </c>
      <c r="J3" s="40">
        <f>'Selon contexte'!D4</f>
        <v>-6.7632353948359689E-3</v>
      </c>
      <c r="K3" s="15" t="s">
        <v>64</v>
      </c>
    </row>
    <row r="4" spans="1:11" x14ac:dyDescent="0.2">
      <c r="A4">
        <v>2</v>
      </c>
      <c r="B4" s="36" t="s">
        <v>21</v>
      </c>
      <c r="C4" s="17" t="s">
        <v>22</v>
      </c>
      <c r="D4" s="1">
        <v>5</v>
      </c>
      <c r="E4" s="15" t="s">
        <v>30</v>
      </c>
      <c r="F4" s="17" t="s">
        <v>49</v>
      </c>
      <c r="G4" s="30">
        <v>-0.12</v>
      </c>
      <c r="H4" s="56" t="str">
        <f>'Var. brute'!F8</f>
        <v>0.2 %</v>
      </c>
      <c r="I4" s="40">
        <f>'Var. brute'!E8/'Var. brute'!C8</f>
        <v>2.7683495969452694E-2</v>
      </c>
      <c r="J4" s="40">
        <f>'Selon contexte'!D10</f>
        <v>3.3420434429402443E-2</v>
      </c>
      <c r="K4" s="15" t="s">
        <v>72</v>
      </c>
    </row>
    <row r="5" spans="1:11" x14ac:dyDescent="0.2">
      <c r="A5">
        <v>3</v>
      </c>
      <c r="B5" s="36" t="s">
        <v>6</v>
      </c>
      <c r="C5" s="17" t="s">
        <v>23</v>
      </c>
      <c r="D5" s="1">
        <v>85</v>
      </c>
      <c r="E5" s="15" t="s">
        <v>30</v>
      </c>
      <c r="F5" s="17" t="s">
        <v>23</v>
      </c>
      <c r="G5" s="31">
        <v>0.11</v>
      </c>
      <c r="H5" s="56" t="str">
        <f>'Var. brute'!F13</f>
        <v>4.3 %</v>
      </c>
      <c r="I5" s="40">
        <f>'Var. brute'!E13/'Var. brute'!C13</f>
        <v>0.12632745053098021</v>
      </c>
      <c r="J5" s="40">
        <f>'Selon contexte'!D16</f>
        <v>0.86317144438358995</v>
      </c>
      <c r="K5" s="37" t="s">
        <v>65</v>
      </c>
    </row>
    <row r="6" spans="1:11" x14ac:dyDescent="0.2">
      <c r="A6">
        <v>4</v>
      </c>
      <c r="B6" s="36" t="s">
        <v>24</v>
      </c>
      <c r="C6" s="17" t="s">
        <v>20</v>
      </c>
      <c r="D6" s="29">
        <v>-4</v>
      </c>
      <c r="E6" s="41" t="s">
        <v>30</v>
      </c>
      <c r="F6" s="17" t="s">
        <v>23</v>
      </c>
      <c r="G6" s="31">
        <v>0.17</v>
      </c>
      <c r="H6" s="56" t="str">
        <f>'Var. brute'!F18</f>
        <v>5.84 %</v>
      </c>
      <c r="I6" s="40">
        <f>'Var. brute'!E18/'Var. brute'!C18</f>
        <v>0.67949242734343018</v>
      </c>
      <c r="J6" s="40">
        <f>'Selon contexte'!D22</f>
        <v>-0.1138619913574489</v>
      </c>
      <c r="K6" s="15" t="s">
        <v>66</v>
      </c>
    </row>
    <row r="7" spans="1:11" x14ac:dyDescent="0.2">
      <c r="A7">
        <v>5</v>
      </c>
      <c r="B7" s="36" t="s">
        <v>25</v>
      </c>
      <c r="C7" s="17" t="s">
        <v>23</v>
      </c>
      <c r="D7" s="1">
        <v>49</v>
      </c>
      <c r="E7" s="15" t="s">
        <v>30</v>
      </c>
      <c r="F7" s="17" t="s">
        <v>49</v>
      </c>
      <c r="G7" s="30">
        <v>-0.2</v>
      </c>
      <c r="H7" s="56" t="str">
        <f>'Var. brute'!F23</f>
        <v>13.79 %</v>
      </c>
      <c r="I7" s="40">
        <f>'Var. brute'!E23/'Var. brute'!C23</f>
        <v>0.14036856712089346</v>
      </c>
      <c r="J7" s="40">
        <f>'Selon contexte'!D28</f>
        <v>0.36060956630602309</v>
      </c>
      <c r="K7" s="15" t="s">
        <v>67</v>
      </c>
    </row>
    <row r="8" spans="1:11" x14ac:dyDescent="0.2">
      <c r="A8">
        <v>6</v>
      </c>
      <c r="B8" s="36" t="s">
        <v>75</v>
      </c>
      <c r="C8" s="17" t="s">
        <v>23</v>
      </c>
      <c r="D8" s="1">
        <v>22</v>
      </c>
      <c r="E8" s="15" t="s">
        <v>30</v>
      </c>
      <c r="F8" s="17" t="s">
        <v>23</v>
      </c>
      <c r="G8" s="31">
        <v>0.2</v>
      </c>
      <c r="H8" s="56">
        <f>'Var. brute'!K22</f>
        <v>7.7772544093787616E-2</v>
      </c>
      <c r="I8" s="45" t="s">
        <v>54</v>
      </c>
      <c r="J8" s="44">
        <f>'Selon contexte'!I28</f>
        <v>0.45789864358591909</v>
      </c>
      <c r="K8" s="38" t="s">
        <v>68</v>
      </c>
    </row>
    <row r="9" spans="1:11" x14ac:dyDescent="0.2">
      <c r="A9">
        <v>7</v>
      </c>
      <c r="B9" s="36" t="s">
        <v>45</v>
      </c>
      <c r="C9" s="17" t="s">
        <v>20</v>
      </c>
      <c r="D9" s="29">
        <v>-4</v>
      </c>
      <c r="E9" s="41" t="s">
        <v>30</v>
      </c>
      <c r="F9" s="17" t="s">
        <v>44</v>
      </c>
      <c r="G9" s="1" t="s">
        <v>44</v>
      </c>
      <c r="H9" s="56">
        <f>'Var. brute'!U22</f>
        <v>0.10889533478365966</v>
      </c>
      <c r="I9" s="45" t="s">
        <v>54</v>
      </c>
      <c r="J9" s="44">
        <f>'Selon contexte'!N28</f>
        <v>-6.2679565900073217E-2</v>
      </c>
      <c r="K9" s="15" t="s">
        <v>47</v>
      </c>
    </row>
    <row r="10" spans="1:11" x14ac:dyDescent="0.2">
      <c r="A10">
        <v>8</v>
      </c>
      <c r="B10" s="36" t="s">
        <v>43</v>
      </c>
      <c r="C10" s="17" t="s">
        <v>23</v>
      </c>
      <c r="D10" s="1">
        <v>81</v>
      </c>
      <c r="E10" s="15" t="s">
        <v>30</v>
      </c>
      <c r="F10" s="17" t="s">
        <v>22</v>
      </c>
      <c r="G10" s="31">
        <v>0.06</v>
      </c>
      <c r="H10" s="56">
        <f>'Var. brute'!P22</f>
        <v>0.32940745153750972</v>
      </c>
      <c r="I10" s="45" t="s">
        <v>54</v>
      </c>
      <c r="J10" s="44">
        <f>'Selon contexte'!S28</f>
        <v>0.81929003111808685</v>
      </c>
      <c r="K10" s="15" t="s">
        <v>48</v>
      </c>
    </row>
    <row r="11" spans="1:11" x14ac:dyDescent="0.2">
      <c r="A11">
        <v>9</v>
      </c>
      <c r="B11" s="36" t="s">
        <v>41</v>
      </c>
      <c r="C11" s="17" t="s">
        <v>23</v>
      </c>
      <c r="D11" s="1">
        <v>198</v>
      </c>
      <c r="E11" s="15" t="s">
        <v>30</v>
      </c>
      <c r="F11" s="17" t="s">
        <v>23</v>
      </c>
      <c r="G11" s="31">
        <v>0.06</v>
      </c>
      <c r="H11" s="56" t="str">
        <f>'Var. brute'!F33</f>
        <v>29.67 %</v>
      </c>
      <c r="I11" s="45" t="s">
        <v>54</v>
      </c>
      <c r="J11" s="44">
        <f>'Selon contexte'!D40</f>
        <v>0.96928222182520096</v>
      </c>
      <c r="K11" s="15" t="s">
        <v>42</v>
      </c>
    </row>
    <row r="12" spans="1:11" x14ac:dyDescent="0.2">
      <c r="A12">
        <v>10</v>
      </c>
      <c r="B12" s="36" t="s">
        <v>26</v>
      </c>
      <c r="C12" s="17" t="s">
        <v>23</v>
      </c>
      <c r="D12" s="1">
        <v>109</v>
      </c>
      <c r="E12" s="15" t="s">
        <v>30</v>
      </c>
      <c r="F12" s="17" t="s">
        <v>20</v>
      </c>
      <c r="G12" s="30">
        <v>0</v>
      </c>
      <c r="H12" s="56" t="str">
        <f>'Var. brute'!F28</f>
        <v>14.7 %</v>
      </c>
      <c r="I12" s="45" t="s">
        <v>54</v>
      </c>
      <c r="J12" s="44">
        <f>'Selon contexte'!D34</f>
        <v>0.77686321780467427</v>
      </c>
      <c r="K12" s="15" t="s">
        <v>27</v>
      </c>
    </row>
    <row r="13" spans="1:11" x14ac:dyDescent="0.2">
      <c r="A13">
        <v>11</v>
      </c>
      <c r="B13" s="36" t="s">
        <v>32</v>
      </c>
      <c r="C13" s="17" t="s">
        <v>23</v>
      </c>
      <c r="D13" s="1">
        <v>270</v>
      </c>
      <c r="E13" s="15" t="s">
        <v>30</v>
      </c>
      <c r="F13" s="17" t="s">
        <v>20</v>
      </c>
      <c r="G13" s="61">
        <v>5.0000000000000001E-4</v>
      </c>
      <c r="H13" s="56">
        <f>'Var. brute'!K29</f>
        <v>0.17941670891480108</v>
      </c>
      <c r="I13" s="45" t="s">
        <v>54</v>
      </c>
      <c r="J13" s="44">
        <f>'Selon contexte'!S34</f>
        <v>0.99138848366599497</v>
      </c>
      <c r="K13" s="15" t="s">
        <v>33</v>
      </c>
    </row>
    <row r="14" spans="1:11" x14ac:dyDescent="0.2">
      <c r="A14">
        <v>12</v>
      </c>
      <c r="B14" s="36" t="s">
        <v>38</v>
      </c>
      <c r="C14" s="17" t="s">
        <v>23</v>
      </c>
      <c r="D14" s="1">
        <v>17</v>
      </c>
      <c r="E14" s="15" t="s">
        <v>30</v>
      </c>
      <c r="F14" s="17" t="s">
        <v>20</v>
      </c>
      <c r="G14" s="30">
        <v>0.02</v>
      </c>
      <c r="H14" s="56">
        <f>'Var. brute'!P27</f>
        <v>4.4912424180467522E-2</v>
      </c>
      <c r="I14" s="45" t="s">
        <v>54</v>
      </c>
      <c r="J14" s="44">
        <f>'Selon contexte'!X34</f>
        <v>0.29780224240401204</v>
      </c>
      <c r="K14" s="15" t="s">
        <v>40</v>
      </c>
    </row>
    <row r="15" spans="1:11" x14ac:dyDescent="0.2">
      <c r="A15">
        <v>13</v>
      </c>
      <c r="B15" s="36" t="s">
        <v>36</v>
      </c>
      <c r="C15" s="17" t="s">
        <v>23</v>
      </c>
      <c r="D15" s="1">
        <v>350</v>
      </c>
      <c r="E15" s="15" t="s">
        <v>30</v>
      </c>
      <c r="F15" s="17" t="s">
        <v>20</v>
      </c>
      <c r="G15" s="29" t="s">
        <v>39</v>
      </c>
      <c r="H15" s="56">
        <f>'Var. brute'!U27</f>
        <v>0.26658159196044023</v>
      </c>
      <c r="I15" s="45" t="s">
        <v>54</v>
      </c>
      <c r="J15" s="44">
        <f>'Selon contexte'!AC34</f>
        <v>0.98325042898854531</v>
      </c>
      <c r="K15" s="15" t="s">
        <v>37</v>
      </c>
    </row>
    <row r="16" spans="1:11" x14ac:dyDescent="0.2">
      <c r="A16">
        <v>14</v>
      </c>
      <c r="B16" s="36" t="s">
        <v>34</v>
      </c>
      <c r="C16" s="17" t="s">
        <v>20</v>
      </c>
      <c r="D16" s="29">
        <v>1.68</v>
      </c>
      <c r="E16" s="39">
        <v>0.09</v>
      </c>
      <c r="F16" s="17" t="s">
        <v>20</v>
      </c>
      <c r="G16" s="29">
        <v>-7.0000000000000007E-2</v>
      </c>
      <c r="H16" s="56">
        <f>'Var. brute'!Z27</f>
        <v>7.1607590404582891E-4</v>
      </c>
      <c r="I16" s="45" t="s">
        <v>54</v>
      </c>
      <c r="J16" s="44">
        <f>'Selon contexte'!AH34</f>
        <v>2.9155114691496874E-3</v>
      </c>
      <c r="K16" s="15" t="s">
        <v>35</v>
      </c>
    </row>
    <row r="17" spans="1:11" x14ac:dyDescent="0.2">
      <c r="A17">
        <v>15</v>
      </c>
      <c r="B17" s="36" t="s">
        <v>126</v>
      </c>
      <c r="C17" s="17" t="s">
        <v>23</v>
      </c>
      <c r="D17" s="1">
        <v>36</v>
      </c>
      <c r="E17" s="15" t="s">
        <v>30</v>
      </c>
      <c r="F17" s="1" t="s">
        <v>23</v>
      </c>
      <c r="G17" s="31">
        <v>0.02</v>
      </c>
      <c r="H17" s="56" t="str">
        <f>'Var. brute'!F38</f>
        <v>18.04 %</v>
      </c>
      <c r="I17" s="44">
        <f>'Var. brute'!E38/'Var. brute'!C38</f>
        <v>0.22832993556643502</v>
      </c>
      <c r="J17" s="44">
        <f>'Selon contexte'!D46</f>
        <v>0.5400834868477381</v>
      </c>
      <c r="K17" s="41" t="s">
        <v>128</v>
      </c>
    </row>
    <row r="18" spans="1:11" x14ac:dyDescent="0.2">
      <c r="B18" s="36" t="s">
        <v>127</v>
      </c>
      <c r="C18" s="17" t="s">
        <v>23</v>
      </c>
      <c r="D18" s="1">
        <v>26</v>
      </c>
      <c r="E18" s="15" t="s">
        <v>30</v>
      </c>
      <c r="F18" s="1" t="s">
        <v>23</v>
      </c>
      <c r="G18" s="31">
        <v>0.13</v>
      </c>
      <c r="H18" s="56">
        <f>'Var. brute'!M38</f>
        <v>0.20156356220258329</v>
      </c>
      <c r="I18" s="44">
        <f>'Var. brute'!L38/'Var. brute'!J38</f>
        <v>0.20156356220258329</v>
      </c>
      <c r="J18" s="44">
        <f>'Selon contexte'!I46</f>
        <v>0.60634693903348547</v>
      </c>
      <c r="K18" s="15"/>
    </row>
    <row r="19" spans="1:11" x14ac:dyDescent="0.2">
      <c r="A19">
        <v>16</v>
      </c>
      <c r="B19" s="52" t="s">
        <v>46</v>
      </c>
      <c r="C19" s="1" t="s">
        <v>23</v>
      </c>
      <c r="D19" s="1">
        <v>41</v>
      </c>
      <c r="E19" s="15" t="s">
        <v>30</v>
      </c>
      <c r="F19" s="1" t="s">
        <v>23</v>
      </c>
      <c r="G19" s="40">
        <v>0.08</v>
      </c>
      <c r="H19" s="56">
        <f>'Var. brute'!R37</f>
        <v>0.16040206565842863</v>
      </c>
      <c r="I19" s="54" t="s">
        <v>54</v>
      </c>
      <c r="J19" s="56">
        <f>'Selon contexte'!S46</f>
        <v>0.64167391158355458</v>
      </c>
      <c r="K19" s="57" t="s">
        <v>69</v>
      </c>
    </row>
    <row r="20" spans="1:11" x14ac:dyDescent="0.2">
      <c r="A20">
        <v>17</v>
      </c>
      <c r="B20" s="53" t="s">
        <v>82</v>
      </c>
      <c r="C20" s="3" t="s">
        <v>20</v>
      </c>
      <c r="D20" s="3">
        <v>-1.88</v>
      </c>
      <c r="E20" s="4">
        <v>0.05</v>
      </c>
      <c r="F20" s="3" t="s">
        <v>49</v>
      </c>
      <c r="G20" s="59">
        <v>-0.02</v>
      </c>
      <c r="H20" s="71">
        <f>'Var. brute'!W37</f>
        <v>0.60281212604706824</v>
      </c>
      <c r="I20" s="55" t="s">
        <v>54</v>
      </c>
      <c r="J20" s="42">
        <f>'Selon contexte'!N46</f>
        <v>1.755108606720035E-2</v>
      </c>
      <c r="K20" s="58" t="s">
        <v>83</v>
      </c>
    </row>
    <row r="21" spans="1:11" x14ac:dyDescent="0.2">
      <c r="H21" s="35" t="s">
        <v>62</v>
      </c>
    </row>
    <row r="24" spans="1:11" x14ac:dyDescent="0.2">
      <c r="B24" s="63" t="s">
        <v>85</v>
      </c>
      <c r="C24">
        <v>1</v>
      </c>
      <c r="D24" t="s">
        <v>122</v>
      </c>
    </row>
    <row r="25" spans="1:11" x14ac:dyDescent="0.2">
      <c r="D25" s="60" t="s">
        <v>4</v>
      </c>
      <c r="E25" t="s">
        <v>86</v>
      </c>
    </row>
    <row r="26" spans="1:11" x14ac:dyDescent="0.2">
      <c r="C26">
        <v>2</v>
      </c>
      <c r="D26" s="7" t="s">
        <v>87</v>
      </c>
    </row>
    <row r="27" spans="1:11" x14ac:dyDescent="0.2">
      <c r="D27" s="60" t="s">
        <v>88</v>
      </c>
      <c r="E27" t="s">
        <v>89</v>
      </c>
    </row>
    <row r="28" spans="1:11" x14ac:dyDescent="0.2">
      <c r="D28" s="60"/>
      <c r="E28" s="60" t="s">
        <v>90</v>
      </c>
      <c r="F28" s="35" t="s">
        <v>92</v>
      </c>
    </row>
    <row r="29" spans="1:11" x14ac:dyDescent="0.2">
      <c r="D29" s="60"/>
      <c r="E29" s="60" t="s">
        <v>93</v>
      </c>
      <c r="F29" s="7" t="s">
        <v>94</v>
      </c>
    </row>
    <row r="30" spans="1:11" x14ac:dyDescent="0.2">
      <c r="D30" s="60" t="s">
        <v>95</v>
      </c>
      <c r="E30" s="7" t="s">
        <v>96</v>
      </c>
    </row>
    <row r="31" spans="1:11" x14ac:dyDescent="0.2">
      <c r="D31" s="60"/>
      <c r="E31" s="60" t="s">
        <v>104</v>
      </c>
      <c r="F31" t="s">
        <v>105</v>
      </c>
    </row>
    <row r="32" spans="1:11" x14ac:dyDescent="0.2">
      <c r="F32" t="s">
        <v>107</v>
      </c>
      <c r="G32" s="35" t="s">
        <v>106</v>
      </c>
    </row>
    <row r="33" spans="4:8" x14ac:dyDescent="0.2">
      <c r="D33" s="60"/>
      <c r="F33" t="s">
        <v>129</v>
      </c>
      <c r="G33" t="s">
        <v>131</v>
      </c>
    </row>
    <row r="34" spans="4:8" x14ac:dyDescent="0.2">
      <c r="D34" s="60"/>
      <c r="F34" s="11" t="s">
        <v>130</v>
      </c>
      <c r="G34" s="35" t="s">
        <v>139</v>
      </c>
    </row>
    <row r="35" spans="4:8" x14ac:dyDescent="0.2">
      <c r="F35" s="11" t="s">
        <v>108</v>
      </c>
      <c r="G35" s="35" t="s">
        <v>109</v>
      </c>
    </row>
    <row r="36" spans="4:8" x14ac:dyDescent="0.2">
      <c r="F36" s="11" t="s">
        <v>110</v>
      </c>
      <c r="G36" s="35" t="s">
        <v>123</v>
      </c>
    </row>
    <row r="37" spans="4:8" x14ac:dyDescent="0.2">
      <c r="E37" s="60" t="s">
        <v>111</v>
      </c>
      <c r="F37" s="11" t="s">
        <v>85</v>
      </c>
    </row>
    <row r="38" spans="4:8" x14ac:dyDescent="0.2">
      <c r="F38" t="s">
        <v>112</v>
      </c>
    </row>
    <row r="39" spans="4:8" x14ac:dyDescent="0.2">
      <c r="F39" t="s">
        <v>113</v>
      </c>
    </row>
    <row r="40" spans="4:8" x14ac:dyDescent="0.2">
      <c r="G40" t="s">
        <v>132</v>
      </c>
    </row>
    <row r="41" spans="4:8" x14ac:dyDescent="0.2">
      <c r="H41" t="s">
        <v>117</v>
      </c>
    </row>
    <row r="42" spans="4:8" x14ac:dyDescent="0.2">
      <c r="G42" t="s">
        <v>133</v>
      </c>
    </row>
    <row r="43" spans="4:8" x14ac:dyDescent="0.2">
      <c r="H43" t="s">
        <v>118</v>
      </c>
    </row>
    <row r="44" spans="4:8" x14ac:dyDescent="0.2">
      <c r="G44" t="s">
        <v>114</v>
      </c>
    </row>
    <row r="45" spans="4:8" x14ac:dyDescent="0.2">
      <c r="F45" t="s">
        <v>134</v>
      </c>
    </row>
    <row r="46" spans="4:8" x14ac:dyDescent="0.2">
      <c r="E46" s="60" t="s">
        <v>115</v>
      </c>
      <c r="F46" t="s">
        <v>116</v>
      </c>
    </row>
    <row r="47" spans="4:8" x14ac:dyDescent="0.2">
      <c r="E47" s="60"/>
      <c r="F47" s="60" t="s">
        <v>137</v>
      </c>
      <c r="G47" t="s">
        <v>136</v>
      </c>
    </row>
    <row r="48" spans="4:8" x14ac:dyDescent="0.2">
      <c r="E48" s="60"/>
      <c r="F48" s="60"/>
      <c r="G48" t="s">
        <v>138</v>
      </c>
    </row>
    <row r="49" spans="4:8" x14ac:dyDescent="0.2">
      <c r="F49" s="64" t="s">
        <v>121</v>
      </c>
      <c r="G49" t="s">
        <v>124</v>
      </c>
    </row>
    <row r="50" spans="4:8" x14ac:dyDescent="0.2">
      <c r="F50" s="64" t="s">
        <v>119</v>
      </c>
      <c r="G50" t="s">
        <v>120</v>
      </c>
    </row>
    <row r="51" spans="4:8" x14ac:dyDescent="0.2">
      <c r="H51" t="s">
        <v>135</v>
      </c>
    </row>
    <row r="52" spans="4:8" x14ac:dyDescent="0.2">
      <c r="F52" s="64" t="s">
        <v>140</v>
      </c>
      <c r="G52" t="s">
        <v>141</v>
      </c>
    </row>
    <row r="54" spans="4:8" x14ac:dyDescent="0.2">
      <c r="D54" s="60"/>
    </row>
  </sheetData>
  <mergeCells count="5">
    <mergeCell ref="C1:G1"/>
    <mergeCell ref="H1:H2"/>
    <mergeCell ref="I1:I2"/>
    <mergeCell ref="J1:J2"/>
    <mergeCell ref="B1:B2"/>
  </mergeCells>
  <conditionalFormatting sqref="C3:C4 D2:E3 C16:E16 C5:D15 C17:D20 F3:F20">
    <cfRule type="cellIs" dxfId="34" priority="9" operator="equal">
      <formula>"Yes, but low effect"</formula>
    </cfRule>
    <cfRule type="cellIs" dxfId="33" priority="10" operator="equal">
      <formula>"Yes"</formula>
    </cfRule>
    <cfRule type="cellIs" dxfId="32" priority="11" operator="equal">
      <formula>"No"</formula>
    </cfRule>
  </conditionalFormatting>
  <conditionalFormatting sqref="F9:J9">
    <cfRule type="cellIs" dxfId="31" priority="8" operator="equal">
      <formula>"??"</formula>
    </cfRule>
  </conditionalFormatting>
  <conditionalFormatting sqref="G9:J9">
    <cfRule type="cellIs" dxfId="30" priority="5" operator="equal">
      <formula>"Yes, but low effect"</formula>
    </cfRule>
    <cfRule type="cellIs" dxfId="29" priority="6" operator="equal">
      <formula>"Yes"</formula>
    </cfRule>
    <cfRule type="cellIs" dxfId="28" priority="7" operator="equal">
      <formula>"No"</formula>
    </cfRule>
  </conditionalFormatting>
  <conditionalFormatting sqref="F7">
    <cfRule type="cellIs" dxfId="27" priority="4" operator="equal">
      <formula>"Inverted"</formula>
    </cfRule>
  </conditionalFormatting>
  <conditionalFormatting sqref="F17:F19">
    <cfRule type="cellIs" dxfId="26" priority="3" operator="equal">
      <formula>"Inverted"</formula>
    </cfRule>
  </conditionalFormatting>
  <conditionalFormatting sqref="F4">
    <cfRule type="cellIs" dxfId="25" priority="2" operator="equal">
      <formula>"Inverted"</formula>
    </cfRule>
  </conditionalFormatting>
  <conditionalFormatting sqref="F20">
    <cfRule type="cellIs" dxfId="24" priority="1" operator="equal">
      <formula>"Inverted"</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366FC-0AF3-9043-8044-FC6B5F2834B6}">
  <dimension ref="A1:L19"/>
  <sheetViews>
    <sheetView tabSelected="1" workbookViewId="0">
      <selection activeCell="E2" sqref="E2:E11"/>
    </sheetView>
  </sheetViews>
  <sheetFormatPr baseColWidth="10" defaultRowHeight="16" x14ac:dyDescent="0.2"/>
  <cols>
    <col min="1" max="1" width="3.1640625" bestFit="1" customWidth="1"/>
    <col min="2" max="2" width="9.6640625" customWidth="1"/>
    <col min="3" max="3" width="25.83203125" bestFit="1" customWidth="1"/>
    <col min="4" max="4" width="16.6640625" bestFit="1" customWidth="1"/>
    <col min="7" max="7" width="16.6640625" bestFit="1" customWidth="1"/>
  </cols>
  <sheetData>
    <row r="1" spans="1:12" s="62" customFormat="1" ht="30" customHeight="1" x14ac:dyDescent="0.2">
      <c r="B1" s="62" t="s">
        <v>142</v>
      </c>
      <c r="C1" s="62" t="str">
        <f>Story_telling!B1</f>
        <v>Category</v>
      </c>
      <c r="D1" s="62" t="str">
        <f>Story_telling!C2</f>
        <v>_#V as favouring Ø</v>
      </c>
      <c r="E1" s="62" t="str">
        <f>Story_telling!D2</f>
        <v>t</v>
      </c>
      <c r="F1" s="62" t="str">
        <f>Story_telling!E2</f>
        <v>p</v>
      </c>
      <c r="G1" s="62" t="str">
        <f>Story_telling!F2</f>
        <v>Diachronic path</v>
      </c>
      <c r="H1" s="62" t="str">
        <f>Story_telling!G2</f>
        <v>ρ</v>
      </c>
      <c r="I1" s="62" t="str">
        <f>Story_telling!H1</f>
        <v>Ø rate on all lemmas</v>
      </c>
      <c r="J1" s="62" t="str">
        <f>Story_telling!I1</f>
        <v>Ø rate on selected lemmas*</v>
      </c>
      <c r="K1" s="62" t="str">
        <f>Story_telling!J1</f>
        <v>Elision factor on selected lemmas**</v>
      </c>
    </row>
    <row r="2" spans="1:12" x14ac:dyDescent="0.2">
      <c r="A2">
        <f>Story_telling!A15</f>
        <v>13</v>
      </c>
      <c r="B2" t="s">
        <v>144</v>
      </c>
      <c r="C2" s="36" t="s">
        <v>102</v>
      </c>
      <c r="D2" s="17" t="str">
        <f>Story_telling!C15</f>
        <v>Yes</v>
      </c>
      <c r="E2" s="85">
        <f>Story_telling!D15</f>
        <v>350</v>
      </c>
      <c r="F2" s="15" t="str">
        <f>Story_telling!E15</f>
        <v xml:space="preserve"> &lt;0,005</v>
      </c>
      <c r="G2" s="17" t="str">
        <f>Story_telling!F15</f>
        <v>No</v>
      </c>
      <c r="H2" s="86" t="str">
        <f>Story_telling!G15</f>
        <v>~0%</v>
      </c>
      <c r="I2" s="70">
        <f>Story_telling!H15</f>
        <v>0.26658159196044023</v>
      </c>
      <c r="J2" s="45" t="str">
        <f>Story_telling!I15</f>
        <v>←</v>
      </c>
      <c r="K2" s="44">
        <f>Story_telling!J15</f>
        <v>0.98325042898854531</v>
      </c>
      <c r="L2" s="15" t="str">
        <f>Story_telling!K15</f>
        <v>Object singular le forms are subject to obligatory elision and almost no apocope.</v>
      </c>
    </row>
    <row r="3" spans="1:12" x14ac:dyDescent="0.2">
      <c r="A3">
        <f>Story_telling!A13</f>
        <v>11</v>
      </c>
      <c r="B3" t="s">
        <v>144</v>
      </c>
      <c r="C3" s="36" t="s">
        <v>100</v>
      </c>
      <c r="D3" s="17" t="str">
        <f>Story_telling!C13</f>
        <v>Yes</v>
      </c>
      <c r="E3" s="1">
        <f>Story_telling!D13</f>
        <v>270</v>
      </c>
      <c r="F3" s="15" t="str">
        <f>Story_telling!E13</f>
        <v xml:space="preserve"> &lt;0,005</v>
      </c>
      <c r="G3" s="17" t="str">
        <f>Story_telling!F13</f>
        <v>No</v>
      </c>
      <c r="H3" s="87">
        <f>Story_telling!G13</f>
        <v>5.0000000000000001E-4</v>
      </c>
      <c r="I3" s="56">
        <f>Story_telling!H13</f>
        <v>0.17941670891480108</v>
      </c>
      <c r="J3" s="45" t="str">
        <f>Story_telling!I13</f>
        <v>←</v>
      </c>
      <c r="K3" s="44">
        <f>Story_telling!J13</f>
        <v>0.99138848366599497</v>
      </c>
      <c r="L3" s="15" t="str">
        <f>Story_telling!K13</f>
        <v>Elided form l' is 0% _C and ~100% _V, if dialectal analogical li forms are removed. If li is kept, only 90% of l' before _V. Removing analogical dialectal le also improve quality, but less.</v>
      </c>
    </row>
    <row r="4" spans="1:12" x14ac:dyDescent="0.2">
      <c r="A4">
        <f>Story_telling!A11</f>
        <v>9</v>
      </c>
      <c r="B4" t="s">
        <v>144</v>
      </c>
      <c r="C4" s="36" t="str">
        <f>Story_telling!B11</f>
        <v>PRO_"ne"</v>
      </c>
      <c r="D4" s="17" t="str">
        <f>Story_telling!C11</f>
        <v>Yes</v>
      </c>
      <c r="E4" s="1">
        <f>Story_telling!D11</f>
        <v>198</v>
      </c>
      <c r="F4" s="15" t="str">
        <f>Story_telling!E11</f>
        <v xml:space="preserve"> &lt;0,005</v>
      </c>
      <c r="G4" s="17" t="str">
        <f>Story_telling!F11</f>
        <v>Yes</v>
      </c>
      <c r="H4" s="31">
        <f>Story_telling!G11</f>
        <v>0.06</v>
      </c>
      <c r="I4" s="56" t="str">
        <f>Story_telling!H11</f>
        <v>29.67 %</v>
      </c>
      <c r="J4" s="45" t="str">
        <f>Story_telling!I11</f>
        <v>←</v>
      </c>
      <c r="K4" s="44">
        <f>Story_telling!J11</f>
        <v>0.96928222182520096</v>
      </c>
      <c r="L4" s="15" t="str">
        <f>Story_telling!K11</f>
        <v>Negative pronoun ne is subject to near obligatory elision, and diachronic path is met because it gets more and more obligatory (ρ is low because rates are already close to 100%)</v>
      </c>
    </row>
    <row r="5" spans="1:12" x14ac:dyDescent="0.2">
      <c r="A5">
        <f>Story_telling!A12</f>
        <v>10</v>
      </c>
      <c r="B5" t="s">
        <v>145</v>
      </c>
      <c r="C5" s="36" t="str">
        <f>Story_telling!B12</f>
        <v>DET_def</v>
      </c>
      <c r="D5" s="17" t="str">
        <f>Story_telling!C12</f>
        <v>Yes</v>
      </c>
      <c r="E5" s="1">
        <f>Story_telling!D12</f>
        <v>109</v>
      </c>
      <c r="F5" s="15" t="str">
        <f>Story_telling!E12</f>
        <v xml:space="preserve"> &lt;0,005</v>
      </c>
      <c r="G5" s="17" t="str">
        <f>Story_telling!F12</f>
        <v>No</v>
      </c>
      <c r="H5" s="30">
        <f>Story_telling!G12</f>
        <v>0</v>
      </c>
      <c r="I5" s="56" t="str">
        <f>Story_telling!H12</f>
        <v>14.7 %</v>
      </c>
      <c r="J5" s="45" t="str">
        <f>Story_telling!I12</f>
        <v>←</v>
      </c>
      <c r="K5" s="44">
        <f>Story_telling!J12</f>
        <v>0.77686321780467427</v>
      </c>
      <c r="L5" s="15" t="str">
        <f>Story_telling!K12</f>
        <v>Context is highly significant, but there is no diachronic path. However, elision is never systematic.</v>
      </c>
    </row>
    <row r="6" spans="1:12" x14ac:dyDescent="0.2">
      <c r="A6">
        <f>Story_telling!A5</f>
        <v>3</v>
      </c>
      <c r="B6" t="s">
        <v>143</v>
      </c>
      <c r="C6" s="36" t="str">
        <f>Story_telling!B5</f>
        <v>PRE</v>
      </c>
      <c r="D6" s="17" t="str">
        <f>Story_telling!C5</f>
        <v>Yes</v>
      </c>
      <c r="E6" s="1">
        <f>Story_telling!D5</f>
        <v>85</v>
      </c>
      <c r="F6" s="15" t="str">
        <f>Story_telling!E5</f>
        <v xml:space="preserve"> &lt;0,005</v>
      </c>
      <c r="G6" s="17" t="str">
        <f>Story_telling!F5</f>
        <v>Yes</v>
      </c>
      <c r="H6" s="31">
        <f>Story_telling!G5</f>
        <v>0.11</v>
      </c>
      <c r="I6" s="56" t="str">
        <f>Story_telling!H5</f>
        <v>4.3 %</v>
      </c>
      <c r="J6" s="40">
        <f>Story_telling!I5</f>
        <v>0.12632745053098021</v>
      </c>
      <c r="K6" s="40">
        <f>Story_telling!J5</f>
        <v>0.86317144438358995</v>
      </c>
      <c r="L6" s="37" t="str">
        <f>Story_telling!K5</f>
        <v>Context is highly significant, ho ever it is mostly due to de preposition, but we see some examples with contre. Sore is not a real counter-example, raw number of attestations _V is simply to low + apoocope on sore might be lexically different, being one of the earliest.</v>
      </c>
    </row>
    <row r="7" spans="1:12" x14ac:dyDescent="0.2">
      <c r="A7">
        <f>Story_telling!A10</f>
        <v>8</v>
      </c>
      <c r="B7" t="s">
        <v>144</v>
      </c>
      <c r="C7" s="36" t="s">
        <v>99</v>
      </c>
      <c r="D7" s="17" t="str">
        <f>Story_telling!C10</f>
        <v>Yes</v>
      </c>
      <c r="E7" s="1">
        <f>Story_telling!D10</f>
        <v>81</v>
      </c>
      <c r="F7" s="15" t="str">
        <f>Story_telling!E10</f>
        <v xml:space="preserve"> &lt;0,005</v>
      </c>
      <c r="G7" s="17" t="str">
        <f>Story_telling!F10</f>
        <v>Yes, but low effect</v>
      </c>
      <c r="H7" s="31">
        <f>Story_telling!G10</f>
        <v>0.06</v>
      </c>
      <c r="I7" s="56">
        <f>Story_telling!H10</f>
        <v>0.32940745153750972</v>
      </c>
      <c r="J7" s="45" t="str">
        <f>Story_telling!I10</f>
        <v>←</v>
      </c>
      <c r="K7" s="44">
        <f>Story_telling!J10</f>
        <v>0.81929003111808685</v>
      </c>
      <c r="L7" s="15" t="str">
        <f>Story_telling!K10</f>
        <v>"me/moi" personal pronouns are subject to elision, but it is only a very strong tendency and is not mandatory. This tendency increase with time. Warning: what about "moi" stressed forms in this data?</v>
      </c>
    </row>
    <row r="8" spans="1:12" x14ac:dyDescent="0.2">
      <c r="A8">
        <f>Story_telling!A7</f>
        <v>5</v>
      </c>
      <c r="B8" t="s">
        <v>145</v>
      </c>
      <c r="C8" s="36" t="str">
        <f>Story_telling!B7</f>
        <v>PRO_pers</v>
      </c>
      <c r="D8" s="17" t="str">
        <f>Story_telling!C7</f>
        <v>Yes</v>
      </c>
      <c r="E8" s="1">
        <f>Story_telling!D7</f>
        <v>49</v>
      </c>
      <c r="F8" s="15" t="str">
        <f>Story_telling!E7</f>
        <v xml:space="preserve"> &lt;0,005</v>
      </c>
      <c r="G8" s="17" t="str">
        <f>Story_telling!F7</f>
        <v>Inverted</v>
      </c>
      <c r="H8" s="30">
        <f>Story_telling!G7</f>
        <v>-0.2</v>
      </c>
      <c r="I8" s="56" t="str">
        <f>Story_telling!H7</f>
        <v>13.79 %</v>
      </c>
      <c r="J8" s="40">
        <f>Story_telling!I7</f>
        <v>0.14036856712089346</v>
      </c>
      <c r="K8" s="40">
        <f>Story_telling!J7</f>
        <v>0.36060956630602309</v>
      </c>
      <c r="L8" s="15" t="str">
        <f>Story_telling!K7</f>
        <v>Context is highly significant, mostly for je-j', me-m', and t(e/u)-t'. In fact it is only ele that has Ø forms before _V. Diachronic path is strong for JE, weak for ME/MOI, and is attested for ele, in the sense that el forms before _C decrease.</v>
      </c>
    </row>
    <row r="9" spans="1:12" x14ac:dyDescent="0.2">
      <c r="A9">
        <v>17</v>
      </c>
      <c r="B9" t="s">
        <v>144</v>
      </c>
      <c r="C9" s="36" t="str">
        <f>Story_telling!B19</f>
        <v>PROCON_"que"</v>
      </c>
      <c r="D9" s="17" t="str">
        <f>Story_telling!C19</f>
        <v>Yes</v>
      </c>
      <c r="E9" s="1">
        <f>Story_telling!D19</f>
        <v>41</v>
      </c>
      <c r="F9" s="15" t="str">
        <f>Story_telling!E19</f>
        <v xml:space="preserve"> &lt;0,005</v>
      </c>
      <c r="G9" s="17" t="str">
        <f>Story_telling!F19</f>
        <v>Yes</v>
      </c>
      <c r="H9" s="31">
        <f>Story_telling!G19</f>
        <v>0.08</v>
      </c>
      <c r="I9" s="56">
        <f>Story_telling!H19</f>
        <v>0.16040206565842863</v>
      </c>
      <c r="J9" s="45" t="str">
        <f>Story_telling!I19</f>
        <v>←</v>
      </c>
      <c r="K9" s="44">
        <f>Story_telling!J19</f>
        <v>0.64167391158355458</v>
      </c>
      <c r="L9" s="38" t="str">
        <f>Story_telling!K19</f>
        <v>Que words are subject to optional elision, but it gets stronger and stronger. This is interesting, because que is already subject to sandhi in Early Old French (qu' and qued), yet it takes time to become generalised.</v>
      </c>
    </row>
    <row r="10" spans="1:12" x14ac:dyDescent="0.2">
      <c r="A10">
        <f>Story_telling!A17</f>
        <v>15</v>
      </c>
      <c r="B10" t="s">
        <v>145</v>
      </c>
      <c r="C10" s="36" t="str">
        <f>Story_telling!B17</f>
        <v>CON_all</v>
      </c>
      <c r="D10" s="17" t="str">
        <f>Story_telling!C17</f>
        <v>Yes</v>
      </c>
      <c r="E10" s="1">
        <f>Story_telling!D17</f>
        <v>36</v>
      </c>
      <c r="F10" s="15" t="str">
        <f>Story_telling!E17</f>
        <v xml:space="preserve"> &lt;0,005</v>
      </c>
      <c r="G10" s="17" t="str">
        <f>Story_telling!F17</f>
        <v>Yes</v>
      </c>
      <c r="H10" s="31">
        <v>0.02</v>
      </c>
      <c r="I10" s="56" t="str">
        <f>Story_telling!H17</f>
        <v>18.04 %</v>
      </c>
      <c r="J10" s="44">
        <v>0.22832993556643502</v>
      </c>
      <c r="K10" s="44">
        <v>0.5400834868477381</v>
      </c>
      <c r="L10" s="15" t="str">
        <f>Story_telling!K17</f>
        <v>Context is significant, but not in a 0%-100% way, and it only concerns come and words that are formed with adv.+que particle, so they are not stressless as conjunctions should be.</v>
      </c>
    </row>
    <row r="11" spans="1:12" x14ac:dyDescent="0.2">
      <c r="A11">
        <v>16</v>
      </c>
      <c r="B11" t="s">
        <v>144</v>
      </c>
      <c r="C11" s="36" t="s">
        <v>127</v>
      </c>
      <c r="D11" s="17" t="s">
        <v>23</v>
      </c>
      <c r="E11" s="1">
        <f>Story_telling!D18</f>
        <v>26</v>
      </c>
      <c r="F11" s="15" t="str">
        <f>Story_telling!E18</f>
        <v xml:space="preserve"> &lt;0,005</v>
      </c>
      <c r="G11" s="17" t="s">
        <v>23</v>
      </c>
      <c r="H11" s="31">
        <v>0.13</v>
      </c>
      <c r="I11" s="56">
        <f>Story_telling!H18</f>
        <v>0.20156356220258329</v>
      </c>
      <c r="J11" s="44">
        <v>0.20156356220258329</v>
      </c>
      <c r="K11" s="44">
        <v>0.60634693903348547</v>
      </c>
      <c r="L11" s="15"/>
    </row>
    <row r="12" spans="1:12" x14ac:dyDescent="0.2">
      <c r="A12">
        <f>Story_telling!A8</f>
        <v>6</v>
      </c>
      <c r="B12" t="s">
        <v>144</v>
      </c>
      <c r="C12" s="36" t="s">
        <v>97</v>
      </c>
      <c r="D12" s="17" t="str">
        <f>Story_telling!C8</f>
        <v>Yes</v>
      </c>
      <c r="E12" s="1">
        <f>Story_telling!D8</f>
        <v>22</v>
      </c>
      <c r="F12" s="15" t="str">
        <f>Story_telling!E8</f>
        <v xml:space="preserve"> &lt;0,005</v>
      </c>
      <c r="G12" s="17" t="str">
        <f>Story_telling!F8</f>
        <v>Yes</v>
      </c>
      <c r="H12" s="31">
        <f>Story_telling!G8</f>
        <v>0.2</v>
      </c>
      <c r="I12" s="56">
        <f>Story_telling!H8</f>
        <v>7.7772544093787616E-2</v>
      </c>
      <c r="J12" s="45" t="str">
        <f>Story_telling!I8</f>
        <v>←</v>
      </c>
      <c r="K12" s="44">
        <f>Story_telling!J8</f>
        <v>0.45789864358591909</v>
      </c>
      <c r="L12" s="38" t="str">
        <f>Story_telling!K8</f>
        <v>je personal pronouns forms are subject to elision and no apocope. Elision ranges between 0 and 100%, but it evolves from 0% in Roland to a mean of about 60-70% at the end of the period. Warning: there are strong forms jou, ju, jo, jié (etc.) in the data. Despite this warning, trend are still significant.</v>
      </c>
    </row>
    <row r="13" spans="1:12" x14ac:dyDescent="0.2">
      <c r="A13">
        <f>Story_telling!A14</f>
        <v>12</v>
      </c>
      <c r="B13" t="s">
        <v>144</v>
      </c>
      <c r="C13" s="36" t="s">
        <v>101</v>
      </c>
      <c r="D13" s="17" t="str">
        <f>Story_telling!C14</f>
        <v>Yes</v>
      </c>
      <c r="E13" s="1">
        <f>Story_telling!D14</f>
        <v>17</v>
      </c>
      <c r="F13" s="15" t="str">
        <f>Story_telling!E14</f>
        <v xml:space="preserve"> &lt;0,005</v>
      </c>
      <c r="G13" s="17" t="str">
        <f>Story_telling!F14</f>
        <v>No</v>
      </c>
      <c r="H13" s="30">
        <f>Story_telling!G14</f>
        <v>0.02</v>
      </c>
      <c r="I13" s="56">
        <f>Story_telling!H14</f>
        <v>4.4912424180467522E-2</v>
      </c>
      <c r="J13" s="45" t="str">
        <f>Story_telling!I14</f>
        <v>←</v>
      </c>
      <c r="K13" s="44">
        <f>Story_telling!J14</f>
        <v>0.29780224240401204</v>
      </c>
      <c r="L13" s="15" t="str">
        <f>Story_telling!K14</f>
        <v>Subject singular li forms are subject to elision, but it ranges from 100% to 0% depending on texts. Diachrony doesn't seem to have an effect here.</v>
      </c>
    </row>
    <row r="14" spans="1:12" x14ac:dyDescent="0.2">
      <c r="A14">
        <f>Story_telling!A4</f>
        <v>2</v>
      </c>
      <c r="B14" t="s">
        <v>143</v>
      </c>
      <c r="C14" s="36" t="str">
        <f>Story_telling!B4</f>
        <v>ADJ_femi_sg</v>
      </c>
      <c r="D14" s="17" t="str">
        <f>Story_telling!C4</f>
        <v>Yes, but low effect</v>
      </c>
      <c r="E14" s="1">
        <f>Story_telling!D4</f>
        <v>5</v>
      </c>
      <c r="F14" s="15" t="str">
        <f>Story_telling!E4</f>
        <v xml:space="preserve"> &lt;0,005</v>
      </c>
      <c r="G14" s="17" t="str">
        <f>Story_telling!F4</f>
        <v>Inverted</v>
      </c>
      <c r="H14" s="30">
        <f>Story_telling!G4</f>
        <v>-0.12</v>
      </c>
      <c r="I14" s="56" t="str">
        <f>Story_telling!H4</f>
        <v>0.2 %</v>
      </c>
      <c r="J14" s="40">
        <f>Story_telling!I4</f>
        <v>2.7683495969452694E-2</v>
      </c>
      <c r="K14" s="40">
        <f>Story_telling!J4</f>
        <v>3.3420434429402443E-2</v>
      </c>
      <c r="L14" s="15" t="str">
        <f>Story_telling!K4</f>
        <v>Context influence is significant (p &lt; 0.005), but effect is weak compared to other categories (t = 5). It's half way between actual significance and background noise? Also, does not follow a clear diachronic path, or follow a negative one.</v>
      </c>
    </row>
    <row r="15" spans="1:12" x14ac:dyDescent="0.2">
      <c r="A15">
        <f>Story_telling!A16</f>
        <v>14</v>
      </c>
      <c r="B15" t="s">
        <v>144</v>
      </c>
      <c r="C15" s="36" t="s">
        <v>103</v>
      </c>
      <c r="D15" s="17" t="str">
        <f>Story_telling!C16</f>
        <v>No</v>
      </c>
      <c r="E15" s="29">
        <f>Story_telling!D16</f>
        <v>1.68</v>
      </c>
      <c r="F15" s="39">
        <f>Story_telling!E16</f>
        <v>0.09</v>
      </c>
      <c r="G15" s="17" t="str">
        <f>Story_telling!F16</f>
        <v>No</v>
      </c>
      <c r="H15" s="29">
        <f>Story_telling!G16</f>
        <v>-7.0000000000000007E-2</v>
      </c>
      <c r="I15" s="56">
        <f>Story_telling!H16</f>
        <v>7.1607590404582891E-4</v>
      </c>
      <c r="J15" s="45" t="str">
        <f>Story_telling!I16</f>
        <v>←</v>
      </c>
      <c r="K15" s="44">
        <f>Story_telling!J16</f>
        <v>2.9155114691496874E-3</v>
      </c>
      <c r="L15" s="15" t="str">
        <f>Story_telling!K16</f>
        <v>Plural forms li do not suffer elision, if annotation is to be trusted.</v>
      </c>
    </row>
    <row r="16" spans="1:12" x14ac:dyDescent="0.2">
      <c r="A16">
        <f>Story_telling!A3</f>
        <v>1</v>
      </c>
      <c r="B16" t="s">
        <v>143</v>
      </c>
      <c r="C16" s="36" t="str">
        <f>Story_telling!B3</f>
        <v>NOM</v>
      </c>
      <c r="D16" s="17" t="str">
        <f>Story_telling!C3</f>
        <v>No</v>
      </c>
      <c r="E16" s="29">
        <f>Story_telling!D3</f>
        <v>-0.59</v>
      </c>
      <c r="F16" s="39">
        <f>Story_telling!E3</f>
        <v>0.56000000000000005</v>
      </c>
      <c r="G16" s="17" t="str">
        <f>Story_telling!F3</f>
        <v>No</v>
      </c>
      <c r="H16" s="30">
        <f>Story_telling!G3</f>
        <v>0.16</v>
      </c>
      <c r="I16" s="56" t="str">
        <f>Story_telling!H3</f>
        <v>&lt;0,01 %</v>
      </c>
      <c r="J16" s="40">
        <f>Story_telling!I3</f>
        <v>1.5207131620346093E-2</v>
      </c>
      <c r="K16" s="40">
        <f>Story_telling!J3</f>
        <v>-6.7632353948359689E-3</v>
      </c>
      <c r="L16" s="15" t="str">
        <f>Story_telling!K3</f>
        <v>Nouns seem to resist very well -&lt;e&gt;/Ø variation. However, these are only non radical-alternatic nouns; among the radical-alternating words, ome seems to have a specific pattern, to be quickly investigated.</v>
      </c>
    </row>
    <row r="17" spans="1:12" x14ac:dyDescent="0.2">
      <c r="A17">
        <v>18</v>
      </c>
      <c r="B17" t="s">
        <v>144</v>
      </c>
      <c r="C17" s="36" t="str">
        <f>Story_telling!B20</f>
        <v>CON_"come"</v>
      </c>
      <c r="D17" s="17" t="str">
        <f>Story_telling!C20</f>
        <v>No</v>
      </c>
      <c r="E17" s="1">
        <f>Story_telling!D20</f>
        <v>-1.88</v>
      </c>
      <c r="F17" s="2">
        <f>Story_telling!E20</f>
        <v>0.05</v>
      </c>
      <c r="G17" s="85" t="str">
        <f>Story_telling!F20</f>
        <v>Inverted</v>
      </c>
      <c r="H17" s="30">
        <f>Story_telling!G20</f>
        <v>-0.02</v>
      </c>
      <c r="I17" s="56">
        <f>Story_telling!H20</f>
        <v>0.60281212604706824</v>
      </c>
      <c r="J17" s="45" t="str">
        <f>Story_telling!I20</f>
        <v>←</v>
      </c>
      <c r="K17" s="40">
        <f>Story_telling!J20</f>
        <v>1.755108606720035E-2</v>
      </c>
      <c r="L17" s="15" t="str">
        <f>Story_telling!K20</f>
        <v>In general, _#V is not a factor here. But in details, the intersection between diatopy and diachrony show a different pattern: elision prevail before 1150, and still does after but not in the center of the domain.</v>
      </c>
    </row>
    <row r="18" spans="1:12" x14ac:dyDescent="0.2">
      <c r="A18">
        <f>Story_telling!A9</f>
        <v>7</v>
      </c>
      <c r="B18" t="s">
        <v>144</v>
      </c>
      <c r="C18" s="52" t="s">
        <v>98</v>
      </c>
      <c r="D18" s="85" t="str">
        <f>Story_telling!C9</f>
        <v>No</v>
      </c>
      <c r="E18" s="29">
        <f>Story_telling!D9</f>
        <v>-4</v>
      </c>
      <c r="F18" s="41" t="str">
        <f>Story_telling!E9</f>
        <v xml:space="preserve"> &lt;0,005</v>
      </c>
      <c r="G18" s="85" t="str">
        <f>Story_telling!F9</f>
        <v>??</v>
      </c>
      <c r="H18" s="2" t="str">
        <f>Story_telling!G9</f>
        <v>??</v>
      </c>
      <c r="I18" s="56">
        <f>Story_telling!H9</f>
        <v>0.10889533478365966</v>
      </c>
      <c r="J18" s="54" t="str">
        <f>Story_telling!I9</f>
        <v>←</v>
      </c>
      <c r="K18" s="56">
        <f>Story_telling!J9</f>
        <v>-6.2679565900073217E-2</v>
      </c>
      <c r="L18" s="72" t="str">
        <f>Story_telling!K9</f>
        <v>"ele" personal pronouns forms are weird: there are more el before _C than before _V. However, the mean tendency reduces to neutrality with time.</v>
      </c>
    </row>
    <row r="19" spans="1:12" x14ac:dyDescent="0.2">
      <c r="A19">
        <f>Story_telling!A6</f>
        <v>4</v>
      </c>
      <c r="B19" t="s">
        <v>143</v>
      </c>
      <c r="C19" s="53" t="str">
        <f>Story_telling!B6</f>
        <v>ADV</v>
      </c>
      <c r="D19" s="3" t="str">
        <f>Story_telling!C6</f>
        <v>No</v>
      </c>
      <c r="E19" s="73">
        <f>Story_telling!D6</f>
        <v>-4</v>
      </c>
      <c r="F19" s="74" t="str">
        <f>Story_telling!E6</f>
        <v xml:space="preserve"> &lt;0,005</v>
      </c>
      <c r="G19" s="3" t="str">
        <f>Story_telling!F6</f>
        <v>Yes</v>
      </c>
      <c r="H19" s="75">
        <f>Story_telling!G6</f>
        <v>0.17</v>
      </c>
      <c r="I19" s="71" t="str">
        <f>Story_telling!H6</f>
        <v>5.84 %</v>
      </c>
      <c r="J19" s="42">
        <f>Story_telling!I6</f>
        <v>0.67949242734343018</v>
      </c>
      <c r="K19" s="42">
        <f>Story_telling!J6</f>
        <v>-0.1138619913574489</v>
      </c>
      <c r="L19" s="58" t="str">
        <f>Story_telling!K6</f>
        <v>_V as a weaker effect than _C; this is unexpected. At no point in space does _V as an higher effect than _C. But _V gets closer and closer to _C, so diachronic path is kinda met. Ergo, adverbs seems to have a specific status.</v>
      </c>
    </row>
  </sheetData>
  <autoFilter ref="A1:L19" xr:uid="{94B366FC-0AF3-9043-8044-FC6B5F2834B6}">
    <sortState xmlns:xlrd2="http://schemas.microsoft.com/office/spreadsheetml/2017/richdata2" ref="A2:L19">
      <sortCondition descending="1" ref="E1:E19"/>
    </sortState>
  </autoFilter>
  <conditionalFormatting sqref="D2:D3 E2:F2 D15:F15 D4:E14 D16 G2:G16 G18:G19 D18:E19">
    <cfRule type="cellIs" dxfId="23" priority="16" operator="equal">
      <formula>"Yes, but low effect"</formula>
    </cfRule>
    <cfRule type="cellIs" dxfId="22" priority="17" operator="equal">
      <formula>"Yes"</formula>
    </cfRule>
    <cfRule type="cellIs" dxfId="21" priority="18" operator="equal">
      <formula>"No"</formula>
    </cfRule>
  </conditionalFormatting>
  <conditionalFormatting sqref="G8:K8">
    <cfRule type="cellIs" dxfId="20" priority="15" operator="equal">
      <formula>"??"</formula>
    </cfRule>
  </conditionalFormatting>
  <conditionalFormatting sqref="H8:K8">
    <cfRule type="cellIs" dxfId="19" priority="12" operator="equal">
      <formula>"Yes, but low effect"</formula>
    </cfRule>
    <cfRule type="cellIs" dxfId="18" priority="13" operator="equal">
      <formula>"Yes"</formula>
    </cfRule>
    <cfRule type="cellIs" dxfId="17" priority="14" operator="equal">
      <formula>"No"</formula>
    </cfRule>
  </conditionalFormatting>
  <conditionalFormatting sqref="G6">
    <cfRule type="cellIs" dxfId="16" priority="11" operator="equal">
      <formula>"Inverted"</formula>
    </cfRule>
  </conditionalFormatting>
  <conditionalFormatting sqref="G16 G18">
    <cfRule type="cellIs" dxfId="15" priority="10" operator="equal">
      <formula>"Inverted"</formula>
    </cfRule>
  </conditionalFormatting>
  <conditionalFormatting sqref="G3">
    <cfRule type="cellIs" dxfId="14" priority="9" operator="equal">
      <formula>"Inverted"</formula>
    </cfRule>
  </conditionalFormatting>
  <conditionalFormatting sqref="G19">
    <cfRule type="cellIs" dxfId="13" priority="8" operator="equal">
      <formula>"Inverted"</formula>
    </cfRule>
  </conditionalFormatting>
  <conditionalFormatting sqref="D17 G17">
    <cfRule type="cellIs" dxfId="12" priority="5" operator="equal">
      <formula>"Yes, but low effect"</formula>
    </cfRule>
    <cfRule type="cellIs" dxfId="11" priority="6" operator="equal">
      <formula>"Yes"</formula>
    </cfRule>
    <cfRule type="cellIs" dxfId="10" priority="7" operator="equal">
      <formula>"No"</formula>
    </cfRule>
  </conditionalFormatting>
  <conditionalFormatting sqref="G17">
    <cfRule type="cellIs" dxfId="9" priority="4" operator="equal">
      <formula>"Inverted"</formula>
    </cfRule>
  </conditionalFormatting>
  <conditionalFormatting sqref="E16:E17">
    <cfRule type="cellIs" dxfId="8" priority="1" operator="equal">
      <formula>"Yes, but low effect"</formula>
    </cfRule>
    <cfRule type="cellIs" dxfId="7" priority="2" operator="equal">
      <formula>"Yes"</formula>
    </cfRule>
    <cfRule type="cellIs" dxfId="6" priority="3" operator="equal">
      <formula>"No"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2D874-82F8-A543-9274-E56C37CA646D}">
  <dimension ref="A1:F16"/>
  <sheetViews>
    <sheetView workbookViewId="0">
      <selection activeCell="A22" sqref="A22"/>
    </sheetView>
  </sheetViews>
  <sheetFormatPr baseColWidth="10" defaultRowHeight="16" x14ac:dyDescent="0.2"/>
  <cols>
    <col min="7" max="7" width="16.6640625" bestFit="1" customWidth="1"/>
  </cols>
  <sheetData>
    <row r="1" spans="1:6" s="11" customFormat="1" x14ac:dyDescent="0.2">
      <c r="A1" s="11" t="s">
        <v>143</v>
      </c>
      <c r="B1" s="11" t="s">
        <v>146</v>
      </c>
      <c r="C1" s="11" t="s">
        <v>155</v>
      </c>
      <c r="D1" s="11" t="s">
        <v>156</v>
      </c>
      <c r="E1" s="11" t="s">
        <v>157</v>
      </c>
    </row>
    <row r="2" spans="1:6" x14ac:dyDescent="0.2">
      <c r="A2" s="36" t="s">
        <v>13</v>
      </c>
      <c r="B2" t="s">
        <v>161</v>
      </c>
      <c r="C2" s="31">
        <f>'Data_story_telling for filter'!I2</f>
        <v>0.26658159196044023</v>
      </c>
      <c r="D2" s="31" t="str">
        <f>'Data_story_telling for filter'!J2</f>
        <v>←</v>
      </c>
      <c r="E2" s="31">
        <f>'Data_story_telling for filter'!K2</f>
        <v>0.98325042898854531</v>
      </c>
      <c r="F2" s="29"/>
    </row>
    <row r="3" spans="1:6" x14ac:dyDescent="0.2">
      <c r="A3" s="36" t="s">
        <v>154</v>
      </c>
      <c r="B3" t="s">
        <v>161</v>
      </c>
      <c r="C3" s="31">
        <f>'Data_story_telling for filter'!I3</f>
        <v>0.17941670891480108</v>
      </c>
      <c r="D3" s="31" t="str">
        <f>'Data_story_telling for filter'!J3</f>
        <v>←</v>
      </c>
      <c r="E3" s="31">
        <f>'Data_story_telling for filter'!K3</f>
        <v>0.99138848366599497</v>
      </c>
      <c r="F3" s="1"/>
    </row>
    <row r="4" spans="1:6" x14ac:dyDescent="0.2">
      <c r="A4" s="36" t="s">
        <v>6</v>
      </c>
      <c r="B4" t="s">
        <v>161</v>
      </c>
      <c r="C4" s="31" t="str">
        <f>'Data_story_telling for filter'!I4</f>
        <v>29.67 %</v>
      </c>
      <c r="D4" s="31" t="str">
        <f>'Data_story_telling for filter'!J4</f>
        <v>←</v>
      </c>
      <c r="E4" s="31">
        <f>'Data_story_telling for filter'!K4</f>
        <v>0.96928222182520096</v>
      </c>
      <c r="F4" s="1"/>
    </row>
    <row r="5" spans="1:6" x14ac:dyDescent="0.2">
      <c r="A5" s="36" t="s">
        <v>24</v>
      </c>
      <c r="B5" t="s">
        <v>161</v>
      </c>
      <c r="C5" s="31" t="str">
        <f>'Data_story_telling for filter'!I5</f>
        <v>14.7 %</v>
      </c>
      <c r="D5" s="31" t="str">
        <f>'Data_story_telling for filter'!J5</f>
        <v>←</v>
      </c>
      <c r="E5" s="31">
        <f>'Data_story_telling for filter'!K5</f>
        <v>0.77686321780467427</v>
      </c>
      <c r="F5" s="29"/>
    </row>
    <row r="6" spans="1:6" x14ac:dyDescent="0.2">
      <c r="A6" s="11" t="s">
        <v>25</v>
      </c>
      <c r="B6" t="s">
        <v>158</v>
      </c>
      <c r="C6" s="31" t="str">
        <f>'Data_story_telling for filter'!I6</f>
        <v>4.3 %</v>
      </c>
      <c r="D6" s="31">
        <f>'Data_story_telling for filter'!J6</f>
        <v>0.12632745053098021</v>
      </c>
      <c r="E6" s="31">
        <f>'Data_story_telling for filter'!K6</f>
        <v>0.86317144438358995</v>
      </c>
      <c r="F6" s="1"/>
    </row>
    <row r="7" spans="1:6" x14ac:dyDescent="0.2">
      <c r="A7" s="11" t="s">
        <v>25</v>
      </c>
      <c r="B7" t="s">
        <v>160</v>
      </c>
      <c r="C7" s="31">
        <f>'Data_story_telling for filter'!I7</f>
        <v>0.32940745153750972</v>
      </c>
      <c r="D7" s="31">
        <f>C7</f>
        <v>0.32940745153750972</v>
      </c>
      <c r="E7" s="31">
        <f>'Data_story_telling for filter'!K7</f>
        <v>0.81929003111808685</v>
      </c>
      <c r="F7" s="29"/>
    </row>
    <row r="8" spans="1:6" x14ac:dyDescent="0.2">
      <c r="A8" s="11" t="s">
        <v>25</v>
      </c>
      <c r="B8" t="s">
        <v>159</v>
      </c>
      <c r="C8" s="31" t="str">
        <f>'Data_story_telling for filter'!I8</f>
        <v>13.79 %</v>
      </c>
      <c r="D8" s="31" t="str">
        <f t="shared" ref="D8:D15" si="0">C8</f>
        <v>13.79 %</v>
      </c>
      <c r="E8" s="31">
        <f>'Data_story_telling for filter'!K8</f>
        <v>0.36060956630602309</v>
      </c>
      <c r="F8" s="1"/>
    </row>
    <row r="9" spans="1:6" x14ac:dyDescent="0.2">
      <c r="A9" s="36" t="s">
        <v>41</v>
      </c>
      <c r="B9" t="s">
        <v>161</v>
      </c>
      <c r="C9" s="31">
        <f>'Data_story_telling for filter'!I9</f>
        <v>0.16040206565842863</v>
      </c>
      <c r="D9" s="31">
        <f t="shared" si="0"/>
        <v>0.16040206565842863</v>
      </c>
      <c r="E9" s="31">
        <f>'Data_story_telling for filter'!K9</f>
        <v>0.64167391158355458</v>
      </c>
      <c r="F9" s="1"/>
    </row>
    <row r="10" spans="1:6" x14ac:dyDescent="0.2">
      <c r="A10" s="11" t="s">
        <v>167</v>
      </c>
      <c r="B10" t="s">
        <v>147</v>
      </c>
      <c r="C10" s="31" t="str">
        <f>'Data_story_telling for filter'!I10</f>
        <v>18.04 %</v>
      </c>
      <c r="D10" s="31" t="str">
        <f t="shared" si="0"/>
        <v>18.04 %</v>
      </c>
      <c r="E10" s="31">
        <f>'Data_story_telling for filter'!K10</f>
        <v>0.5400834868477381</v>
      </c>
      <c r="F10" s="1"/>
    </row>
    <row r="11" spans="1:6" x14ac:dyDescent="0.2">
      <c r="A11" s="11" t="s">
        <v>167</v>
      </c>
      <c r="B11" t="s">
        <v>148</v>
      </c>
      <c r="C11" s="31">
        <f>'Data_story_telling for filter'!I11</f>
        <v>0.20156356220258329</v>
      </c>
      <c r="D11" s="31">
        <f t="shared" si="0"/>
        <v>0.20156356220258329</v>
      </c>
      <c r="E11" s="31">
        <f>'Data_story_telling for filter'!K11</f>
        <v>0.60634693903348547</v>
      </c>
      <c r="F11" s="1"/>
    </row>
    <row r="12" spans="1:6" x14ac:dyDescent="0.2">
      <c r="A12" s="11" t="s">
        <v>167</v>
      </c>
      <c r="B12" t="s">
        <v>149</v>
      </c>
      <c r="C12" s="31">
        <f>'Data_story_telling for filter'!I12</f>
        <v>7.7772544093787616E-2</v>
      </c>
      <c r="D12" s="31">
        <f t="shared" si="0"/>
        <v>7.7772544093787616E-2</v>
      </c>
      <c r="E12" s="31">
        <f>'Data_story_telling for filter'!K12</f>
        <v>0.45789864358591909</v>
      </c>
      <c r="F12" s="1"/>
    </row>
    <row r="13" spans="1:6" x14ac:dyDescent="0.2">
      <c r="A13" s="11" t="s">
        <v>167</v>
      </c>
      <c r="B13" t="s">
        <v>150</v>
      </c>
      <c r="C13" s="31">
        <f>'Data_story_telling for filter'!I13</f>
        <v>4.4912424180467522E-2</v>
      </c>
      <c r="D13" s="31">
        <f t="shared" si="0"/>
        <v>4.4912424180467522E-2</v>
      </c>
      <c r="E13" s="31">
        <f>'Data_story_telling for filter'!K13</f>
        <v>0.29780224240401204</v>
      </c>
      <c r="F13" s="29"/>
    </row>
    <row r="14" spans="1:6" x14ac:dyDescent="0.2">
      <c r="A14" s="11" t="s">
        <v>151</v>
      </c>
      <c r="B14" t="s">
        <v>162</v>
      </c>
      <c r="C14" s="31" t="str">
        <f>'Data_story_telling for filter'!I14</f>
        <v>0.2 %</v>
      </c>
      <c r="D14" s="31" t="str">
        <f t="shared" si="0"/>
        <v>0.2 %</v>
      </c>
      <c r="E14" s="31">
        <f>'Data_story_telling for filter'!K14</f>
        <v>3.3420434429402443E-2</v>
      </c>
      <c r="F14" s="1"/>
    </row>
    <row r="15" spans="1:6" x14ac:dyDescent="0.2">
      <c r="A15" s="11" t="s">
        <v>151</v>
      </c>
      <c r="B15" s="66" t="s">
        <v>152</v>
      </c>
      <c r="C15" s="31">
        <f>'Data_story_telling for filter'!I15</f>
        <v>7.1607590404582891E-4</v>
      </c>
      <c r="D15" s="31">
        <f t="shared" si="0"/>
        <v>7.1607590404582891E-4</v>
      </c>
      <c r="E15" s="31">
        <f>'Data_story_telling for filter'!K15</f>
        <v>2.9155114691496874E-3</v>
      </c>
      <c r="F15" s="1"/>
    </row>
    <row r="16" spans="1:6" x14ac:dyDescent="0.2">
      <c r="A16" s="11" t="s">
        <v>151</v>
      </c>
      <c r="B16" s="66" t="s">
        <v>153</v>
      </c>
      <c r="C16" s="31" t="str">
        <f>'Data_story_telling for filter'!I16</f>
        <v>&lt;0,01 %</v>
      </c>
      <c r="D16" s="31">
        <f>'Data_story_telling for filter'!J16</f>
        <v>1.5207131620346093E-2</v>
      </c>
      <c r="E16" s="31">
        <f>'Data_story_telling for filter'!K16</f>
        <v>-6.7632353948359689E-3</v>
      </c>
      <c r="F16" s="1"/>
    </row>
  </sheetData>
  <conditionalFormatting sqref="F15:F16 F2 F4:F13">
    <cfRule type="cellIs" dxfId="5" priority="4" operator="equal">
      <formula>"Yes, but low effect"</formula>
    </cfRule>
    <cfRule type="cellIs" dxfId="4" priority="5" operator="equal">
      <formula>"Yes"</formula>
    </cfRule>
    <cfRule type="cellIs" dxfId="3" priority="6" operator="equal">
      <formula>"No"</formula>
    </cfRule>
  </conditionalFormatting>
  <conditionalFormatting sqref="F14">
    <cfRule type="cellIs" dxfId="2" priority="1" operator="equal">
      <formula>"Yes, but low effect"</formula>
    </cfRule>
    <cfRule type="cellIs" dxfId="1" priority="2" operator="equal">
      <formula>"Yes"</formula>
    </cfRule>
    <cfRule type="cellIs" dxfId="0" priority="3"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47CA4-3A8B-FD4C-8DE1-0E19A79F9EFF}">
  <dimension ref="A1:D9"/>
  <sheetViews>
    <sheetView workbookViewId="0">
      <selection activeCell="C12" sqref="C12"/>
    </sheetView>
  </sheetViews>
  <sheetFormatPr baseColWidth="10" defaultRowHeight="16" x14ac:dyDescent="0.2"/>
  <sheetData>
    <row r="1" spans="1:4" x14ac:dyDescent="0.2">
      <c r="A1" t="s">
        <v>143</v>
      </c>
      <c r="B1" t="s">
        <v>163</v>
      </c>
      <c r="C1" t="s">
        <v>184</v>
      </c>
      <c r="D1" t="s">
        <v>155</v>
      </c>
    </row>
    <row r="2" spans="1:4" x14ac:dyDescent="0.2">
      <c r="A2" s="28" t="s">
        <v>171</v>
      </c>
      <c r="B2" s="1">
        <f>'Var. brute'!B33</f>
        <v>53733</v>
      </c>
      <c r="C2" s="1" t="str">
        <f>'Var. brute'!E33</f>
        <v>15945</v>
      </c>
      <c r="D2" s="67">
        <f>C2/B2</f>
        <v>0.29674501702864164</v>
      </c>
    </row>
    <row r="3" spans="1:4" x14ac:dyDescent="0.2">
      <c r="A3" s="68" t="s">
        <v>151</v>
      </c>
      <c r="B3" s="22">
        <f>'Var. brute'!B38</f>
        <v>85036</v>
      </c>
      <c r="C3" s="22" t="str">
        <f>'Var. brute'!E38</f>
        <v>15344</v>
      </c>
      <c r="D3" s="67">
        <f t="shared" ref="D3:D9" si="0">C3/B3</f>
        <v>0.1804412248929865</v>
      </c>
    </row>
    <row r="4" spans="1:4" x14ac:dyDescent="0.2">
      <c r="A4" s="28" t="s">
        <v>170</v>
      </c>
      <c r="B4" s="1">
        <f>'Var. brute'!B28</f>
        <v>123207</v>
      </c>
      <c r="C4" s="1" t="str">
        <f>'Var. brute'!E28</f>
        <v>18110</v>
      </c>
      <c r="D4" s="67">
        <f t="shared" si="0"/>
        <v>0.1469884016330241</v>
      </c>
    </row>
    <row r="5" spans="1:4" x14ac:dyDescent="0.2">
      <c r="A5" s="28" t="s">
        <v>169</v>
      </c>
      <c r="B5" s="1">
        <f>'Var. brute'!B23</f>
        <v>211988</v>
      </c>
      <c r="C5" s="1" t="str">
        <f>'Var. brute'!E23</f>
        <v>29234</v>
      </c>
      <c r="D5" s="67">
        <f t="shared" si="0"/>
        <v>0.13790403230371531</v>
      </c>
    </row>
    <row r="6" spans="1:4" x14ac:dyDescent="0.2">
      <c r="A6" s="28" t="s">
        <v>24</v>
      </c>
      <c r="B6" s="1">
        <f>'Var. brute'!B18</f>
        <v>170479</v>
      </c>
      <c r="C6" s="1" t="str">
        <f>'Var. brute'!E18</f>
        <v>9960</v>
      </c>
      <c r="D6" s="67">
        <f t="shared" si="0"/>
        <v>5.8423618158248231E-2</v>
      </c>
    </row>
    <row r="7" spans="1:4" x14ac:dyDescent="0.2">
      <c r="A7" s="68" t="s">
        <v>6</v>
      </c>
      <c r="B7" s="22">
        <f>'Var. brute'!B13</f>
        <v>230885</v>
      </c>
      <c r="C7" s="22" t="str">
        <f>'Var. brute'!E13</f>
        <v>9921</v>
      </c>
      <c r="D7" s="67">
        <f t="shared" si="0"/>
        <v>4.296944366242935E-2</v>
      </c>
    </row>
    <row r="8" spans="1:4" x14ac:dyDescent="0.2">
      <c r="A8" s="28" t="s">
        <v>168</v>
      </c>
      <c r="B8" s="1">
        <f>'Var. brute'!B8</f>
        <v>130298</v>
      </c>
      <c r="C8" s="1" t="str">
        <f>'Var. brute'!E8</f>
        <v>261</v>
      </c>
      <c r="D8" s="67">
        <f t="shared" si="0"/>
        <v>2.003100584813274E-3</v>
      </c>
    </row>
    <row r="9" spans="1:4" x14ac:dyDescent="0.2">
      <c r="A9" s="68" t="s">
        <v>13</v>
      </c>
      <c r="B9" s="22">
        <f>'Var. brute'!B3</f>
        <v>411589</v>
      </c>
      <c r="C9" s="22" t="str">
        <f>'Var. brute'!E3</f>
        <v>29</v>
      </c>
      <c r="D9" s="67">
        <f t="shared" si="0"/>
        <v>7.0458637135589142E-5</v>
      </c>
    </row>
  </sheetData>
  <sortState xmlns:xlrd2="http://schemas.microsoft.com/office/spreadsheetml/2017/richdata2" ref="A2:D9">
    <sortCondition descending="1" ref="D2:D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2576-1208-8E42-BF57-FD7577738EE8}">
  <dimension ref="A1:Z55"/>
  <sheetViews>
    <sheetView topLeftCell="A12" workbookViewId="0">
      <selection activeCell="T22" sqref="T22:U22"/>
    </sheetView>
  </sheetViews>
  <sheetFormatPr baseColWidth="10" defaultRowHeight="16" x14ac:dyDescent="0.2"/>
  <sheetData>
    <row r="1" spans="1:26" x14ac:dyDescent="0.2">
      <c r="A1" s="19" t="str">
        <f>[1]Sheet1!A1</f>
        <v>NOM</v>
      </c>
      <c r="B1" s="13" t="str">
        <f>[1]Sheet1!B1</f>
        <v>Nb.</v>
      </c>
      <c r="C1" s="13" t="str">
        <f>[1]Sheet1!C1</f>
        <v>Nb.var.</v>
      </c>
      <c r="D1" s="13" t="str">
        <f>[1]Sheet1!D1</f>
        <v>Taux</v>
      </c>
      <c r="E1" s="13" t="str">
        <f>[1]Sheet1!E1</f>
        <v>Nb.Var.Ø</v>
      </c>
      <c r="F1" s="14" t="str">
        <f>[1]Sheet1!F1</f>
        <v>Taux.Ø</v>
      </c>
      <c r="G1" s="11"/>
      <c r="H1" s="11" t="s">
        <v>7</v>
      </c>
      <c r="I1" s="11"/>
      <c r="J1" s="11"/>
      <c r="K1" s="11"/>
      <c r="L1" s="11"/>
      <c r="M1" s="11"/>
      <c r="N1" s="11"/>
      <c r="O1" s="11"/>
      <c r="P1" s="11"/>
      <c r="Q1" s="11"/>
      <c r="R1" s="11"/>
      <c r="S1" s="11"/>
      <c r="T1" s="11"/>
      <c r="U1" s="11"/>
      <c r="V1" s="11"/>
      <c r="W1" s="11"/>
      <c r="X1" s="11"/>
      <c r="Y1" s="11"/>
      <c r="Z1" s="11"/>
    </row>
    <row r="2" spans="1:26" x14ac:dyDescent="0.2">
      <c r="A2" s="20" t="str">
        <f>[1]Sheet1!A2</f>
        <v>Lemmes</v>
      </c>
      <c r="B2" s="22">
        <f>[1]Sheet1!B2</f>
        <v>7467</v>
      </c>
      <c r="C2" s="22">
        <f>[1]Sheet1!C2</f>
        <v>8</v>
      </c>
      <c r="D2" s="22" t="str">
        <f>[1]Sheet1!D2</f>
        <v>0.11 %</v>
      </c>
      <c r="E2" s="22"/>
      <c r="F2" s="23"/>
      <c r="H2" t="s">
        <v>8</v>
      </c>
    </row>
    <row r="3" spans="1:26" x14ac:dyDescent="0.2">
      <c r="A3" s="21" t="str">
        <f>[1]Sheet1!A3</f>
        <v>Occ.</v>
      </c>
      <c r="B3" s="24">
        <f>[1]Sheet1!B3</f>
        <v>411589</v>
      </c>
      <c r="C3" s="24">
        <f>[1]Sheet1!C3</f>
        <v>1907</v>
      </c>
      <c r="D3" s="24" t="str">
        <f>[1]Sheet1!D3</f>
        <v>0.46 %</v>
      </c>
      <c r="E3" s="24" t="str">
        <f>[1]Sheet1!E3</f>
        <v>29</v>
      </c>
      <c r="F3" s="25" t="str">
        <f>[1]Sheet1!F3</f>
        <v>&lt;0,01 %</v>
      </c>
      <c r="I3" t="s">
        <v>9</v>
      </c>
    </row>
    <row r="4" spans="1:26" x14ac:dyDescent="0.2">
      <c r="A4" s="7"/>
      <c r="B4" s="18" t="s">
        <v>14</v>
      </c>
      <c r="C4" s="1"/>
      <c r="D4" s="1"/>
      <c r="E4" s="1"/>
      <c r="F4" s="1"/>
      <c r="I4" t="s">
        <v>10</v>
      </c>
    </row>
    <row r="5" spans="1:26" x14ac:dyDescent="0.2">
      <c r="A5" s="7"/>
      <c r="H5" s="11"/>
      <c r="J5" t="s">
        <v>11</v>
      </c>
    </row>
    <row r="6" spans="1:26" x14ac:dyDescent="0.2">
      <c r="A6" s="8" t="str">
        <f>[2]Sheet1!A1</f>
        <v>ADJ_femi_sg</v>
      </c>
      <c r="B6" s="9" t="str">
        <f>[2]Sheet1!B1</f>
        <v>Nb.</v>
      </c>
      <c r="C6" s="9" t="str">
        <f>[2]Sheet1!C1</f>
        <v>Nb.var.</v>
      </c>
      <c r="D6" s="9" t="str">
        <f>[2]Sheet1!D1</f>
        <v>Taux</v>
      </c>
      <c r="E6" s="9" t="str">
        <f>[2]Sheet1!E1</f>
        <v>Nb.Var.Ø</v>
      </c>
      <c r="F6" s="10" t="str">
        <f>[2]Sheet1!F1</f>
        <v>Taux.Ø</v>
      </c>
      <c r="G6" s="11"/>
      <c r="H6" t="s">
        <v>12</v>
      </c>
      <c r="J6" s="11"/>
      <c r="K6" s="11"/>
      <c r="L6" s="11"/>
      <c r="M6" s="11"/>
      <c r="N6" s="11"/>
      <c r="O6" s="11"/>
      <c r="P6" s="11"/>
      <c r="Q6" s="11"/>
      <c r="R6" s="11"/>
      <c r="S6" s="11"/>
      <c r="T6" s="11"/>
      <c r="U6" s="11"/>
      <c r="V6" s="11"/>
      <c r="W6" s="11"/>
      <c r="X6" s="11"/>
      <c r="Y6" s="11"/>
      <c r="Z6" s="11"/>
    </row>
    <row r="7" spans="1:26" x14ac:dyDescent="0.2">
      <c r="A7" s="5" t="str">
        <f>[2]Sheet1!A2</f>
        <v>Lemmes</v>
      </c>
      <c r="B7" s="1">
        <f>[2]Sheet1!B2</f>
        <v>1756</v>
      </c>
      <c r="C7" s="1">
        <f>[2]Sheet1!C2</f>
        <v>48</v>
      </c>
      <c r="D7" s="1" t="str">
        <f>[2]Sheet1!D2</f>
        <v>2.73 %</v>
      </c>
      <c r="E7" s="1"/>
      <c r="F7" s="2"/>
    </row>
    <row r="8" spans="1:26" x14ac:dyDescent="0.2">
      <c r="A8" s="6" t="str">
        <f>[2]Sheet1!A3</f>
        <v>Occ.</v>
      </c>
      <c r="B8" s="3">
        <f>[2]Sheet1!B3</f>
        <v>130298</v>
      </c>
      <c r="C8" s="3">
        <f>[2]Sheet1!C3</f>
        <v>9428</v>
      </c>
      <c r="D8" s="3" t="str">
        <f>[2]Sheet1!D3</f>
        <v>7.24 %</v>
      </c>
      <c r="E8" s="3" t="str">
        <f>[2]Sheet1!E3</f>
        <v>261</v>
      </c>
      <c r="F8" s="4" t="str">
        <f>[2]Sheet1!F3</f>
        <v>0.2 %</v>
      </c>
    </row>
    <row r="9" spans="1:26" x14ac:dyDescent="0.2">
      <c r="A9" s="7"/>
      <c r="B9" s="1"/>
      <c r="C9" s="1"/>
      <c r="D9" s="1"/>
      <c r="E9" s="1"/>
      <c r="F9" s="1"/>
    </row>
    <row r="10" spans="1:26" x14ac:dyDescent="0.2">
      <c r="A10" s="7"/>
    </row>
    <row r="11" spans="1:26" x14ac:dyDescent="0.2">
      <c r="A11" s="19" t="str">
        <f>[3]Sheet1!A1</f>
        <v>PRE</v>
      </c>
      <c r="B11" s="13" t="str">
        <f>[3]Sheet1!B1</f>
        <v>Nb.</v>
      </c>
      <c r="C11" s="13" t="str">
        <f>[3]Sheet1!C1</f>
        <v>Nb.var.</v>
      </c>
      <c r="D11" s="13" t="str">
        <f>[3]Sheet1!D1</f>
        <v>Taux</v>
      </c>
      <c r="E11" s="13" t="str">
        <f>[3]Sheet1!E1</f>
        <v>Nb.Var.Ø</v>
      </c>
      <c r="F11" s="14" t="str">
        <f>[3]Sheet1!F1</f>
        <v>Taux.Ø</v>
      </c>
      <c r="G11" s="11"/>
      <c r="H11" s="11"/>
      <c r="I11" s="11"/>
      <c r="J11" s="11"/>
      <c r="K11" s="11"/>
      <c r="L11" s="11"/>
      <c r="M11" s="11"/>
      <c r="N11" s="11"/>
      <c r="O11" s="11"/>
      <c r="P11" s="11"/>
      <c r="Q11" s="11"/>
      <c r="R11" s="11"/>
      <c r="S11" s="11"/>
      <c r="T11" s="11"/>
      <c r="U11" s="11"/>
      <c r="V11" s="11"/>
      <c r="W11" s="11"/>
      <c r="X11" s="11"/>
      <c r="Y11" s="11"/>
      <c r="Z11" s="11"/>
    </row>
    <row r="12" spans="1:26" x14ac:dyDescent="0.2">
      <c r="A12" s="26" t="str">
        <f>[3]Sheet1!A2</f>
        <v>Lemmes</v>
      </c>
      <c r="B12" s="22">
        <f>[3]Sheet1!B2</f>
        <v>178</v>
      </c>
      <c r="C12" s="22">
        <f>[3]Sheet1!C2</f>
        <v>5</v>
      </c>
      <c r="D12" s="22" t="str">
        <f>[3]Sheet1!D2</f>
        <v>2.81 %</v>
      </c>
      <c r="E12" s="22"/>
      <c r="F12" s="23"/>
    </row>
    <row r="13" spans="1:26" x14ac:dyDescent="0.2">
      <c r="A13" s="27" t="str">
        <f>[3]Sheet1!A3</f>
        <v>Occ.</v>
      </c>
      <c r="B13" s="24">
        <f>[3]Sheet1!B3</f>
        <v>230885</v>
      </c>
      <c r="C13" s="24">
        <f>[3]Sheet1!C3</f>
        <v>78534</v>
      </c>
      <c r="D13" s="24" t="str">
        <f>[3]Sheet1!D3</f>
        <v>34.01 %</v>
      </c>
      <c r="E13" s="24" t="str">
        <f>[3]Sheet1!E3</f>
        <v>9921</v>
      </c>
      <c r="F13" s="25" t="str">
        <f>[3]Sheet1!F3</f>
        <v>4.3 %</v>
      </c>
    </row>
    <row r="14" spans="1:26" x14ac:dyDescent="0.2">
      <c r="A14" s="7"/>
      <c r="F14" s="1"/>
    </row>
    <row r="15" spans="1:26" x14ac:dyDescent="0.2">
      <c r="A15" s="7"/>
    </row>
    <row r="16" spans="1:26" x14ac:dyDescent="0.2">
      <c r="A16" s="8" t="str">
        <f>[4]Sheet1!A1</f>
        <v>ADV</v>
      </c>
      <c r="B16" s="9" t="str">
        <f>[4]Sheet1!B1</f>
        <v>Nb.</v>
      </c>
      <c r="C16" s="9" t="str">
        <f>[4]Sheet1!C1</f>
        <v>Nb.var.</v>
      </c>
      <c r="D16" s="9" t="str">
        <f>[4]Sheet1!D1</f>
        <v>Taux</v>
      </c>
      <c r="E16" s="9" t="str">
        <f>[4]Sheet1!E1</f>
        <v>Nb.Var.Ø</v>
      </c>
      <c r="F16" s="10" t="str">
        <f>[4]Sheet1!F1</f>
        <v>Taux.Ø</v>
      </c>
      <c r="G16" s="11"/>
      <c r="H16" s="11"/>
      <c r="I16" s="11"/>
      <c r="J16" s="11"/>
      <c r="K16" s="11"/>
      <c r="L16" s="11"/>
      <c r="M16" s="11"/>
      <c r="N16" s="11"/>
      <c r="O16" s="11"/>
      <c r="P16" s="11"/>
      <c r="Q16" s="11"/>
      <c r="R16" s="11"/>
      <c r="S16" s="11"/>
      <c r="T16" s="11"/>
      <c r="U16" s="11"/>
      <c r="V16" s="11"/>
      <c r="W16" s="11"/>
      <c r="X16" s="11"/>
      <c r="Y16" s="11"/>
      <c r="Z16" s="11"/>
    </row>
    <row r="17" spans="1:26" x14ac:dyDescent="0.2">
      <c r="A17" s="5" t="str">
        <f>[4]Sheet1!A2</f>
        <v>Lemmes</v>
      </c>
      <c r="B17" s="1">
        <f>[4]Sheet1!B2</f>
        <v>711</v>
      </c>
      <c r="C17" s="1">
        <f>[4]Sheet1!C2</f>
        <v>12</v>
      </c>
      <c r="D17" s="1" t="str">
        <f>[4]Sheet1!D2</f>
        <v>1.69 %</v>
      </c>
      <c r="E17" s="1"/>
      <c r="F17" s="2"/>
    </row>
    <row r="18" spans="1:26" x14ac:dyDescent="0.2">
      <c r="A18" s="6" t="str">
        <f>[4]Sheet1!A3</f>
        <v>Occ.</v>
      </c>
      <c r="B18" s="3">
        <f>[4]Sheet1!B3</f>
        <v>170479</v>
      </c>
      <c r="C18" s="3">
        <f>[4]Sheet1!C3</f>
        <v>14658</v>
      </c>
      <c r="D18" s="3" t="str">
        <f>[4]Sheet1!D3</f>
        <v>8.6 %</v>
      </c>
      <c r="E18" s="3" t="str">
        <f>[4]Sheet1!E3</f>
        <v>9960</v>
      </c>
      <c r="F18" s="4" t="str">
        <f>[4]Sheet1!F3</f>
        <v>5.84 %</v>
      </c>
      <c r="K18" s="48"/>
    </row>
    <row r="19" spans="1:26" x14ac:dyDescent="0.2">
      <c r="A19" s="7"/>
      <c r="B19" s="1"/>
      <c r="C19" s="1"/>
      <c r="D19" s="1"/>
      <c r="E19" s="1"/>
      <c r="F19" s="1"/>
    </row>
    <row r="20" spans="1:26" x14ac:dyDescent="0.2">
      <c r="A20" s="7"/>
    </row>
    <row r="21" spans="1:26" x14ac:dyDescent="0.2">
      <c r="A21" s="8" t="str">
        <f>[5]Sheet1!A1</f>
        <v>PRO_pers</v>
      </c>
      <c r="B21" s="9" t="str">
        <f>[5]Sheet1!B1</f>
        <v>Nb.</v>
      </c>
      <c r="C21" s="9" t="str">
        <f>[5]Sheet1!C1</f>
        <v>Nb.var.</v>
      </c>
      <c r="D21" s="9" t="str">
        <f>[5]Sheet1!D1</f>
        <v>Taux</v>
      </c>
      <c r="E21" s="9" t="str">
        <f>[5]Sheet1!E1</f>
        <v>Nb.Var.Ø</v>
      </c>
      <c r="F21" s="10" t="str">
        <f>[5]Sheet1!F1</f>
        <v>Taux.Ø</v>
      </c>
      <c r="H21" s="43" t="s">
        <v>50</v>
      </c>
      <c r="I21" s="9" t="str">
        <f>[6]Sheet1!C1</f>
        <v>Nb.var.</v>
      </c>
      <c r="J21" s="9" t="str">
        <f>[6]Sheet1!E1</f>
        <v>Nb.Var.Ø</v>
      </c>
      <c r="K21" s="10" t="str">
        <f>[6]Sheet1!F1</f>
        <v>Taux.Ø</v>
      </c>
      <c r="M21" s="43" t="s">
        <v>51</v>
      </c>
      <c r="N21" s="9" t="str">
        <f>[7]Sheet1!C1</f>
        <v>Nb.var.</v>
      </c>
      <c r="O21" s="9" t="str">
        <f>[7]Sheet1!E1</f>
        <v>Nb.Var.Ø</v>
      </c>
      <c r="P21" s="10" t="str">
        <f>[7]Sheet1!F1</f>
        <v>Taux.Ø</v>
      </c>
      <c r="R21" s="43" t="s">
        <v>52</v>
      </c>
      <c r="S21" s="9" t="str">
        <f>[8]Sheet1!C1</f>
        <v>Nb.var.</v>
      </c>
      <c r="T21" s="9" t="str">
        <f>[8]Sheet1!E1</f>
        <v>Nb.Var.Ø</v>
      </c>
      <c r="U21" s="10" t="str">
        <f>[8]Sheet1!F1</f>
        <v>Taux.Ø</v>
      </c>
    </row>
    <row r="22" spans="1:26" x14ac:dyDescent="0.2">
      <c r="A22" s="5" t="str">
        <f>[5]Sheet1!A2</f>
        <v>Lemmes</v>
      </c>
      <c r="B22" s="1">
        <f>[5]Sheet1!B2</f>
        <v>52</v>
      </c>
      <c r="C22" s="1">
        <f>[5]Sheet1!C2</f>
        <v>9</v>
      </c>
      <c r="D22" s="1" t="str">
        <f>[5]Sheet1!D2</f>
        <v>17.31 %</v>
      </c>
      <c r="E22" s="1"/>
      <c r="F22" s="2"/>
      <c r="H22" s="16" t="str">
        <f>[6]Sheet1!A3</f>
        <v>Occ.</v>
      </c>
      <c r="I22" s="3">
        <f>[6]Sheet1!C3</f>
        <v>19107</v>
      </c>
      <c r="J22" s="3" t="str">
        <f>[6]Sheet1!E3</f>
        <v>1486</v>
      </c>
      <c r="K22" s="3" t="str">
        <f>[6]Sheet1!F3</f>
        <v>0.7 %</v>
      </c>
      <c r="M22" s="16" t="str">
        <f>[7]Sheet1!A3</f>
        <v>Occ.</v>
      </c>
      <c r="N22" s="3">
        <f>[7]Sheet1!C3</f>
        <v>21821</v>
      </c>
      <c r="O22" s="3" t="str">
        <f>[7]Sheet1!E3</f>
        <v>7188</v>
      </c>
      <c r="P22" s="3" t="str">
        <f>[7]Sheet1!F3</f>
        <v>3.39 %</v>
      </c>
      <c r="R22" s="16" t="str">
        <f>[8]Sheet1!A3</f>
        <v>Occ.</v>
      </c>
      <c r="S22" s="3">
        <f>[8]Sheet1!C3</f>
        <v>8274</v>
      </c>
      <c r="T22" s="3" t="str">
        <f>[8]Sheet1!E3</f>
        <v>901</v>
      </c>
      <c r="U22" s="3" t="str">
        <f>[8]Sheet1!F3</f>
        <v>0.43 %</v>
      </c>
    </row>
    <row r="23" spans="1:26" x14ac:dyDescent="0.2">
      <c r="A23" s="6" t="str">
        <f>[5]Sheet1!A3</f>
        <v>Occ.</v>
      </c>
      <c r="B23" s="3">
        <f>[5]Sheet1!B3</f>
        <v>211988</v>
      </c>
      <c r="C23" s="3">
        <f>[5]Sheet1!C3</f>
        <v>208266</v>
      </c>
      <c r="D23" s="3" t="str">
        <f>[5]Sheet1!D3</f>
        <v>98.24 %</v>
      </c>
      <c r="E23" s="3" t="str">
        <f>[5]Sheet1!E3</f>
        <v>29234</v>
      </c>
      <c r="F23" s="4" t="str">
        <f>[5]Sheet1!F3</f>
        <v>13.79 %</v>
      </c>
    </row>
    <row r="24" spans="1:26" x14ac:dyDescent="0.2">
      <c r="A24" s="7"/>
      <c r="B24" s="1"/>
      <c r="C24" s="1"/>
      <c r="D24" s="1"/>
      <c r="E24" s="1"/>
      <c r="F24" s="1"/>
    </row>
    <row r="25" spans="1:26" x14ac:dyDescent="0.2">
      <c r="A25" s="7"/>
    </row>
    <row r="26" spans="1:26" x14ac:dyDescent="0.2">
      <c r="A26" s="8" t="str">
        <f>[9]Sheet1!A1</f>
        <v>DET_def</v>
      </c>
      <c r="B26" s="9" t="str">
        <f>[9]Sheet1!B1</f>
        <v>Nb.</v>
      </c>
      <c r="C26" s="9" t="str">
        <f>[9]Sheet1!C1</f>
        <v>Nb.var.</v>
      </c>
      <c r="D26" s="9" t="str">
        <f>[9]Sheet1!D1</f>
        <v>Taux</v>
      </c>
      <c r="E26" s="9" t="str">
        <f>[9]Sheet1!E1</f>
        <v>Nb.Var.Ø</v>
      </c>
      <c r="F26" s="10" t="str">
        <f>[9]Sheet1!F1</f>
        <v>Taux.Ø</v>
      </c>
      <c r="G26" s="11"/>
      <c r="H26" s="8" t="s">
        <v>55</v>
      </c>
      <c r="I26" s="9" t="str">
        <f>[10]Sheet1!B1</f>
        <v>Nb.</v>
      </c>
      <c r="J26" s="9" t="str">
        <f>[10]Sheet1!E1</f>
        <v>Nb.Var.Ø</v>
      </c>
      <c r="K26" s="10" t="str">
        <f>[10]Sheet1!F1</f>
        <v>Taux.Ø</v>
      </c>
      <c r="L26" s="11"/>
      <c r="M26" s="8" t="s">
        <v>57</v>
      </c>
      <c r="N26" s="9" t="str">
        <f>[11]Sheet1!B1</f>
        <v>Nb.</v>
      </c>
      <c r="O26" s="9" t="str">
        <f>[11]Sheet1!E1</f>
        <v>Nb.Var.Ø</v>
      </c>
      <c r="P26" s="10" t="str">
        <f>[11]Sheet1!F1</f>
        <v>Taux.Ø</v>
      </c>
      <c r="Q26" s="11"/>
      <c r="R26" s="8" t="s">
        <v>58</v>
      </c>
      <c r="S26" s="9" t="str">
        <f>[12]Sheet1!B1</f>
        <v>Nb.</v>
      </c>
      <c r="T26" s="9" t="str">
        <f>[12]Sheet1!E1</f>
        <v>Nb.Var.Ø</v>
      </c>
      <c r="U26" s="10" t="str">
        <f>[12]Sheet1!F1</f>
        <v>Taux.Ø</v>
      </c>
      <c r="V26" s="11"/>
      <c r="W26" s="8" t="s">
        <v>59</v>
      </c>
      <c r="X26" s="9" t="str">
        <f>[13]Sheet1!B1</f>
        <v>Nb.</v>
      </c>
      <c r="Y26" s="9" t="str">
        <f>[13]Sheet1!E1</f>
        <v>Nb.Var.Ø</v>
      </c>
      <c r="Z26" s="10" t="str">
        <f>[13]Sheet1!F1</f>
        <v>Taux.Ø</v>
      </c>
    </row>
    <row r="27" spans="1:26" x14ac:dyDescent="0.2">
      <c r="A27" s="5" t="str">
        <f>[9]Sheet1!A2</f>
        <v>Lemmes</v>
      </c>
      <c r="B27" s="1">
        <f>[9]Sheet1!B2</f>
        <v>7</v>
      </c>
      <c r="C27" s="1">
        <f>[9]Sheet1!C2</f>
        <v>7</v>
      </c>
      <c r="D27" s="1" t="str">
        <f>[9]Sheet1!D2</f>
        <v>100 %</v>
      </c>
      <c r="E27" s="1"/>
      <c r="F27" s="2"/>
      <c r="H27" s="6" t="str">
        <f>[10]Sheet1!A3</f>
        <v>Occ.</v>
      </c>
      <c r="I27" s="3">
        <f>[10]Sheet1!C3</f>
        <v>13933</v>
      </c>
      <c r="J27" s="3" t="str">
        <f>[10]Sheet1!E3</f>
        <v>1687</v>
      </c>
      <c r="K27" s="4" t="str">
        <f>[10]Sheet1!F3</f>
        <v>1.37 %</v>
      </c>
      <c r="M27" s="6" t="str">
        <f>[11]Sheet1!A3</f>
        <v>Occ.</v>
      </c>
      <c r="N27" s="3">
        <f>[11]Sheet1!B3</f>
        <v>123207</v>
      </c>
      <c r="O27" s="3" t="str">
        <f>[11]Sheet1!E3</f>
        <v>1318</v>
      </c>
      <c r="P27" s="4" t="str">
        <f>[11]Sheet1!F3</f>
        <v>1.07 %</v>
      </c>
      <c r="R27" s="6" t="str">
        <f>[12]Sheet1!A3</f>
        <v>Occ.</v>
      </c>
      <c r="S27" s="3">
        <f>[12]Sheet1!B3</f>
        <v>123207</v>
      </c>
      <c r="T27" s="3" t="str">
        <f>[12]Sheet1!E3</f>
        <v>8356</v>
      </c>
      <c r="U27" s="4" t="str">
        <f>[12]Sheet1!F3</f>
        <v>6.78 %</v>
      </c>
      <c r="W27" s="6" t="str">
        <f>[13]Sheet1!A3</f>
        <v>Occ.</v>
      </c>
      <c r="X27" s="3">
        <f>[13]Sheet1!B3</f>
        <v>123207</v>
      </c>
      <c r="Y27" s="3" t="str">
        <f>[13]Sheet1!E3</f>
        <v>6</v>
      </c>
      <c r="Z27" s="4" t="str">
        <f>[13]Sheet1!F3</f>
        <v>&lt;0,01 %</v>
      </c>
    </row>
    <row r="28" spans="1:26" x14ac:dyDescent="0.2">
      <c r="A28" s="6" t="str">
        <f>[9]Sheet1!A3</f>
        <v>Occ.</v>
      </c>
      <c r="B28" s="3">
        <f>[9]Sheet1!B3</f>
        <v>123207</v>
      </c>
      <c r="C28" s="3">
        <f>[9]Sheet1!C3</f>
        <v>120733</v>
      </c>
      <c r="D28" s="3" t="str">
        <f>[9]Sheet1!D3</f>
        <v>97.99 %</v>
      </c>
      <c r="E28" s="3" t="str">
        <f>[9]Sheet1!E3</f>
        <v>18110</v>
      </c>
      <c r="F28" s="4" t="str">
        <f>[9]Sheet1!F3</f>
        <v>14.7 %</v>
      </c>
      <c r="H28" s="8" t="s">
        <v>56</v>
      </c>
      <c r="I28" s="9" t="str">
        <f>[14]Sheet1!B1</f>
        <v>Nb.</v>
      </c>
      <c r="J28" s="9" t="str">
        <f>[14]Sheet1!E1</f>
        <v>Nb.Var.Ø</v>
      </c>
      <c r="K28" s="10" t="str">
        <f>[14]Sheet1!F1</f>
        <v>Taux.Ø</v>
      </c>
    </row>
    <row r="29" spans="1:26" x14ac:dyDescent="0.2">
      <c r="A29" s="7"/>
      <c r="B29" s="1"/>
      <c r="C29" s="1"/>
      <c r="D29" s="1"/>
      <c r="E29" s="1"/>
      <c r="F29" s="1"/>
      <c r="H29" s="6" t="str">
        <f>[14]Sheet1!A3</f>
        <v>Occ.</v>
      </c>
      <c r="I29" s="3">
        <f>[14]Sheet1!B3</f>
        <v>123207</v>
      </c>
      <c r="J29" s="3" t="str">
        <f>[14]Sheet1!E3</f>
        <v>6724</v>
      </c>
      <c r="K29" s="4" t="str">
        <f>[14]Sheet1!F3</f>
        <v>5.46 %</v>
      </c>
    </row>
    <row r="30" spans="1:26" x14ac:dyDescent="0.2">
      <c r="A30" s="7"/>
      <c r="H30" t="s">
        <v>60</v>
      </c>
    </row>
    <row r="31" spans="1:26" x14ac:dyDescent="0.2">
      <c r="A31" s="8" t="str">
        <f>[15]Sheet1!A1</f>
        <v>PRO_NE</v>
      </c>
      <c r="B31" s="9" t="str">
        <f>[15]Sheet1!B1</f>
        <v>Nb.</v>
      </c>
      <c r="C31" s="9" t="str">
        <f>[15]Sheet1!C1</f>
        <v>Nb.var.</v>
      </c>
      <c r="D31" s="9" t="str">
        <f>[15]Sheet1!D1</f>
        <v>Taux</v>
      </c>
      <c r="E31" s="9" t="str">
        <f>[15]Sheet1!E1</f>
        <v>Nb.Var.Ø</v>
      </c>
      <c r="F31" s="10" t="str">
        <f>[15]Sheet1!F1</f>
        <v>Taux.Ø</v>
      </c>
    </row>
    <row r="32" spans="1:26" x14ac:dyDescent="0.2">
      <c r="A32" s="5" t="str">
        <f>[15]Sheet1!A2</f>
        <v>Lemmes</v>
      </c>
      <c r="B32" s="1">
        <f>[15]Sheet1!B2</f>
        <v>1</v>
      </c>
      <c r="C32" s="1">
        <f>[15]Sheet1!C2</f>
        <v>1</v>
      </c>
      <c r="D32" s="1" t="str">
        <f>[15]Sheet1!D2</f>
        <v>100 %</v>
      </c>
      <c r="E32" s="1"/>
      <c r="F32" s="2"/>
    </row>
    <row r="33" spans="1:26" x14ac:dyDescent="0.2">
      <c r="A33" s="6" t="str">
        <f>[15]Sheet1!A3</f>
        <v>Occ.</v>
      </c>
      <c r="B33" s="3">
        <f>[15]Sheet1!B3</f>
        <v>53733</v>
      </c>
      <c r="C33" s="3">
        <f>[15]Sheet1!C3</f>
        <v>52950</v>
      </c>
      <c r="D33" s="3" t="str">
        <f>[15]Sheet1!D3</f>
        <v>98.54 %</v>
      </c>
      <c r="E33" s="3" t="str">
        <f>[15]Sheet1!E3</f>
        <v>15945</v>
      </c>
      <c r="F33" s="4" t="str">
        <f>[15]Sheet1!F3</f>
        <v>29.67 %</v>
      </c>
    </row>
    <row r="34" spans="1:26" x14ac:dyDescent="0.2">
      <c r="A34" s="7"/>
      <c r="B34" s="1"/>
      <c r="C34" s="1"/>
      <c r="D34" s="1"/>
      <c r="E34" s="1"/>
      <c r="F34" s="1"/>
    </row>
    <row r="35" spans="1:26" x14ac:dyDescent="0.2">
      <c r="A35" s="7"/>
    </row>
    <row r="36" spans="1:26" x14ac:dyDescent="0.2">
      <c r="A36" s="19" t="str">
        <f>[16]Sheet1!A1</f>
        <v>CON_all</v>
      </c>
      <c r="B36" s="13" t="str">
        <f>[16]Sheet1!B1</f>
        <v>Nb.</v>
      </c>
      <c r="C36" s="13" t="str">
        <f>[16]Sheet1!C1</f>
        <v>Nb.var.</v>
      </c>
      <c r="D36" s="13" t="str">
        <f>[16]Sheet1!D1</f>
        <v>Taux</v>
      </c>
      <c r="E36" s="13" t="str">
        <f>[16]Sheet1!E1</f>
        <v>Nb.Var.Ø</v>
      </c>
      <c r="F36" s="14" t="str">
        <f>[16]Sheet1!F1</f>
        <v>Taux.Ø</v>
      </c>
      <c r="G36" s="11"/>
      <c r="H36" s="65" t="s">
        <v>125</v>
      </c>
      <c r="I36" s="9" t="str">
        <f>[17]Sheet1!B1</f>
        <v>Nb.</v>
      </c>
      <c r="J36" s="9" t="str">
        <f>[17]Sheet1!C1</f>
        <v>Nb.var.</v>
      </c>
      <c r="K36" s="9" t="str">
        <f>[17]Sheet1!D1</f>
        <v>Taux</v>
      </c>
      <c r="L36" s="9" t="str">
        <f>[17]Sheet1!E1</f>
        <v>Nb.Var.Ø</v>
      </c>
      <c r="M36" s="10" t="str">
        <f>[17]Sheet1!F1</f>
        <v>Taux.Ø</v>
      </c>
      <c r="N36" s="11"/>
      <c r="O36" s="8" t="s">
        <v>61</v>
      </c>
      <c r="P36" s="9" t="str">
        <f>[18]Sheet1!B1</f>
        <v>Nb.</v>
      </c>
      <c r="Q36" s="9" t="str">
        <f>[18]Sheet1!E1</f>
        <v>Nb.Var.Ø</v>
      </c>
      <c r="R36" s="10" t="str">
        <f>[18]Sheet1!F1</f>
        <v>Taux.Ø</v>
      </c>
      <c r="S36" s="11"/>
      <c r="T36" s="43" t="s">
        <v>81</v>
      </c>
      <c r="U36" s="9" t="str">
        <f>[19]Sheet1!B1</f>
        <v>Nb.</v>
      </c>
      <c r="V36" s="9" t="str">
        <f>[19]Sheet1!E1</f>
        <v>Nb.Var.Ø</v>
      </c>
      <c r="W36" s="10" t="str">
        <f>[19]Sheet1!F1</f>
        <v>Taux.Ø</v>
      </c>
      <c r="X36" s="11"/>
      <c r="Y36" s="11"/>
      <c r="Z36" s="11"/>
    </row>
    <row r="37" spans="1:26" x14ac:dyDescent="0.2">
      <c r="A37" s="26" t="str">
        <f>[16]Sheet1!A2</f>
        <v>Lemmes</v>
      </c>
      <c r="B37" s="22">
        <f>[16]Sheet1!B2</f>
        <v>100</v>
      </c>
      <c r="C37" s="22">
        <f>[16]Sheet1!C2</f>
        <v>32</v>
      </c>
      <c r="D37" s="22" t="str">
        <f>[16]Sheet1!D2</f>
        <v>32 %</v>
      </c>
      <c r="E37" s="22">
        <f>[16]Sheet1!E2</f>
        <v>0</v>
      </c>
      <c r="F37" s="23">
        <f>[16]Sheet1!F2</f>
        <v>0</v>
      </c>
      <c r="H37" s="51" t="str">
        <f>[17]Sheet1!A2</f>
        <v>Lemmes</v>
      </c>
      <c r="I37" s="1">
        <f>[17]Sheet1!B2</f>
        <v>100</v>
      </c>
      <c r="J37" s="1">
        <f>[17]Sheet1!C2</f>
        <v>30</v>
      </c>
      <c r="K37" s="1" t="str">
        <f>[17]Sheet1!D2</f>
        <v>30 %</v>
      </c>
      <c r="L37" s="1">
        <f>[17]Sheet1!E2</f>
        <v>0</v>
      </c>
      <c r="M37" s="2">
        <f>[17]Sheet1!F2</f>
        <v>0</v>
      </c>
      <c r="O37" s="6" t="str">
        <f>[18]Sheet1!A3</f>
        <v>Occ.</v>
      </c>
      <c r="P37" s="3">
        <f>[18]Sheet1!B3</f>
        <v>55207</v>
      </c>
      <c r="Q37" s="3" t="str">
        <f>[18]Sheet1!E3</f>
        <v>8697</v>
      </c>
      <c r="R37" s="4" t="str">
        <f>[18]Sheet1!F3</f>
        <v>15.75 %</v>
      </c>
      <c r="T37" s="16" t="str">
        <f>[19]Sheet1!A3</f>
        <v>Occ.</v>
      </c>
      <c r="U37" s="3">
        <f>[19]Sheet1!B3</f>
        <v>10205</v>
      </c>
      <c r="V37" s="3" t="str">
        <f>[19]Sheet1!E3</f>
        <v>6045</v>
      </c>
      <c r="W37" s="4" t="str">
        <f>[19]Sheet1!F3</f>
        <v>59.24 %</v>
      </c>
    </row>
    <row r="38" spans="1:26" x14ac:dyDescent="0.2">
      <c r="A38" s="27" t="str">
        <f>[16]Sheet1!A3</f>
        <v>Occ.</v>
      </c>
      <c r="B38" s="24">
        <f>[16]Sheet1!B3</f>
        <v>85036</v>
      </c>
      <c r="C38" s="24">
        <f>[16]Sheet1!C3</f>
        <v>67201</v>
      </c>
      <c r="D38" s="24" t="str">
        <f>[16]Sheet1!D3</f>
        <v>79.03 %</v>
      </c>
      <c r="E38" s="24" t="str">
        <f>[16]Sheet1!E3</f>
        <v>15344</v>
      </c>
      <c r="F38" s="25" t="str">
        <f>[16]Sheet1!F3</f>
        <v>18.04 %</v>
      </c>
      <c r="H38" s="16" t="str">
        <f>[17]Sheet1!A3</f>
        <v>Occ.</v>
      </c>
      <c r="I38" s="3">
        <f>[17]Sheet1!B3</f>
        <v>85036</v>
      </c>
      <c r="J38" s="3">
        <f>[17]Sheet1!C3</f>
        <v>2942</v>
      </c>
      <c r="K38" s="3" t="str">
        <f>[17]Sheet1!D3</f>
        <v>3.46 %</v>
      </c>
      <c r="L38" s="3" t="str">
        <f>[17]Sheet1!E3</f>
        <v>593</v>
      </c>
      <c r="M38" s="4">
        <f>L38/J38</f>
        <v>0.20156356220258329</v>
      </c>
    </row>
    <row r="40" spans="1:26" x14ac:dyDescent="0.2">
      <c r="A40" t="s">
        <v>143</v>
      </c>
      <c r="C40" t="s">
        <v>163</v>
      </c>
      <c r="D40" t="s">
        <v>155</v>
      </c>
    </row>
    <row r="41" spans="1:26" x14ac:dyDescent="0.2">
      <c r="A41" s="68" t="s">
        <v>13</v>
      </c>
      <c r="B41" s="1"/>
      <c r="C41" s="22">
        <v>411589</v>
      </c>
      <c r="D41" s="22" t="s">
        <v>91</v>
      </c>
    </row>
    <row r="42" spans="1:26" x14ac:dyDescent="0.2">
      <c r="A42" s="28" t="s">
        <v>168</v>
      </c>
      <c r="B42" s="22"/>
      <c r="C42" s="1">
        <v>130298</v>
      </c>
      <c r="D42" s="1" t="s">
        <v>164</v>
      </c>
    </row>
    <row r="43" spans="1:26" x14ac:dyDescent="0.2">
      <c r="A43" s="68" t="s">
        <v>6</v>
      </c>
      <c r="B43" s="1"/>
      <c r="C43" s="22">
        <v>230885</v>
      </c>
      <c r="D43" s="22" t="s">
        <v>165</v>
      </c>
    </row>
    <row r="44" spans="1:26" x14ac:dyDescent="0.2">
      <c r="A44" s="28" t="s">
        <v>24</v>
      </c>
      <c r="B44" s="1"/>
      <c r="C44" s="1">
        <v>170479</v>
      </c>
      <c r="D44" s="1" t="s">
        <v>166</v>
      </c>
    </row>
    <row r="45" spans="1:26" x14ac:dyDescent="0.2">
      <c r="A45" s="28" t="s">
        <v>169</v>
      </c>
      <c r="B45" s="1" t="s">
        <v>172</v>
      </c>
      <c r="C45" s="1">
        <v>211988</v>
      </c>
      <c r="D45" s="1" t="s">
        <v>180</v>
      </c>
    </row>
    <row r="46" spans="1:26" x14ac:dyDescent="0.2">
      <c r="A46" s="28" t="s">
        <v>169</v>
      </c>
      <c r="B46" s="22" t="s">
        <v>173</v>
      </c>
      <c r="C46" s="1">
        <v>211988</v>
      </c>
      <c r="D46" s="1" t="s">
        <v>181</v>
      </c>
    </row>
    <row r="47" spans="1:26" x14ac:dyDescent="0.2">
      <c r="A47" s="28" t="s">
        <v>169</v>
      </c>
      <c r="B47" s="1" t="s">
        <v>174</v>
      </c>
      <c r="C47" s="1">
        <v>211988</v>
      </c>
      <c r="D47" s="1" t="s">
        <v>182</v>
      </c>
    </row>
    <row r="48" spans="1:26" x14ac:dyDescent="0.2">
      <c r="A48" s="28" t="s">
        <v>170</v>
      </c>
      <c r="B48" s="22" t="s">
        <v>147</v>
      </c>
      <c r="C48" s="1" t="s">
        <v>176</v>
      </c>
    </row>
    <row r="49" spans="1:4" x14ac:dyDescent="0.2">
      <c r="A49" s="28" t="s">
        <v>170</v>
      </c>
      <c r="B49" s="1" t="s">
        <v>148</v>
      </c>
      <c r="C49" s="1" t="s">
        <v>177</v>
      </c>
    </row>
    <row r="50" spans="1:4" x14ac:dyDescent="0.2">
      <c r="A50" s="28" t="s">
        <v>170</v>
      </c>
      <c r="B50" s="22" t="s">
        <v>149</v>
      </c>
      <c r="C50" s="1" t="s">
        <v>178</v>
      </c>
    </row>
    <row r="51" spans="1:4" x14ac:dyDescent="0.2">
      <c r="A51" s="28" t="s">
        <v>170</v>
      </c>
      <c r="B51" s="1" t="s">
        <v>150</v>
      </c>
      <c r="C51" s="1" t="s">
        <v>179</v>
      </c>
    </row>
    <row r="52" spans="1:4" x14ac:dyDescent="0.2">
      <c r="A52" s="28" t="s">
        <v>171</v>
      </c>
      <c r="C52" s="1">
        <f>[15]Sheet1!C22</f>
        <v>0</v>
      </c>
    </row>
    <row r="53" spans="1:4" x14ac:dyDescent="0.2">
      <c r="A53" s="68" t="s">
        <v>151</v>
      </c>
      <c r="B53" t="s">
        <v>175</v>
      </c>
      <c r="C53" s="1">
        <v>85036</v>
      </c>
      <c r="D53" s="1"/>
    </row>
    <row r="54" spans="1:4" x14ac:dyDescent="0.2">
      <c r="A54" s="68" t="s">
        <v>151</v>
      </c>
      <c r="B54" t="s">
        <v>152</v>
      </c>
      <c r="C54" s="1">
        <v>55207</v>
      </c>
    </row>
    <row r="55" spans="1:4" x14ac:dyDescent="0.2">
      <c r="A55" s="68" t="s">
        <v>151</v>
      </c>
      <c r="B55" t="s">
        <v>153</v>
      </c>
      <c r="C55" s="1">
        <v>10205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Var. brute</vt:lpstr>
      <vt:lpstr>Selon contexte</vt:lpstr>
      <vt:lpstr>Story_telling</vt:lpstr>
      <vt:lpstr>Data_story_telling for filter</vt:lpstr>
      <vt:lpstr>For_R_detailed</vt:lpstr>
      <vt:lpstr>For_R_raw</vt:lpstr>
      <vt:lpstr>For_R_raw_detailed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Timothée Premat</dc:creator>
  <cp:lastModifiedBy>Timothée Premat</cp:lastModifiedBy>
  <dcterms:created xsi:type="dcterms:W3CDTF">2023-01-04T10:13:52Z</dcterms:created>
  <dcterms:modified xsi:type="dcterms:W3CDTF">2023-03-27T13:11:00Z</dcterms:modified>
</cp:coreProperties>
</file>