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1440" yWindow="420" windowWidth="39440" windowHeight="25640" tabRatio="500" activeTab="2"/>
  </bookViews>
  <sheets>
    <sheet name="4&quot; Raw Data" sheetId="7" r:id="rId1"/>
    <sheet name="Graphs" sheetId="3" r:id="rId2"/>
    <sheet name="AHP Template" sheetId="8" r:id="rId3"/>
    <sheet name="AHP Penetration" sheetId="16" r:id="rId4"/>
    <sheet name="AHP Expansion" sheetId="17" r:id="rId5"/>
    <sheet name="AHP KE" sheetId="18" r:id="rId6"/>
    <sheet name="AHP Criteria" sheetId="21" r:id="rId7"/>
    <sheet name="Final Priorities" sheetId="20" r:id="rId8"/>
    <sheet name="Recoil" sheetId="4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2" i="20" l="1"/>
  <c r="E42" i="20"/>
  <c r="F42" i="20"/>
  <c r="D43" i="20"/>
  <c r="E43" i="20"/>
  <c r="F43" i="20"/>
  <c r="D44" i="20"/>
  <c r="E44" i="20"/>
  <c r="F44" i="20"/>
  <c r="F45" i="20"/>
  <c r="D36" i="20"/>
  <c r="E36" i="20"/>
  <c r="F36" i="20"/>
  <c r="D37" i="20"/>
  <c r="E37" i="20"/>
  <c r="F37" i="20"/>
  <c r="D38" i="20"/>
  <c r="E38" i="20"/>
  <c r="F38" i="20"/>
  <c r="F39" i="20"/>
  <c r="D30" i="20"/>
  <c r="E30" i="20"/>
  <c r="F30" i="20"/>
  <c r="D31" i="20"/>
  <c r="E31" i="20"/>
  <c r="F31" i="20"/>
  <c r="D32" i="20"/>
  <c r="E32" i="20"/>
  <c r="F32" i="20"/>
  <c r="F33" i="20"/>
  <c r="D24" i="20"/>
  <c r="E24" i="20"/>
  <c r="F24" i="20"/>
  <c r="D25" i="20"/>
  <c r="E25" i="20"/>
  <c r="F25" i="20"/>
  <c r="D26" i="20"/>
  <c r="E26" i="20"/>
  <c r="F26" i="20"/>
  <c r="F27" i="20"/>
  <c r="D18" i="20"/>
  <c r="E18" i="20"/>
  <c r="F18" i="20"/>
  <c r="D19" i="20"/>
  <c r="E19" i="20"/>
  <c r="F19" i="20"/>
  <c r="D20" i="20"/>
  <c r="E20" i="20"/>
  <c r="F20" i="20"/>
  <c r="F21" i="20"/>
  <c r="D12" i="20"/>
  <c r="E12" i="20"/>
  <c r="F12" i="20"/>
  <c r="D13" i="20"/>
  <c r="E13" i="20"/>
  <c r="F13" i="20"/>
  <c r="D14" i="20"/>
  <c r="E14" i="20"/>
  <c r="F14" i="20"/>
  <c r="F15" i="20"/>
  <c r="J8" i="20"/>
  <c r="I8" i="20"/>
  <c r="J7" i="20"/>
  <c r="I7" i="20"/>
  <c r="J6" i="20"/>
  <c r="I6" i="20"/>
  <c r="J5" i="20"/>
  <c r="I5" i="20"/>
  <c r="J4" i="20"/>
  <c r="I4" i="20"/>
  <c r="J3" i="20"/>
  <c r="I3" i="20"/>
  <c r="C13" i="21"/>
  <c r="E11" i="21"/>
  <c r="E12" i="21"/>
  <c r="D13" i="21"/>
  <c r="D11" i="21"/>
  <c r="C12" i="21"/>
  <c r="C16" i="21" a="1"/>
  <c r="C17" i="21"/>
  <c r="D17" i="21"/>
  <c r="E17" i="21"/>
  <c r="G17" i="21"/>
  <c r="C16" i="21"/>
  <c r="D16" i="21"/>
  <c r="E16" i="21"/>
  <c r="G16" i="21"/>
  <c r="C18" i="21"/>
  <c r="D18" i="21"/>
  <c r="E18" i="21"/>
  <c r="G18" i="21"/>
  <c r="H17" i="21"/>
  <c r="H18" i="21"/>
  <c r="H16" i="21"/>
  <c r="I15" i="8"/>
  <c r="I13" i="8"/>
  <c r="J7" i="18"/>
  <c r="I7" i="18"/>
  <c r="J6" i="18"/>
  <c r="I6" i="18"/>
  <c r="J5" i="18"/>
  <c r="I5" i="18"/>
  <c r="J4" i="18"/>
  <c r="I4" i="18"/>
  <c r="J3" i="18"/>
  <c r="I3" i="18"/>
  <c r="J2" i="18"/>
  <c r="I2" i="18"/>
  <c r="J7" i="17"/>
  <c r="I7" i="17"/>
  <c r="J6" i="17"/>
  <c r="I6" i="17"/>
  <c r="J5" i="17"/>
  <c r="I5" i="17"/>
  <c r="J4" i="17"/>
  <c r="I4" i="17"/>
  <c r="J3" i="17"/>
  <c r="I3" i="17"/>
  <c r="J2" i="17"/>
  <c r="I2" i="17"/>
  <c r="J7" i="16"/>
  <c r="I7" i="16"/>
  <c r="J6" i="16"/>
  <c r="I6" i="16"/>
  <c r="J5" i="16"/>
  <c r="I5" i="16"/>
  <c r="J4" i="16"/>
  <c r="I4" i="16"/>
  <c r="J3" i="16"/>
  <c r="I3" i="16"/>
  <c r="J2" i="16"/>
  <c r="I2" i="16"/>
  <c r="C35" i="18"/>
  <c r="C34" i="18"/>
  <c r="C33" i="18"/>
  <c r="C32" i="18"/>
  <c r="C31" i="18"/>
  <c r="H71" i="18"/>
  <c r="G35" i="18"/>
  <c r="G71" i="18"/>
  <c r="F35" i="18"/>
  <c r="F71" i="18"/>
  <c r="E35" i="18"/>
  <c r="E71" i="18"/>
  <c r="D35" i="18"/>
  <c r="D71" i="18"/>
  <c r="C71" i="18"/>
  <c r="H34" i="18"/>
  <c r="H70" i="18"/>
  <c r="G70" i="18"/>
  <c r="F34" i="18"/>
  <c r="F70" i="18"/>
  <c r="E34" i="18"/>
  <c r="E70" i="18"/>
  <c r="D34" i="18"/>
  <c r="D70" i="18"/>
  <c r="C70" i="18"/>
  <c r="H33" i="18"/>
  <c r="H69" i="18"/>
  <c r="G33" i="18"/>
  <c r="G69" i="18"/>
  <c r="F69" i="18"/>
  <c r="E33" i="18"/>
  <c r="E69" i="18"/>
  <c r="D33" i="18"/>
  <c r="D69" i="18"/>
  <c r="C69" i="18"/>
  <c r="H32" i="18"/>
  <c r="H68" i="18"/>
  <c r="G32" i="18"/>
  <c r="G68" i="18"/>
  <c r="F32" i="18"/>
  <c r="F68" i="18"/>
  <c r="E68" i="18"/>
  <c r="D32" i="18"/>
  <c r="D68" i="18"/>
  <c r="C68" i="18"/>
  <c r="H31" i="18"/>
  <c r="H67" i="18"/>
  <c r="G31" i="18"/>
  <c r="G67" i="18"/>
  <c r="F31" i="18"/>
  <c r="F67" i="18"/>
  <c r="E31" i="18"/>
  <c r="E67" i="18"/>
  <c r="D67" i="18"/>
  <c r="C67" i="18"/>
  <c r="H30" i="18"/>
  <c r="H66" i="18"/>
  <c r="G30" i="18"/>
  <c r="G66" i="18"/>
  <c r="F30" i="18"/>
  <c r="F66" i="18"/>
  <c r="E30" i="18"/>
  <c r="E66" i="18"/>
  <c r="D30" i="18"/>
  <c r="D66" i="18"/>
  <c r="C66" i="18"/>
  <c r="B56" i="18"/>
  <c r="B47" i="18"/>
  <c r="C39" i="18" a="1"/>
  <c r="C44" i="18"/>
  <c r="D44" i="18"/>
  <c r="E44" i="18"/>
  <c r="F44" i="18"/>
  <c r="G44" i="18"/>
  <c r="H44" i="18"/>
  <c r="L44" i="18"/>
  <c r="C39" i="18"/>
  <c r="D39" i="18"/>
  <c r="E39" i="18"/>
  <c r="F39" i="18"/>
  <c r="G39" i="18"/>
  <c r="H39" i="18"/>
  <c r="L39" i="18"/>
  <c r="C40" i="18"/>
  <c r="D40" i="18"/>
  <c r="E40" i="18"/>
  <c r="F40" i="18"/>
  <c r="G40" i="18"/>
  <c r="H40" i="18"/>
  <c r="L40" i="18"/>
  <c r="C41" i="18"/>
  <c r="D41" i="18"/>
  <c r="E41" i="18"/>
  <c r="F41" i="18"/>
  <c r="G41" i="18"/>
  <c r="H41" i="18"/>
  <c r="L41" i="18"/>
  <c r="C42" i="18"/>
  <c r="D42" i="18"/>
  <c r="E42" i="18"/>
  <c r="F42" i="18"/>
  <c r="G42" i="18"/>
  <c r="H42" i="18"/>
  <c r="L42" i="18"/>
  <c r="C43" i="18"/>
  <c r="D43" i="18"/>
  <c r="E43" i="18"/>
  <c r="F43" i="18"/>
  <c r="G43" i="18"/>
  <c r="H43" i="18"/>
  <c r="L43" i="18"/>
  <c r="M44" i="18"/>
  <c r="M43" i="18"/>
  <c r="M42" i="18"/>
  <c r="M41" i="18"/>
  <c r="M40" i="18"/>
  <c r="M39" i="18"/>
  <c r="B38" i="18"/>
  <c r="B29" i="18"/>
  <c r="C35" i="17"/>
  <c r="C34" i="17"/>
  <c r="C33" i="17"/>
  <c r="C32" i="17"/>
  <c r="C31" i="17"/>
  <c r="H71" i="17"/>
  <c r="G35" i="17"/>
  <c r="G71" i="17"/>
  <c r="F35" i="17"/>
  <c r="F71" i="17"/>
  <c r="E35" i="17"/>
  <c r="E71" i="17"/>
  <c r="D35" i="17"/>
  <c r="D71" i="17"/>
  <c r="C71" i="17"/>
  <c r="H34" i="17"/>
  <c r="H70" i="17"/>
  <c r="G70" i="17"/>
  <c r="F34" i="17"/>
  <c r="F70" i="17"/>
  <c r="E34" i="17"/>
  <c r="E70" i="17"/>
  <c r="D34" i="17"/>
  <c r="D70" i="17"/>
  <c r="C70" i="17"/>
  <c r="H33" i="17"/>
  <c r="H69" i="17"/>
  <c r="G33" i="17"/>
  <c r="G69" i="17"/>
  <c r="F69" i="17"/>
  <c r="E33" i="17"/>
  <c r="E69" i="17"/>
  <c r="D33" i="17"/>
  <c r="D69" i="17"/>
  <c r="C69" i="17"/>
  <c r="H32" i="17"/>
  <c r="H68" i="17"/>
  <c r="G32" i="17"/>
  <c r="G68" i="17"/>
  <c r="F32" i="17"/>
  <c r="F68" i="17"/>
  <c r="E68" i="17"/>
  <c r="D32" i="17"/>
  <c r="D68" i="17"/>
  <c r="C68" i="17"/>
  <c r="H31" i="17"/>
  <c r="H67" i="17"/>
  <c r="G31" i="17"/>
  <c r="G67" i="17"/>
  <c r="F31" i="17"/>
  <c r="F67" i="17"/>
  <c r="E31" i="17"/>
  <c r="E67" i="17"/>
  <c r="D67" i="17"/>
  <c r="C67" i="17"/>
  <c r="H30" i="17"/>
  <c r="H66" i="17"/>
  <c r="G30" i="17"/>
  <c r="G66" i="17"/>
  <c r="F30" i="17"/>
  <c r="F66" i="17"/>
  <c r="E30" i="17"/>
  <c r="E66" i="17"/>
  <c r="D30" i="17"/>
  <c r="D66" i="17"/>
  <c r="C66" i="17"/>
  <c r="B56" i="17"/>
  <c r="B47" i="17"/>
  <c r="C39" i="17" a="1"/>
  <c r="C44" i="17"/>
  <c r="D44" i="17"/>
  <c r="E44" i="17"/>
  <c r="F44" i="17"/>
  <c r="G44" i="17"/>
  <c r="H44" i="17"/>
  <c r="L44" i="17"/>
  <c r="C39" i="17"/>
  <c r="D39" i="17"/>
  <c r="E39" i="17"/>
  <c r="F39" i="17"/>
  <c r="G39" i="17"/>
  <c r="H39" i="17"/>
  <c r="L39" i="17"/>
  <c r="C40" i="17"/>
  <c r="D40" i="17"/>
  <c r="E40" i="17"/>
  <c r="F40" i="17"/>
  <c r="G40" i="17"/>
  <c r="H40" i="17"/>
  <c r="L40" i="17"/>
  <c r="C41" i="17"/>
  <c r="D41" i="17"/>
  <c r="E41" i="17"/>
  <c r="F41" i="17"/>
  <c r="G41" i="17"/>
  <c r="H41" i="17"/>
  <c r="L41" i="17"/>
  <c r="C42" i="17"/>
  <c r="D42" i="17"/>
  <c r="E42" i="17"/>
  <c r="F42" i="17"/>
  <c r="G42" i="17"/>
  <c r="H42" i="17"/>
  <c r="L42" i="17"/>
  <c r="C43" i="17"/>
  <c r="D43" i="17"/>
  <c r="E43" i="17"/>
  <c r="F43" i="17"/>
  <c r="G43" i="17"/>
  <c r="H43" i="17"/>
  <c r="L43" i="17"/>
  <c r="M44" i="17"/>
  <c r="M43" i="17"/>
  <c r="M42" i="17"/>
  <c r="M41" i="17"/>
  <c r="M40" i="17"/>
  <c r="M39" i="17"/>
  <c r="B38" i="17"/>
  <c r="B29" i="17"/>
  <c r="C35" i="16"/>
  <c r="C34" i="16"/>
  <c r="C33" i="16"/>
  <c r="C32" i="16"/>
  <c r="C31" i="16"/>
  <c r="H71" i="16"/>
  <c r="G35" i="16"/>
  <c r="G71" i="16"/>
  <c r="F35" i="16"/>
  <c r="F71" i="16"/>
  <c r="E35" i="16"/>
  <c r="E71" i="16"/>
  <c r="D35" i="16"/>
  <c r="D71" i="16"/>
  <c r="C71" i="16"/>
  <c r="H34" i="16"/>
  <c r="H70" i="16"/>
  <c r="G70" i="16"/>
  <c r="F34" i="16"/>
  <c r="F70" i="16"/>
  <c r="E34" i="16"/>
  <c r="E70" i="16"/>
  <c r="D34" i="16"/>
  <c r="D70" i="16"/>
  <c r="C70" i="16"/>
  <c r="H33" i="16"/>
  <c r="H69" i="16"/>
  <c r="G33" i="16"/>
  <c r="G69" i="16"/>
  <c r="F69" i="16"/>
  <c r="E33" i="16"/>
  <c r="E69" i="16"/>
  <c r="D33" i="16"/>
  <c r="D69" i="16"/>
  <c r="C69" i="16"/>
  <c r="H32" i="16"/>
  <c r="H68" i="16"/>
  <c r="G32" i="16"/>
  <c r="G68" i="16"/>
  <c r="F32" i="16"/>
  <c r="F68" i="16"/>
  <c r="E68" i="16"/>
  <c r="D32" i="16"/>
  <c r="D68" i="16"/>
  <c r="C68" i="16"/>
  <c r="H31" i="16"/>
  <c r="H67" i="16"/>
  <c r="G31" i="16"/>
  <c r="G67" i="16"/>
  <c r="F31" i="16"/>
  <c r="F67" i="16"/>
  <c r="E31" i="16"/>
  <c r="E67" i="16"/>
  <c r="D67" i="16"/>
  <c r="C67" i="16"/>
  <c r="H30" i="16"/>
  <c r="H66" i="16"/>
  <c r="G30" i="16"/>
  <c r="G66" i="16"/>
  <c r="F30" i="16"/>
  <c r="F66" i="16"/>
  <c r="E30" i="16"/>
  <c r="E66" i="16"/>
  <c r="D30" i="16"/>
  <c r="D66" i="16"/>
  <c r="C66" i="16"/>
  <c r="B56" i="16"/>
  <c r="B47" i="16"/>
  <c r="C39" i="16" a="1"/>
  <c r="C44" i="16"/>
  <c r="D44" i="16"/>
  <c r="E44" i="16"/>
  <c r="F44" i="16"/>
  <c r="G44" i="16"/>
  <c r="H44" i="16"/>
  <c r="L44" i="16"/>
  <c r="C39" i="16"/>
  <c r="D39" i="16"/>
  <c r="E39" i="16"/>
  <c r="F39" i="16"/>
  <c r="G39" i="16"/>
  <c r="H39" i="16"/>
  <c r="L39" i="16"/>
  <c r="C40" i="16"/>
  <c r="D40" i="16"/>
  <c r="E40" i="16"/>
  <c r="F40" i="16"/>
  <c r="G40" i="16"/>
  <c r="H40" i="16"/>
  <c r="L40" i="16"/>
  <c r="C41" i="16"/>
  <c r="D41" i="16"/>
  <c r="E41" i="16"/>
  <c r="F41" i="16"/>
  <c r="G41" i="16"/>
  <c r="H41" i="16"/>
  <c r="L41" i="16"/>
  <c r="C42" i="16"/>
  <c r="D42" i="16"/>
  <c r="E42" i="16"/>
  <c r="F42" i="16"/>
  <c r="G42" i="16"/>
  <c r="H42" i="16"/>
  <c r="L42" i="16"/>
  <c r="C43" i="16"/>
  <c r="D43" i="16"/>
  <c r="E43" i="16"/>
  <c r="F43" i="16"/>
  <c r="G43" i="16"/>
  <c r="H43" i="16"/>
  <c r="L43" i="16"/>
  <c r="M44" i="16"/>
  <c r="M43" i="16"/>
  <c r="M42" i="16"/>
  <c r="M41" i="16"/>
  <c r="M40" i="16"/>
  <c r="M39" i="16"/>
  <c r="B38" i="16"/>
  <c r="B29" i="16"/>
  <c r="D100" i="8"/>
  <c r="D94" i="8"/>
  <c r="C89" i="8"/>
  <c r="C84" i="8"/>
  <c r="C85" i="8"/>
  <c r="C86" i="8"/>
  <c r="C87" i="8"/>
  <c r="C88" i="8"/>
  <c r="C83" i="8"/>
  <c r="C76" i="8"/>
  <c r="C77" i="8"/>
  <c r="C78" i="8"/>
  <c r="C79" i="8"/>
  <c r="C80" i="8"/>
  <c r="C75" i="8"/>
  <c r="I31" i="8"/>
  <c r="I32" i="8"/>
  <c r="I33" i="8"/>
  <c r="I34" i="8"/>
  <c r="I35" i="8"/>
  <c r="I30" i="8"/>
  <c r="M58" i="8"/>
  <c r="M59" i="8"/>
  <c r="M60" i="8"/>
  <c r="M61" i="8"/>
  <c r="M62" i="8"/>
  <c r="M57" i="8"/>
  <c r="M49" i="8"/>
  <c r="M50" i="8"/>
  <c r="M51" i="8"/>
  <c r="M52" i="8"/>
  <c r="M53" i="8"/>
  <c r="M48" i="8"/>
  <c r="M40" i="8"/>
  <c r="M41" i="8"/>
  <c r="M42" i="8"/>
  <c r="M43" i="8"/>
  <c r="M44" i="8"/>
  <c r="M39" i="8"/>
  <c r="L48" i="8"/>
  <c r="L49" i="8"/>
  <c r="L50" i="8"/>
  <c r="L51" i="8"/>
  <c r="L52" i="8"/>
  <c r="L53" i="8"/>
  <c r="L57" i="8"/>
  <c r="L58" i="8"/>
  <c r="L59" i="8"/>
  <c r="L60" i="8"/>
  <c r="L61" i="8"/>
  <c r="L62" i="8"/>
  <c r="L40" i="8"/>
  <c r="L41" i="8"/>
  <c r="L42" i="8"/>
  <c r="L43" i="8"/>
  <c r="L44" i="8"/>
  <c r="L39" i="8"/>
  <c r="C57" i="8" a="1"/>
  <c r="C57" i="8"/>
  <c r="D57" i="8"/>
  <c r="E57" i="8"/>
  <c r="F57" i="8"/>
  <c r="G57" i="8"/>
  <c r="H57" i="8"/>
  <c r="C58" i="8"/>
  <c r="D58" i="8"/>
  <c r="E58" i="8"/>
  <c r="F58" i="8"/>
  <c r="G58" i="8"/>
  <c r="H58" i="8"/>
  <c r="C59" i="8"/>
  <c r="D59" i="8"/>
  <c r="E59" i="8"/>
  <c r="F59" i="8"/>
  <c r="G59" i="8"/>
  <c r="H59" i="8"/>
  <c r="C60" i="8"/>
  <c r="D60" i="8"/>
  <c r="E60" i="8"/>
  <c r="F60" i="8"/>
  <c r="G60" i="8"/>
  <c r="H60" i="8"/>
  <c r="C61" i="8"/>
  <c r="D61" i="8"/>
  <c r="E61" i="8"/>
  <c r="F61" i="8"/>
  <c r="G61" i="8"/>
  <c r="H61" i="8"/>
  <c r="C62" i="8"/>
  <c r="D62" i="8"/>
  <c r="E62" i="8"/>
  <c r="F62" i="8"/>
  <c r="G62" i="8"/>
  <c r="H62" i="8"/>
  <c r="C48" i="8" a="1"/>
  <c r="C48" i="8"/>
  <c r="D48" i="8"/>
  <c r="E48" i="8"/>
  <c r="F48" i="8"/>
  <c r="G48" i="8"/>
  <c r="H48" i="8"/>
  <c r="C49" i="8"/>
  <c r="D49" i="8"/>
  <c r="E49" i="8"/>
  <c r="F49" i="8"/>
  <c r="G49" i="8"/>
  <c r="H49" i="8"/>
  <c r="C50" i="8"/>
  <c r="D50" i="8"/>
  <c r="E50" i="8"/>
  <c r="F50" i="8"/>
  <c r="G50" i="8"/>
  <c r="H50" i="8"/>
  <c r="C51" i="8"/>
  <c r="D51" i="8"/>
  <c r="E51" i="8"/>
  <c r="F51" i="8"/>
  <c r="G51" i="8"/>
  <c r="H51" i="8"/>
  <c r="C52" i="8"/>
  <c r="D52" i="8"/>
  <c r="E52" i="8"/>
  <c r="F52" i="8"/>
  <c r="G52" i="8"/>
  <c r="H52" i="8"/>
  <c r="C53" i="8"/>
  <c r="D53" i="8"/>
  <c r="E53" i="8"/>
  <c r="F53" i="8"/>
  <c r="G53" i="8"/>
  <c r="H53" i="8"/>
  <c r="C39" i="8" a="1"/>
  <c r="C39" i="8"/>
  <c r="D39" i="8"/>
  <c r="E39" i="8"/>
  <c r="F39" i="8"/>
  <c r="G39" i="8"/>
  <c r="H39" i="8"/>
  <c r="C40" i="8"/>
  <c r="D40" i="8"/>
  <c r="E40" i="8"/>
  <c r="F40" i="8"/>
  <c r="G40" i="8"/>
  <c r="H40" i="8"/>
  <c r="C41" i="8"/>
  <c r="D41" i="8"/>
  <c r="E41" i="8"/>
  <c r="F41" i="8"/>
  <c r="G41" i="8"/>
  <c r="H41" i="8"/>
  <c r="C42" i="8"/>
  <c r="D42" i="8"/>
  <c r="E42" i="8"/>
  <c r="F42" i="8"/>
  <c r="G42" i="8"/>
  <c r="H42" i="8"/>
  <c r="C43" i="8"/>
  <c r="D43" i="8"/>
  <c r="E43" i="8"/>
  <c r="F43" i="8"/>
  <c r="G43" i="8"/>
  <c r="H43" i="8"/>
  <c r="C44" i="8"/>
  <c r="D44" i="8"/>
  <c r="E44" i="8"/>
  <c r="F44" i="8"/>
  <c r="G44" i="8"/>
  <c r="H44" i="8"/>
  <c r="H67" i="8"/>
  <c r="H68" i="8"/>
  <c r="H69" i="8"/>
  <c r="H34" i="8"/>
  <c r="H70" i="8"/>
  <c r="H71" i="8"/>
  <c r="G67" i="8"/>
  <c r="G68" i="8"/>
  <c r="G69" i="8"/>
  <c r="G70" i="8"/>
  <c r="G35" i="8"/>
  <c r="G71" i="8"/>
  <c r="F67" i="8"/>
  <c r="F68" i="8"/>
  <c r="F69" i="8"/>
  <c r="F70" i="8"/>
  <c r="F71" i="8"/>
  <c r="E67" i="8"/>
  <c r="E68" i="8"/>
  <c r="E69" i="8"/>
  <c r="E70" i="8"/>
  <c r="E71" i="8"/>
  <c r="D67" i="8"/>
  <c r="D68" i="8"/>
  <c r="D69" i="8"/>
  <c r="D70" i="8"/>
  <c r="D71" i="8"/>
  <c r="D66" i="8"/>
  <c r="E66" i="8"/>
  <c r="F66" i="8"/>
  <c r="G66" i="8"/>
  <c r="H66" i="8"/>
  <c r="C67" i="8"/>
  <c r="C68" i="8"/>
  <c r="C69" i="8"/>
  <c r="C70" i="8"/>
  <c r="C71" i="8"/>
  <c r="C66" i="8"/>
  <c r="F35" i="8"/>
  <c r="E35" i="8"/>
  <c r="D35" i="8"/>
  <c r="C35" i="8"/>
  <c r="F34" i="8"/>
  <c r="E34" i="8"/>
  <c r="D34" i="8"/>
  <c r="C34" i="8"/>
  <c r="H33" i="8"/>
  <c r="G33" i="8"/>
  <c r="E33" i="8"/>
  <c r="D33" i="8"/>
  <c r="C33" i="8"/>
  <c r="H32" i="8"/>
  <c r="G32" i="8"/>
  <c r="F32" i="8"/>
  <c r="D32" i="8"/>
  <c r="C32" i="8"/>
  <c r="H31" i="8"/>
  <c r="G31" i="8"/>
  <c r="F31" i="8"/>
  <c r="E31" i="8"/>
  <c r="C31" i="8"/>
  <c r="H30" i="8"/>
  <c r="G30" i="8"/>
  <c r="F30" i="8"/>
  <c r="E30" i="8"/>
  <c r="D30" i="8"/>
  <c r="B56" i="8"/>
  <c r="B47" i="8"/>
  <c r="B38" i="8"/>
  <c r="B29" i="8"/>
  <c r="J7" i="8"/>
  <c r="I7" i="8"/>
  <c r="J6" i="8"/>
  <c r="I6" i="8"/>
  <c r="J5" i="8"/>
  <c r="I5" i="8"/>
  <c r="J4" i="8"/>
  <c r="I4" i="8"/>
  <c r="J3" i="8"/>
  <c r="I3" i="8"/>
  <c r="J2" i="8"/>
  <c r="I2" i="8"/>
  <c r="J39" i="7"/>
  <c r="I39" i="7"/>
  <c r="J38" i="7"/>
  <c r="I38" i="7"/>
  <c r="J37" i="7"/>
  <c r="I37" i="7"/>
  <c r="J36" i="7"/>
  <c r="I36" i="7"/>
  <c r="J35" i="7"/>
  <c r="I35" i="7"/>
  <c r="J34" i="7"/>
  <c r="I34" i="7"/>
  <c r="J33" i="7"/>
  <c r="I33" i="7"/>
  <c r="J32" i="7"/>
  <c r="I32" i="7"/>
  <c r="J31" i="7"/>
  <c r="I31" i="7"/>
  <c r="J30" i="7"/>
  <c r="I30" i="7"/>
  <c r="J29" i="7"/>
  <c r="I29" i="7"/>
  <c r="J28" i="7"/>
  <c r="I28" i="7"/>
  <c r="J27" i="7"/>
  <c r="I27" i="7"/>
  <c r="J26" i="7"/>
  <c r="I26" i="7"/>
  <c r="J25" i="7"/>
  <c r="I25" i="7"/>
  <c r="J24" i="7"/>
  <c r="I24" i="7"/>
  <c r="J23" i="7"/>
  <c r="I23" i="7"/>
  <c r="J22" i="7"/>
  <c r="I22" i="7"/>
  <c r="J21" i="7"/>
  <c r="I21" i="7"/>
  <c r="J20" i="7"/>
  <c r="I20" i="7"/>
  <c r="J19" i="7"/>
  <c r="I19" i="7"/>
  <c r="J18" i="7"/>
  <c r="I18" i="7"/>
  <c r="J17" i="7"/>
  <c r="I17" i="7"/>
  <c r="J16" i="7"/>
  <c r="I16" i="7"/>
  <c r="J15" i="7"/>
  <c r="I15" i="7"/>
  <c r="J14" i="7"/>
  <c r="I14" i="7"/>
  <c r="J13" i="7"/>
  <c r="I13" i="7"/>
  <c r="J12" i="7"/>
  <c r="I12" i="7"/>
  <c r="J11" i="7"/>
  <c r="I11" i="7"/>
  <c r="J10" i="7"/>
  <c r="I10" i="7"/>
  <c r="J9" i="7"/>
  <c r="I9" i="7"/>
  <c r="J8" i="7"/>
  <c r="I8" i="7"/>
  <c r="J7" i="7"/>
  <c r="I7" i="7"/>
  <c r="J6" i="7"/>
  <c r="I6" i="7"/>
  <c r="J5" i="7"/>
  <c r="I5" i="7"/>
  <c r="J4" i="7"/>
  <c r="I4" i="7"/>
  <c r="J3" i="7"/>
  <c r="I3" i="7"/>
  <c r="J2" i="7"/>
  <c r="I2" i="7"/>
  <c r="C48" i="16" a="1"/>
  <c r="C48" i="16"/>
  <c r="D48" i="16"/>
  <c r="E48" i="16"/>
  <c r="F48" i="16"/>
  <c r="G48" i="16"/>
  <c r="H48" i="16"/>
  <c r="L48" i="16"/>
  <c r="C49" i="16"/>
  <c r="D49" i="16"/>
  <c r="E49" i="16"/>
  <c r="F49" i="16"/>
  <c r="G49" i="16"/>
  <c r="H49" i="16"/>
  <c r="L49" i="16"/>
  <c r="C50" i="16"/>
  <c r="D50" i="16"/>
  <c r="E50" i="16"/>
  <c r="F50" i="16"/>
  <c r="G50" i="16"/>
  <c r="H50" i="16"/>
  <c r="L50" i="16"/>
  <c r="C51" i="16"/>
  <c r="D51" i="16"/>
  <c r="E51" i="16"/>
  <c r="F51" i="16"/>
  <c r="G51" i="16"/>
  <c r="H51" i="16"/>
  <c r="L51" i="16"/>
  <c r="C52" i="16"/>
  <c r="D52" i="16"/>
  <c r="E52" i="16"/>
  <c r="F52" i="16"/>
  <c r="G52" i="16"/>
  <c r="H52" i="16"/>
  <c r="L52" i="16"/>
  <c r="C53" i="16"/>
  <c r="D53" i="16"/>
  <c r="E53" i="16"/>
  <c r="F53" i="16"/>
  <c r="G53" i="16"/>
  <c r="H53" i="16"/>
  <c r="L53" i="16"/>
  <c r="M48" i="16"/>
  <c r="M49" i="16"/>
  <c r="M50" i="16"/>
  <c r="M51" i="16"/>
  <c r="M52" i="16"/>
  <c r="M53" i="16"/>
  <c r="C48" i="17" a="1"/>
  <c r="C48" i="17"/>
  <c r="D48" i="17"/>
  <c r="E48" i="17"/>
  <c r="F48" i="17"/>
  <c r="G48" i="17"/>
  <c r="H48" i="17"/>
  <c r="L48" i="17"/>
  <c r="C49" i="17"/>
  <c r="D49" i="17"/>
  <c r="E49" i="17"/>
  <c r="F49" i="17"/>
  <c r="G49" i="17"/>
  <c r="H49" i="17"/>
  <c r="L49" i="17"/>
  <c r="C50" i="17"/>
  <c r="D50" i="17"/>
  <c r="E50" i="17"/>
  <c r="F50" i="17"/>
  <c r="G50" i="17"/>
  <c r="H50" i="17"/>
  <c r="L50" i="17"/>
  <c r="C51" i="17"/>
  <c r="D51" i="17"/>
  <c r="E51" i="17"/>
  <c r="F51" i="17"/>
  <c r="G51" i="17"/>
  <c r="H51" i="17"/>
  <c r="L51" i="17"/>
  <c r="C52" i="17"/>
  <c r="D52" i="17"/>
  <c r="E52" i="17"/>
  <c r="F52" i="17"/>
  <c r="G52" i="17"/>
  <c r="H52" i="17"/>
  <c r="L52" i="17"/>
  <c r="C53" i="17"/>
  <c r="D53" i="17"/>
  <c r="E53" i="17"/>
  <c r="F53" i="17"/>
  <c r="G53" i="17"/>
  <c r="H53" i="17"/>
  <c r="L53" i="17"/>
  <c r="M48" i="17"/>
  <c r="M49" i="17"/>
  <c r="M50" i="17"/>
  <c r="M51" i="17"/>
  <c r="M52" i="17"/>
  <c r="M53" i="17"/>
  <c r="C48" i="18" a="1"/>
  <c r="C48" i="18"/>
  <c r="D48" i="18"/>
  <c r="E48" i="18"/>
  <c r="F48" i="18"/>
  <c r="G48" i="18"/>
  <c r="H48" i="18"/>
  <c r="L48" i="18"/>
  <c r="C49" i="18"/>
  <c r="D49" i="18"/>
  <c r="E49" i="18"/>
  <c r="F49" i="18"/>
  <c r="G49" i="18"/>
  <c r="H49" i="18"/>
  <c r="L49" i="18"/>
  <c r="C50" i="18"/>
  <c r="D50" i="18"/>
  <c r="E50" i="18"/>
  <c r="F50" i="18"/>
  <c r="G50" i="18"/>
  <c r="H50" i="18"/>
  <c r="L50" i="18"/>
  <c r="C51" i="18"/>
  <c r="D51" i="18"/>
  <c r="E51" i="18"/>
  <c r="F51" i="18"/>
  <c r="G51" i="18"/>
  <c r="H51" i="18"/>
  <c r="L51" i="18"/>
  <c r="C52" i="18"/>
  <c r="D52" i="18"/>
  <c r="E52" i="18"/>
  <c r="F52" i="18"/>
  <c r="G52" i="18"/>
  <c r="H52" i="18"/>
  <c r="L52" i="18"/>
  <c r="C53" i="18"/>
  <c r="D53" i="18"/>
  <c r="E53" i="18"/>
  <c r="F53" i="18"/>
  <c r="G53" i="18"/>
  <c r="H53" i="18"/>
  <c r="L53" i="18"/>
  <c r="M48" i="18"/>
  <c r="M49" i="18"/>
  <c r="M50" i="18"/>
  <c r="M51" i="18"/>
  <c r="M52" i="18"/>
  <c r="M53" i="18"/>
  <c r="C57" i="16" a="1"/>
  <c r="C57" i="16"/>
  <c r="D57" i="16"/>
  <c r="E57" i="16"/>
  <c r="F57" i="16"/>
  <c r="G57" i="16"/>
  <c r="H57" i="16"/>
  <c r="L57" i="16"/>
  <c r="C58" i="16"/>
  <c r="D58" i="16"/>
  <c r="E58" i="16"/>
  <c r="F58" i="16"/>
  <c r="G58" i="16"/>
  <c r="H58" i="16"/>
  <c r="L58" i="16"/>
  <c r="C59" i="16"/>
  <c r="D59" i="16"/>
  <c r="E59" i="16"/>
  <c r="F59" i="16"/>
  <c r="G59" i="16"/>
  <c r="H59" i="16"/>
  <c r="L59" i="16"/>
  <c r="C60" i="16"/>
  <c r="D60" i="16"/>
  <c r="E60" i="16"/>
  <c r="F60" i="16"/>
  <c r="G60" i="16"/>
  <c r="H60" i="16"/>
  <c r="L60" i="16"/>
  <c r="C61" i="16"/>
  <c r="D61" i="16"/>
  <c r="E61" i="16"/>
  <c r="F61" i="16"/>
  <c r="G61" i="16"/>
  <c r="H61" i="16"/>
  <c r="L61" i="16"/>
  <c r="C62" i="16"/>
  <c r="D62" i="16"/>
  <c r="E62" i="16"/>
  <c r="F62" i="16"/>
  <c r="G62" i="16"/>
  <c r="H62" i="16"/>
  <c r="L62" i="16"/>
  <c r="M57" i="16"/>
  <c r="I30" i="16"/>
  <c r="M58" i="16"/>
  <c r="I31" i="16"/>
  <c r="M59" i="16"/>
  <c r="I32" i="16"/>
  <c r="M60" i="16"/>
  <c r="I33" i="16"/>
  <c r="M61" i="16"/>
  <c r="I34" i="16"/>
  <c r="M62" i="16"/>
  <c r="I35" i="16"/>
  <c r="C80" i="16"/>
  <c r="C88" i="16"/>
  <c r="C79" i="16"/>
  <c r="C87" i="16"/>
  <c r="C78" i="16"/>
  <c r="C86" i="16"/>
  <c r="C77" i="16"/>
  <c r="C85" i="16"/>
  <c r="C76" i="16"/>
  <c r="C84" i="16"/>
  <c r="C75" i="16"/>
  <c r="C83" i="16"/>
  <c r="C89" i="16"/>
  <c r="D94" i="16"/>
  <c r="I13" i="16"/>
  <c r="D100" i="16"/>
  <c r="I15" i="16"/>
  <c r="C57" i="18" a="1"/>
  <c r="C57" i="18"/>
  <c r="D57" i="18"/>
  <c r="E57" i="18"/>
  <c r="F57" i="18"/>
  <c r="G57" i="18"/>
  <c r="H57" i="18"/>
  <c r="L57" i="18"/>
  <c r="C58" i="18"/>
  <c r="D58" i="18"/>
  <c r="E58" i="18"/>
  <c r="F58" i="18"/>
  <c r="G58" i="18"/>
  <c r="H58" i="18"/>
  <c r="L58" i="18"/>
  <c r="C59" i="18"/>
  <c r="D59" i="18"/>
  <c r="E59" i="18"/>
  <c r="F59" i="18"/>
  <c r="G59" i="18"/>
  <c r="H59" i="18"/>
  <c r="L59" i="18"/>
  <c r="C60" i="18"/>
  <c r="D60" i="18"/>
  <c r="E60" i="18"/>
  <c r="F60" i="18"/>
  <c r="G60" i="18"/>
  <c r="H60" i="18"/>
  <c r="L60" i="18"/>
  <c r="C61" i="18"/>
  <c r="D61" i="18"/>
  <c r="E61" i="18"/>
  <c r="F61" i="18"/>
  <c r="G61" i="18"/>
  <c r="H61" i="18"/>
  <c r="L61" i="18"/>
  <c r="C62" i="18"/>
  <c r="D62" i="18"/>
  <c r="E62" i="18"/>
  <c r="F62" i="18"/>
  <c r="G62" i="18"/>
  <c r="H62" i="18"/>
  <c r="L62" i="18"/>
  <c r="M57" i="18"/>
  <c r="I30" i="18"/>
  <c r="M58" i="18"/>
  <c r="I31" i="18"/>
  <c r="M59" i="18"/>
  <c r="I32" i="18"/>
  <c r="M60" i="18"/>
  <c r="I33" i="18"/>
  <c r="M61" i="18"/>
  <c r="I34" i="18"/>
  <c r="M62" i="18"/>
  <c r="I35" i="18"/>
  <c r="C80" i="18"/>
  <c r="C88" i="18"/>
  <c r="C79" i="18"/>
  <c r="C87" i="18"/>
  <c r="C78" i="18"/>
  <c r="C86" i="18"/>
  <c r="C77" i="18"/>
  <c r="C85" i="18"/>
  <c r="C76" i="18"/>
  <c r="C84" i="18"/>
  <c r="C75" i="18"/>
  <c r="C83" i="18"/>
  <c r="C89" i="18"/>
  <c r="D94" i="18"/>
  <c r="I13" i="18"/>
  <c r="D100" i="18"/>
  <c r="I15" i="18"/>
  <c r="C21" i="21" a="1"/>
  <c r="C21" i="21"/>
  <c r="D21" i="21"/>
  <c r="E21" i="21"/>
  <c r="G21" i="21"/>
  <c r="C22" i="21"/>
  <c r="D22" i="21"/>
  <c r="E22" i="21"/>
  <c r="G22" i="21"/>
  <c r="C23" i="21"/>
  <c r="D23" i="21"/>
  <c r="E23" i="21"/>
  <c r="G23" i="21"/>
  <c r="H21" i="21"/>
  <c r="H23" i="21"/>
  <c r="H22" i="21"/>
  <c r="C26" i="21" a="1"/>
  <c r="C28" i="21"/>
  <c r="D28" i="21"/>
  <c r="E28" i="21"/>
  <c r="G28" i="21"/>
  <c r="C26" i="21"/>
  <c r="D26" i="21"/>
  <c r="E26" i="21"/>
  <c r="G26" i="21"/>
  <c r="C27" i="21"/>
  <c r="D27" i="21"/>
  <c r="E27" i="21"/>
  <c r="G27" i="21"/>
  <c r="H28" i="21"/>
  <c r="F13" i="21"/>
  <c r="H27" i="21"/>
  <c r="F12" i="21"/>
  <c r="H26" i="21"/>
  <c r="F11" i="21"/>
  <c r="C39" i="21"/>
  <c r="C44" i="21"/>
  <c r="C38" i="21"/>
  <c r="C43" i="21"/>
  <c r="C37" i="21"/>
  <c r="C42" i="21"/>
  <c r="C45" i="21"/>
  <c r="D50" i="21"/>
  <c r="I4" i="21"/>
  <c r="D56" i="21"/>
  <c r="I6" i="21"/>
  <c r="C57" i="17" a="1"/>
  <c r="C57" i="17"/>
  <c r="D57" i="17"/>
  <c r="E57" i="17"/>
  <c r="F57" i="17"/>
  <c r="G57" i="17"/>
  <c r="H57" i="17"/>
  <c r="L57" i="17"/>
  <c r="C58" i="17"/>
  <c r="D58" i="17"/>
  <c r="E58" i="17"/>
  <c r="F58" i="17"/>
  <c r="G58" i="17"/>
  <c r="H58" i="17"/>
  <c r="L58" i="17"/>
  <c r="C59" i="17"/>
  <c r="D59" i="17"/>
  <c r="E59" i="17"/>
  <c r="F59" i="17"/>
  <c r="G59" i="17"/>
  <c r="H59" i="17"/>
  <c r="L59" i="17"/>
  <c r="C60" i="17"/>
  <c r="D60" i="17"/>
  <c r="E60" i="17"/>
  <c r="F60" i="17"/>
  <c r="G60" i="17"/>
  <c r="H60" i="17"/>
  <c r="L60" i="17"/>
  <c r="C61" i="17"/>
  <c r="D61" i="17"/>
  <c r="E61" i="17"/>
  <c r="F61" i="17"/>
  <c r="G61" i="17"/>
  <c r="H61" i="17"/>
  <c r="L61" i="17"/>
  <c r="C62" i="17"/>
  <c r="D62" i="17"/>
  <c r="E62" i="17"/>
  <c r="F62" i="17"/>
  <c r="G62" i="17"/>
  <c r="H62" i="17"/>
  <c r="L62" i="17"/>
  <c r="M57" i="17"/>
  <c r="I30" i="17"/>
  <c r="M58" i="17"/>
  <c r="I31" i="17"/>
  <c r="M59" i="17"/>
  <c r="I32" i="17"/>
  <c r="M60" i="17"/>
  <c r="I33" i="17"/>
  <c r="M61" i="17"/>
  <c r="I34" i="17"/>
  <c r="M62" i="17"/>
  <c r="I35" i="17"/>
  <c r="C75" i="17"/>
  <c r="C83" i="17"/>
  <c r="C76" i="17"/>
  <c r="C84" i="17"/>
  <c r="C77" i="17"/>
  <c r="C85" i="17"/>
  <c r="C78" i="17"/>
  <c r="C86" i="17"/>
  <c r="C79" i="17"/>
  <c r="C87" i="17"/>
  <c r="C80" i="17"/>
  <c r="C88" i="17"/>
  <c r="C89" i="17"/>
  <c r="D94" i="17"/>
  <c r="D100" i="17"/>
  <c r="I15" i="17"/>
  <c r="I13" i="17"/>
</calcChain>
</file>

<file path=xl/sharedStrings.xml><?xml version="1.0" encoding="utf-8"?>
<sst xmlns="http://schemas.openxmlformats.org/spreadsheetml/2006/main" count="876" uniqueCount="127">
  <si>
    <t>Bullet Weight (grains)</t>
  </si>
  <si>
    <t> Federal 110 gr Hydra-Shok Low Recoil</t>
  </si>
  <si>
    <t> Federal 125 gr Hi-Shok +P</t>
  </si>
  <si>
    <t> Federal 129 gr Hydra-Shok +P</t>
  </si>
  <si>
    <t> Federal 158 gr LSWCHP +P</t>
  </si>
  <si>
    <t> Hornady 110 gr FTX Critical Defense +P</t>
  </si>
  <si>
    <t> Hornady 110 gr FTX Critical Defense</t>
  </si>
  <si>
    <t> Hornady 125 gr XTP American Gunner</t>
  </si>
  <si>
    <t> Hornady 158 gr Custom XTP</t>
  </si>
  <si>
    <t> Hornady 90 gr Critical Defense Lite</t>
  </si>
  <si>
    <t> Remington 125 gr Golden Saber +P</t>
  </si>
  <si>
    <t> Remington 158 gr HTP LSWCHP +P</t>
  </si>
  <si>
    <t> Speer 135 gr Gold Dot Short Barrel +P</t>
  </si>
  <si>
    <t> Winchester 110 gr Ranger +P+</t>
  </si>
  <si>
    <t> Winchester 130 gr PDX1 Defender +P</t>
  </si>
  <si>
    <t> Winchester 130 gr Ranger Bonded +P</t>
  </si>
  <si>
    <t> Winchester 130 gr Train &amp; Defend</t>
  </si>
  <si>
    <t> Winchester 148 gr Super-X Match Wadcutter</t>
  </si>
  <si>
    <t> Winchester 158 gr Super-X LSWCHP +P</t>
  </si>
  <si>
    <t>Barrel Length (inches)</t>
  </si>
  <si>
    <t>5 Shot Average Expansion Diameter (inches)</t>
  </si>
  <si>
    <t>Ammunition Manufacturer/Model</t>
  </si>
  <si>
    <t>5 Shot Average Velocity (ft/s)</t>
  </si>
  <si>
    <t> Barnes 125 gr Tac-XPD</t>
  </si>
  <si>
    <t> Barnes 140 gr XPB VOR-TX</t>
  </si>
  <si>
    <t> Buffalo Bore 125 gr Barnes XPB Low Flash Short Barrel</t>
  </si>
  <si>
    <t> Buffalo Bore 125 gr Barnes XPB</t>
  </si>
  <si>
    <t> Corbon 110 gr JHP</t>
  </si>
  <si>
    <t> Federal 130 gr Hydra-Shok</t>
  </si>
  <si>
    <t> Federal 140 gr Vital-Shok Barnes XPB</t>
  </si>
  <si>
    <t> Glaser 100 gr PowRBall</t>
  </si>
  <si>
    <t> Hornady 125 gr American Gunner XTP</t>
  </si>
  <si>
    <t> Hornady 125 gr Critical Defense FTX</t>
  </si>
  <si>
    <t> Hornady 135 gr Critical Duty FTX</t>
  </si>
  <si>
    <t> Hornady 140 gr LeverEvolution FTX</t>
  </si>
  <si>
    <t> Hornady 158 gr XTP</t>
  </si>
  <si>
    <t> Remington 125 gr Golden Saber</t>
  </si>
  <si>
    <t> Remington 125 gr Semi-Jacketed Hollow Point</t>
  </si>
  <si>
    <t> Remington 158 gr Semi-Jacketed Hollow Point</t>
  </si>
  <si>
    <t> Speer 125 gr Gold Dot</t>
  </si>
  <si>
    <t> Speer 135 gr Gold Dot Short Barrel</t>
  </si>
  <si>
    <t> Speer 158 gr Gold Dot</t>
  </si>
  <si>
    <t> Winchester 125 gr PDX1 Defender</t>
  </si>
  <si>
    <t>.38 Special</t>
  </si>
  <si>
    <t>.38 Special +P</t>
  </si>
  <si>
    <t xml:space="preserve">.38 Special  </t>
  </si>
  <si>
    <t>.357 Magnum</t>
  </si>
  <si>
    <t>Caliber</t>
  </si>
  <si>
    <t xml:space="preserve">Average Kinetic Energy (ft * lb) </t>
  </si>
  <si>
    <t>5 Shot Average Penetration Depth (inches)</t>
  </si>
  <si>
    <t>Bullet Diameter (inches)</t>
  </si>
  <si>
    <t>.38 Special +P+</t>
  </si>
  <si>
    <t>Gun Weight (lbs.)</t>
  </si>
  <si>
    <t>Free Recoil</t>
  </si>
  <si>
    <t>http://www.saami.org/PubResources/GunRecoilFormulae.pdf</t>
  </si>
  <si>
    <t>W(e)</t>
  </si>
  <si>
    <t>weight bullet (grains)</t>
  </si>
  <si>
    <t>V(e)</t>
  </si>
  <si>
    <t>V(pg)</t>
  </si>
  <si>
    <t>muzzle velocity (ft/s)</t>
  </si>
  <si>
    <t>velocity propellant gas = V(e) * 1.50 for revolvers</t>
  </si>
  <si>
    <t>conversion factor grains to pounds</t>
  </si>
  <si>
    <t>W(f)</t>
  </si>
  <si>
    <t>weight of firearm in pounds</t>
  </si>
  <si>
    <t>W(chg)</t>
  </si>
  <si>
    <t xml:space="preserve">weight of charge (grains) = </t>
  </si>
  <si>
    <t>FRE =</t>
  </si>
  <si>
    <t>There's really no way to tell the W(chg) in commercial ammunition without knowing which powder they use, it could range anywhere from 3 grains to 21 grains</t>
  </si>
  <si>
    <t>Recoil</t>
  </si>
  <si>
    <t>Data from: http://www.luckygunner.com/labs/revolver-ballistics-test/#38spl</t>
  </si>
  <si>
    <t>Expansion</t>
  </si>
  <si>
    <t>Matrix 1</t>
  </si>
  <si>
    <t>Matrix 2</t>
  </si>
  <si>
    <t>Matrix 3</t>
  </si>
  <si>
    <t>Matrix 4</t>
  </si>
  <si>
    <t>Eigenvector</t>
  </si>
  <si>
    <t>Normalized Eigenvector</t>
  </si>
  <si>
    <t>Priority</t>
  </si>
  <si>
    <t>Row 1</t>
  </si>
  <si>
    <t>Row 2</t>
  </si>
  <si>
    <t>Row 3</t>
  </si>
  <si>
    <t>Average</t>
  </si>
  <si>
    <t>Choosing 6</t>
  </si>
  <si>
    <t>Characteristic:</t>
  </si>
  <si>
    <t>Pairwise Comparison:</t>
  </si>
  <si>
    <t>Penetration</t>
  </si>
  <si>
    <t>Kinetic Energy</t>
  </si>
  <si>
    <t>Matrix 1 Values</t>
  </si>
  <si>
    <t>Only For Copy</t>
  </si>
  <si>
    <t>Consistency Index (CI):</t>
  </si>
  <si>
    <t>Row 4</t>
  </si>
  <si>
    <t>Row 5</t>
  </si>
  <si>
    <t>Row 6</t>
  </si>
  <si>
    <t>Approximation of Lambda:</t>
  </si>
  <si>
    <t>Weighted Ratings:</t>
  </si>
  <si>
    <t>CI:</t>
  </si>
  <si>
    <t>CI = (Lambda(max) - n)/ (n-1), where n is the number of elements that we compared in matrix 1</t>
  </si>
  <si>
    <t>Consistency Ratio:</t>
  </si>
  <si>
    <t>Alonso and Lamata's value for RI</t>
  </si>
  <si>
    <t>https://pdfs.semanticscholar.org/13f1/b74fb9cb5764e399cf213a01274ade280d06.pdf</t>
  </si>
  <si>
    <t>CR = CI/RI</t>
  </si>
  <si>
    <t>CR:</t>
  </si>
  <si>
    <t>Copy Matrix 1</t>
  </si>
  <si>
    <t>CR &gt; 0.10 indicates that there is a concern of inconsistency in pairwise comparison.</t>
  </si>
  <si>
    <t>Could possibly generalize that the greater the KE the greater the recoil.</t>
  </si>
  <si>
    <t>Pairwise Comparison All Criteria</t>
  </si>
  <si>
    <t>Pentration</t>
  </si>
  <si>
    <t>Copy Matrix</t>
  </si>
  <si>
    <t>Criteria</t>
  </si>
  <si>
    <t>Weighted Rating M1:</t>
  </si>
  <si>
    <t>Approx Lambda</t>
  </si>
  <si>
    <t>Ammunition</t>
  </si>
  <si>
    <t>Criterion</t>
  </si>
  <si>
    <t>Criterion Weight</t>
  </si>
  <si>
    <t>Ammunition Weight</t>
  </si>
  <si>
    <t>Weighted Score</t>
  </si>
  <si>
    <t>Scoring:</t>
  </si>
  <si>
    <t>Sum</t>
  </si>
  <si>
    <t>1st</t>
  </si>
  <si>
    <t>2nd</t>
  </si>
  <si>
    <t>3rd</t>
  </si>
  <si>
    <t>4th</t>
  </si>
  <si>
    <t>5th</t>
  </si>
  <si>
    <t>6th</t>
  </si>
  <si>
    <t>Final Ranking</t>
  </si>
  <si>
    <t xml:space="preserve"> inconsistency in pairwise comparison</t>
  </si>
  <si>
    <t>CR &gt; 0.10 indicates that there is a concern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</si>
</sst>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name val="Calibri"/>
      <family val="2"/>
      <scheme val="minor"/>
    </font>
    <font>
      <b/>
      <sz val="18"/>
      <name val="Arial"/>
    </font>
    <font>
      <sz val="11"/>
      <name val="Arial"/>
    </font>
    <font>
      <b/>
      <sz val="16"/>
      <name val="Arial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scheme val="minor"/>
    </font>
    <font>
      <sz val="16"/>
      <name val="Calibri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scheme val="minor"/>
    </font>
    <font>
      <b/>
      <sz val="14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4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8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Border="1"/>
    <xf numFmtId="0" fontId="0" fillId="4" borderId="0" xfId="0" applyFill="1"/>
    <xf numFmtId="0" fontId="8" fillId="4" borderId="0" xfId="0" applyFont="1" applyFill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9" fillId="4" borderId="0" xfId="1" applyFont="1" applyFill="1" applyAlignment="1">
      <alignment horizontal="left" vertical="center"/>
    </xf>
    <xf numFmtId="0" fontId="9" fillId="4" borderId="0" xfId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8" fillId="4" borderId="0" xfId="0" applyNumberFormat="1" applyFont="1" applyFill="1" applyAlignment="1">
      <alignment horizontal="center" vertical="center"/>
    </xf>
    <xf numFmtId="164" fontId="8" fillId="4" borderId="0" xfId="0" applyNumberFormat="1" applyFont="1" applyFill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1" applyFont="1" applyFill="1" applyBorder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2" fontId="11" fillId="0" borderId="1" xfId="0" applyNumberFormat="1" applyFont="1" applyBorder="1"/>
    <xf numFmtId="0" fontId="7" fillId="0" borderId="0" xfId="0" applyFont="1"/>
    <xf numFmtId="0" fontId="7" fillId="7" borderId="0" xfId="0" applyFont="1" applyFill="1" applyBorder="1"/>
    <xf numFmtId="0" fontId="9" fillId="8" borderId="1" xfId="1" applyFont="1" applyFill="1" applyBorder="1" applyAlignment="1">
      <alignment horizontal="left" vertical="center"/>
    </xf>
    <xf numFmtId="0" fontId="9" fillId="8" borderId="1" xfId="1" applyFont="1" applyFill="1" applyBorder="1" applyAlignment="1">
      <alignment horizontal="left" vertical="center" wrapText="1"/>
    </xf>
    <xf numFmtId="0" fontId="9" fillId="9" borderId="1" xfId="1" applyFont="1" applyFill="1" applyBorder="1" applyAlignment="1">
      <alignment horizontal="left" vertical="center"/>
    </xf>
    <xf numFmtId="0" fontId="9" fillId="9" borderId="1" xfId="1" applyFont="1" applyFill="1" applyBorder="1" applyAlignment="1">
      <alignment horizontal="left" vertical="center" wrapText="1"/>
    </xf>
    <xf numFmtId="0" fontId="8" fillId="11" borderId="1" xfId="0" applyFont="1" applyFill="1" applyBorder="1"/>
    <xf numFmtId="0" fontId="8" fillId="11" borderId="1" xfId="0" applyFont="1" applyFill="1" applyBorder="1" applyAlignment="1">
      <alignment horizontal="left" vertical="center" wrapText="1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left" vertical="center" wrapText="1"/>
    </xf>
    <xf numFmtId="0" fontId="8" fillId="12" borderId="1" xfId="0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 wrapText="1"/>
    </xf>
    <xf numFmtId="0" fontId="9" fillId="9" borderId="1" xfId="1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/>
    <xf numFmtId="0" fontId="7" fillId="0" borderId="0" xfId="0" applyFont="1" applyFill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7" fillId="5" borderId="0" xfId="0" applyFont="1" applyFill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0" fontId="14" fillId="0" borderId="7" xfId="0" applyFont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7" fillId="5" borderId="9" xfId="0" applyFont="1" applyFill="1" applyBorder="1"/>
    <xf numFmtId="0" fontId="7" fillId="5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4" borderId="1" xfId="0" applyFill="1" applyBorder="1"/>
    <xf numFmtId="0" fontId="8" fillId="8" borderId="1" xfId="0" applyFont="1" applyFill="1" applyBorder="1" applyAlignment="1">
      <alignment horizontal="left" vertical="center"/>
    </xf>
    <xf numFmtId="0" fontId="9" fillId="8" borderId="1" xfId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" fontId="8" fillId="8" borderId="1" xfId="0" applyNumberFormat="1" applyFont="1" applyFill="1" applyBorder="1" applyAlignment="1">
      <alignment horizontal="center" vertical="center"/>
    </xf>
    <xf numFmtId="164" fontId="8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8" fillId="9" borderId="1" xfId="0" applyFont="1" applyFill="1" applyBorder="1" applyAlignment="1">
      <alignment horizontal="left" vertical="center"/>
    </xf>
    <xf numFmtId="0" fontId="9" fillId="9" borderId="1" xfId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1" fontId="8" fillId="9" borderId="1" xfId="0" applyNumberFormat="1" applyFont="1" applyFill="1" applyBorder="1" applyAlignment="1">
      <alignment horizontal="center" vertical="center"/>
    </xf>
    <xf numFmtId="164" fontId="8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/>
    <xf numFmtId="0" fontId="8" fillId="11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1" fontId="8" fillId="11" borderId="1" xfId="0" applyNumberFormat="1" applyFont="1" applyFill="1" applyBorder="1" applyAlignment="1">
      <alignment horizontal="center" vertical="center"/>
    </xf>
    <xf numFmtId="164" fontId="8" fillId="11" borderId="1" xfId="0" applyNumberFormat="1" applyFont="1" applyFill="1" applyBorder="1" applyAlignment="1">
      <alignment horizontal="center" vertical="center"/>
    </xf>
    <xf numFmtId="0" fontId="0" fillId="11" borderId="1" xfId="0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8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1" fontId="8" fillId="12" borderId="1" xfId="0" applyNumberFormat="1" applyFont="1" applyFill="1" applyBorder="1" applyAlignment="1">
      <alignment horizontal="center" vertical="center"/>
    </xf>
    <xf numFmtId="164" fontId="8" fillId="12" borderId="1" xfId="0" applyNumberFormat="1" applyFont="1" applyFill="1" applyBorder="1" applyAlignment="1">
      <alignment horizontal="center" vertical="center"/>
    </xf>
    <xf numFmtId="0" fontId="0" fillId="12" borderId="1" xfId="0" applyFill="1" applyBorder="1"/>
    <xf numFmtId="0" fontId="7" fillId="5" borderId="1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8" fillId="4" borderId="1" xfId="0" applyFont="1" applyFill="1" applyBorder="1"/>
    <xf numFmtId="0" fontId="8" fillId="4" borderId="1" xfId="0" applyFont="1" applyFill="1" applyBorder="1" applyAlignment="1">
      <alignment horizontal="center" vertical="center"/>
    </xf>
    <xf numFmtId="0" fontId="8" fillId="6" borderId="1" xfId="0" applyFont="1" applyFill="1" applyBorder="1"/>
    <xf numFmtId="0" fontId="8" fillId="6" borderId="1" xfId="0" applyFont="1" applyFill="1" applyBorder="1" applyAlignment="1">
      <alignment horizontal="center"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4" fillId="0" borderId="0" xfId="0" applyFont="1" applyBorder="1" applyAlignment="1">
      <alignment horizontal="center" vertical="center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/>
    <xf numFmtId="0" fontId="14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16" fillId="7" borderId="1" xfId="0" applyFont="1" applyFill="1" applyBorder="1" applyAlignment="1">
      <alignment horizontal="center" vertical="center"/>
    </xf>
    <xf numFmtId="0" fontId="0" fillId="7" borderId="4" xfId="0" applyFill="1" applyBorder="1"/>
    <xf numFmtId="0" fontId="0" fillId="7" borderId="7" xfId="0" applyFill="1" applyBorder="1"/>
    <xf numFmtId="0" fontId="0" fillId="7" borderId="8" xfId="0" applyFill="1" applyBorder="1"/>
    <xf numFmtId="0" fontId="16" fillId="7" borderId="2" xfId="0" applyFont="1" applyFill="1" applyBorder="1" applyAlignment="1">
      <alignment horizontal="center" vertical="center"/>
    </xf>
    <xf numFmtId="0" fontId="0" fillId="7" borderId="6" xfId="0" applyFill="1" applyBorder="1"/>
    <xf numFmtId="0" fontId="0" fillId="7" borderId="10" xfId="0" applyFill="1" applyBorder="1"/>
    <xf numFmtId="0" fontId="11" fillId="4" borderId="3" xfId="0" applyFont="1" applyFill="1" applyBorder="1"/>
    <xf numFmtId="0" fontId="12" fillId="8" borderId="0" xfId="1" applyFont="1" applyFill="1" applyBorder="1" applyAlignment="1">
      <alignment horizontal="left" vertical="center"/>
    </xf>
    <xf numFmtId="0" fontId="12" fillId="9" borderId="0" xfId="1" applyFont="1" applyFill="1" applyBorder="1" applyAlignment="1">
      <alignment horizontal="left" vertical="center"/>
    </xf>
    <xf numFmtId="0" fontId="11" fillId="11" borderId="0" xfId="0" applyFont="1" applyFill="1" applyBorder="1"/>
    <xf numFmtId="0" fontId="11" fillId="3" borderId="0" xfId="0" applyFont="1" applyFill="1" applyBorder="1"/>
    <xf numFmtId="0" fontId="11" fillId="12" borderId="0" xfId="0" applyFont="1" applyFill="1" applyBorder="1"/>
    <xf numFmtId="0" fontId="0" fillId="7" borderId="1" xfId="0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15" borderId="0" xfId="0" applyFill="1"/>
    <xf numFmtId="0" fontId="7" fillId="15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</cellXfs>
  <cellStyles count="14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Weight</a:t>
            </a:r>
            <a:r>
              <a:rPr lang="en-US" baseline="0"/>
              <a:t> vs. KE</a:t>
            </a:r>
            <a:r>
              <a:rPr lang="en-US"/>
              <a:t>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'4" Raw Data'!$I$1</c:f>
              <c:strCache>
                <c:ptCount val="1"/>
                <c:pt idx="0">
                  <c:v>Average Kinetic Energy (ft * lb) </c:v>
                </c:pt>
              </c:strCache>
            </c:strRef>
          </c:tx>
          <c:spPr>
            <a:ln w="47625">
              <a:noFill/>
            </a:ln>
          </c:spPr>
          <c:xVal>
            <c:numRef>
              <c:f>'4" Raw Data'!$C$2:$C$39</c:f>
              <c:numCache>
                <c:formatCode>General</c:formatCode>
                <c:ptCount val="38"/>
                <c:pt idx="0">
                  <c:v>110.0</c:v>
                </c:pt>
                <c:pt idx="1">
                  <c:v>125.0</c:v>
                </c:pt>
                <c:pt idx="2">
                  <c:v>129.0</c:v>
                </c:pt>
                <c:pt idx="3">
                  <c:v>158.0</c:v>
                </c:pt>
                <c:pt idx="4">
                  <c:v>110.0</c:v>
                </c:pt>
                <c:pt idx="5">
                  <c:v>110.0</c:v>
                </c:pt>
                <c:pt idx="6">
                  <c:v>125.0</c:v>
                </c:pt>
                <c:pt idx="7">
                  <c:v>158.0</c:v>
                </c:pt>
                <c:pt idx="8">
                  <c:v>90.0</c:v>
                </c:pt>
                <c:pt idx="9">
                  <c:v>125.0</c:v>
                </c:pt>
                <c:pt idx="10">
                  <c:v>158.0</c:v>
                </c:pt>
                <c:pt idx="11">
                  <c:v>135.0</c:v>
                </c:pt>
                <c:pt idx="12">
                  <c:v>110.0</c:v>
                </c:pt>
                <c:pt idx="13">
                  <c:v>130.0</c:v>
                </c:pt>
                <c:pt idx="14">
                  <c:v>130.0</c:v>
                </c:pt>
                <c:pt idx="15">
                  <c:v>130.0</c:v>
                </c:pt>
                <c:pt idx="16">
                  <c:v>148.0</c:v>
                </c:pt>
                <c:pt idx="17">
                  <c:v>158.0</c:v>
                </c:pt>
                <c:pt idx="18">
                  <c:v>125.0</c:v>
                </c:pt>
                <c:pt idx="19">
                  <c:v>140.0</c:v>
                </c:pt>
                <c:pt idx="20">
                  <c:v>125.0</c:v>
                </c:pt>
                <c:pt idx="21">
                  <c:v>125.0</c:v>
                </c:pt>
                <c:pt idx="22">
                  <c:v>110.0</c:v>
                </c:pt>
                <c:pt idx="23">
                  <c:v>130.0</c:v>
                </c:pt>
                <c:pt idx="24">
                  <c:v>140.0</c:v>
                </c:pt>
                <c:pt idx="25">
                  <c:v>100.0</c:v>
                </c:pt>
                <c:pt idx="26">
                  <c:v>125.0</c:v>
                </c:pt>
                <c:pt idx="27">
                  <c:v>125.0</c:v>
                </c:pt>
                <c:pt idx="28">
                  <c:v>135.0</c:v>
                </c:pt>
                <c:pt idx="29">
                  <c:v>140.0</c:v>
                </c:pt>
                <c:pt idx="30">
                  <c:v>158.0</c:v>
                </c:pt>
                <c:pt idx="31">
                  <c:v>125.0</c:v>
                </c:pt>
                <c:pt idx="32">
                  <c:v>125.0</c:v>
                </c:pt>
                <c:pt idx="33">
                  <c:v>158.0</c:v>
                </c:pt>
                <c:pt idx="34">
                  <c:v>125.0</c:v>
                </c:pt>
                <c:pt idx="35">
                  <c:v>135.0</c:v>
                </c:pt>
                <c:pt idx="36">
                  <c:v>158.0</c:v>
                </c:pt>
                <c:pt idx="37">
                  <c:v>125.0</c:v>
                </c:pt>
              </c:numCache>
            </c:numRef>
          </c:xVal>
          <c:yVal>
            <c:numRef>
              <c:f>'4" Raw Data'!$I$2:$I$39</c:f>
              <c:numCache>
                <c:formatCode>0</c:formatCode>
                <c:ptCount val="38"/>
                <c:pt idx="0">
                  <c:v>204.9295261778942</c:v>
                </c:pt>
                <c:pt idx="1">
                  <c:v>237.9868111372619</c:v>
                </c:pt>
                <c:pt idx="2">
                  <c:v>206.9419157156179</c:v>
                </c:pt>
                <c:pt idx="3">
                  <c:v>279.1307606909721</c:v>
                </c:pt>
                <c:pt idx="4">
                  <c:v>273.3914472223456</c:v>
                </c:pt>
                <c:pt idx="5">
                  <c:v>221.8193303432657</c:v>
                </c:pt>
                <c:pt idx="6">
                  <c:v>220.8312980150095</c:v>
                </c:pt>
                <c:pt idx="7">
                  <c:v>194.1886584661841</c:v>
                </c:pt>
                <c:pt idx="8">
                  <c:v>190.3544562369555</c:v>
                </c:pt>
                <c:pt idx="9">
                  <c:v>271.4710355699631</c:v>
                </c:pt>
                <c:pt idx="10">
                  <c:v>297.575553976642</c:v>
                </c:pt>
                <c:pt idx="11">
                  <c:v>237.4295039744216</c:v>
                </c:pt>
                <c:pt idx="12">
                  <c:v>300.9258848083841</c:v>
                </c:pt>
                <c:pt idx="13">
                  <c:v>226.0740929881433</c:v>
                </c:pt>
                <c:pt idx="14">
                  <c:v>244.8406456769839</c:v>
                </c:pt>
                <c:pt idx="15">
                  <c:v>217.9735556641058</c:v>
                </c:pt>
                <c:pt idx="16">
                  <c:v>191.8091567121098</c:v>
                </c:pt>
                <c:pt idx="17">
                  <c:v>246.9459523069408</c:v>
                </c:pt>
                <c:pt idx="18">
                  <c:v>558.0631910830854</c:v>
                </c:pt>
                <c:pt idx="19">
                  <c:v>568.2014299036368</c:v>
                </c:pt>
                <c:pt idx="20">
                  <c:v>461.8599849016386</c:v>
                </c:pt>
                <c:pt idx="21">
                  <c:v>750.1265597939517</c:v>
                </c:pt>
                <c:pt idx="22">
                  <c:v>464.4533727074915</c:v>
                </c:pt>
                <c:pt idx="23">
                  <c:v>571.4160708734846</c:v>
                </c:pt>
                <c:pt idx="24">
                  <c:v>525.3341622629779</c:v>
                </c:pt>
                <c:pt idx="25">
                  <c:v>413.0947200142102</c:v>
                </c:pt>
                <c:pt idx="26">
                  <c:v>527.7879235312402</c:v>
                </c:pt>
                <c:pt idx="27">
                  <c:v>505.8228606954127</c:v>
                </c:pt>
                <c:pt idx="28">
                  <c:v>470.6052999689151</c:v>
                </c:pt>
                <c:pt idx="29">
                  <c:v>577.4849238420888</c:v>
                </c:pt>
                <c:pt idx="30">
                  <c:v>541.1543851858431</c:v>
                </c:pt>
                <c:pt idx="31">
                  <c:v>387.7625560637684</c:v>
                </c:pt>
                <c:pt idx="32">
                  <c:v>602.193980638572</c:v>
                </c:pt>
                <c:pt idx="33">
                  <c:v>581.078871175452</c:v>
                </c:pt>
                <c:pt idx="34">
                  <c:v>565.1696900395221</c:v>
                </c:pt>
                <c:pt idx="35">
                  <c:v>420.2019627869799</c:v>
                </c:pt>
                <c:pt idx="36">
                  <c:v>489.30289533283</c:v>
                </c:pt>
                <c:pt idx="37">
                  <c:v>409.7165171632843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274184"/>
        <c:axId val="-2053295832"/>
      </c:scatterChart>
      <c:valAx>
        <c:axId val="1760274184"/>
        <c:scaling>
          <c:orientation val="minMax"/>
        </c:scaling>
        <c:delete val="0"/>
        <c:axPos val="b"/>
        <c:title>
          <c:tx>
            <c:strRef>
              <c:f>'4" Raw Data'!$C$1</c:f>
              <c:strCache>
                <c:ptCount val="1"/>
                <c:pt idx="0">
                  <c:v>Bullet Weight (grains)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53295832"/>
        <c:crosses val="autoZero"/>
        <c:crossBetween val="midCat"/>
      </c:valAx>
      <c:valAx>
        <c:axId val="-2053295832"/>
        <c:scaling>
          <c:orientation val="minMax"/>
        </c:scaling>
        <c:delete val="0"/>
        <c:axPos val="l"/>
        <c:majorGridlines/>
        <c:title>
          <c:tx>
            <c:strRef>
              <c:f>'4" Raw Data'!$I$1</c:f>
              <c:strCache>
                <c:ptCount val="1"/>
                <c:pt idx="0">
                  <c:v>Average Kinetic Energy (ft * lb) </c:v>
                </c:pt>
              </c:strCache>
            </c:strRef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760274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</a:t>
            </a:r>
            <a:r>
              <a:rPr lang="en-US" baseline="0"/>
              <a:t> vs. KE</a:t>
            </a:r>
            <a:r>
              <a:rPr lang="en-US"/>
              <a:t>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'4" Raw Data'!$I$1</c:f>
              <c:strCache>
                <c:ptCount val="1"/>
                <c:pt idx="0">
                  <c:v>Average Kinetic Energy (ft * lb) </c:v>
                </c:pt>
              </c:strCache>
            </c:strRef>
          </c:tx>
          <c:spPr>
            <a:ln w="47625">
              <a:noFill/>
            </a:ln>
          </c:spPr>
          <c:xVal>
            <c:numRef>
              <c:f>'4" Raw Data'!$F$2:$F$39</c:f>
              <c:numCache>
                <c:formatCode>General</c:formatCode>
                <c:ptCount val="38"/>
                <c:pt idx="0">
                  <c:v>916.0</c:v>
                </c:pt>
                <c:pt idx="1">
                  <c:v>926.0</c:v>
                </c:pt>
                <c:pt idx="2">
                  <c:v>850.0</c:v>
                </c:pt>
                <c:pt idx="3">
                  <c:v>892.0</c:v>
                </c:pt>
                <c:pt idx="4">
                  <c:v>1058.0</c:v>
                </c:pt>
                <c:pt idx="5">
                  <c:v>953.0</c:v>
                </c:pt>
                <c:pt idx="6">
                  <c:v>892.0</c:v>
                </c:pt>
                <c:pt idx="7">
                  <c:v>744.0</c:v>
                </c:pt>
                <c:pt idx="8">
                  <c:v>976.0</c:v>
                </c:pt>
                <c:pt idx="9">
                  <c:v>989.0</c:v>
                </c:pt>
                <c:pt idx="10">
                  <c:v>921.0</c:v>
                </c:pt>
                <c:pt idx="11">
                  <c:v>890.0</c:v>
                </c:pt>
                <c:pt idx="12">
                  <c:v>1110.0</c:v>
                </c:pt>
                <c:pt idx="13">
                  <c:v>885.0</c:v>
                </c:pt>
                <c:pt idx="14">
                  <c:v>921.0</c:v>
                </c:pt>
                <c:pt idx="15">
                  <c:v>869.0</c:v>
                </c:pt>
                <c:pt idx="16">
                  <c:v>764.0</c:v>
                </c:pt>
                <c:pt idx="17">
                  <c:v>839.0</c:v>
                </c:pt>
                <c:pt idx="18">
                  <c:v>1418.0</c:v>
                </c:pt>
                <c:pt idx="19">
                  <c:v>1352.0</c:v>
                </c:pt>
                <c:pt idx="20">
                  <c:v>1290.0</c:v>
                </c:pt>
                <c:pt idx="21">
                  <c:v>1644.0</c:v>
                </c:pt>
                <c:pt idx="22">
                  <c:v>1379.0</c:v>
                </c:pt>
                <c:pt idx="23">
                  <c:v>1407.0</c:v>
                </c:pt>
                <c:pt idx="24">
                  <c:v>1300.0</c:v>
                </c:pt>
                <c:pt idx="25">
                  <c:v>1364.0</c:v>
                </c:pt>
                <c:pt idx="26">
                  <c:v>1379.0</c:v>
                </c:pt>
                <c:pt idx="27">
                  <c:v>1350.0</c:v>
                </c:pt>
                <c:pt idx="28">
                  <c:v>1253.0</c:v>
                </c:pt>
                <c:pt idx="29">
                  <c:v>1363.0</c:v>
                </c:pt>
                <c:pt idx="30">
                  <c:v>1242.0</c:v>
                </c:pt>
                <c:pt idx="31">
                  <c:v>1182.0</c:v>
                </c:pt>
                <c:pt idx="32">
                  <c:v>1473.0</c:v>
                </c:pt>
                <c:pt idx="33">
                  <c:v>1287.0</c:v>
                </c:pt>
                <c:pt idx="34">
                  <c:v>1427.0</c:v>
                </c:pt>
                <c:pt idx="35">
                  <c:v>1184.0</c:v>
                </c:pt>
                <c:pt idx="36">
                  <c:v>1181.0</c:v>
                </c:pt>
                <c:pt idx="37">
                  <c:v>1215.0</c:v>
                </c:pt>
              </c:numCache>
            </c:numRef>
          </c:xVal>
          <c:yVal>
            <c:numRef>
              <c:f>'4" Raw Data'!$I$2:$I$39</c:f>
              <c:numCache>
                <c:formatCode>0</c:formatCode>
                <c:ptCount val="38"/>
                <c:pt idx="0">
                  <c:v>204.9295261778942</c:v>
                </c:pt>
                <c:pt idx="1">
                  <c:v>237.9868111372619</c:v>
                </c:pt>
                <c:pt idx="2">
                  <c:v>206.9419157156179</c:v>
                </c:pt>
                <c:pt idx="3">
                  <c:v>279.1307606909721</c:v>
                </c:pt>
                <c:pt idx="4">
                  <c:v>273.3914472223456</c:v>
                </c:pt>
                <c:pt idx="5">
                  <c:v>221.8193303432657</c:v>
                </c:pt>
                <c:pt idx="6">
                  <c:v>220.8312980150095</c:v>
                </c:pt>
                <c:pt idx="7">
                  <c:v>194.1886584661841</c:v>
                </c:pt>
                <c:pt idx="8">
                  <c:v>190.3544562369555</c:v>
                </c:pt>
                <c:pt idx="9">
                  <c:v>271.4710355699631</c:v>
                </c:pt>
                <c:pt idx="10">
                  <c:v>297.575553976642</c:v>
                </c:pt>
                <c:pt idx="11">
                  <c:v>237.4295039744216</c:v>
                </c:pt>
                <c:pt idx="12">
                  <c:v>300.9258848083841</c:v>
                </c:pt>
                <c:pt idx="13">
                  <c:v>226.0740929881433</c:v>
                </c:pt>
                <c:pt idx="14">
                  <c:v>244.8406456769839</c:v>
                </c:pt>
                <c:pt idx="15">
                  <c:v>217.9735556641058</c:v>
                </c:pt>
                <c:pt idx="16">
                  <c:v>191.8091567121098</c:v>
                </c:pt>
                <c:pt idx="17">
                  <c:v>246.9459523069408</c:v>
                </c:pt>
                <c:pt idx="18">
                  <c:v>558.0631910830854</c:v>
                </c:pt>
                <c:pt idx="19">
                  <c:v>568.2014299036368</c:v>
                </c:pt>
                <c:pt idx="20">
                  <c:v>461.8599849016386</c:v>
                </c:pt>
                <c:pt idx="21">
                  <c:v>750.1265597939517</c:v>
                </c:pt>
                <c:pt idx="22">
                  <c:v>464.4533727074915</c:v>
                </c:pt>
                <c:pt idx="23">
                  <c:v>571.4160708734846</c:v>
                </c:pt>
                <c:pt idx="24">
                  <c:v>525.3341622629779</c:v>
                </c:pt>
                <c:pt idx="25">
                  <c:v>413.0947200142102</c:v>
                </c:pt>
                <c:pt idx="26">
                  <c:v>527.7879235312402</c:v>
                </c:pt>
                <c:pt idx="27">
                  <c:v>505.8228606954127</c:v>
                </c:pt>
                <c:pt idx="28">
                  <c:v>470.6052999689151</c:v>
                </c:pt>
                <c:pt idx="29">
                  <c:v>577.4849238420888</c:v>
                </c:pt>
                <c:pt idx="30">
                  <c:v>541.1543851858431</c:v>
                </c:pt>
                <c:pt idx="31">
                  <c:v>387.7625560637684</c:v>
                </c:pt>
                <c:pt idx="32">
                  <c:v>602.193980638572</c:v>
                </c:pt>
                <c:pt idx="33">
                  <c:v>581.078871175452</c:v>
                </c:pt>
                <c:pt idx="34">
                  <c:v>565.1696900395221</c:v>
                </c:pt>
                <c:pt idx="35">
                  <c:v>420.2019627869799</c:v>
                </c:pt>
                <c:pt idx="36">
                  <c:v>489.30289533283</c:v>
                </c:pt>
                <c:pt idx="37">
                  <c:v>409.7165171632843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0332840"/>
        <c:axId val="-2049388696"/>
      </c:scatterChart>
      <c:valAx>
        <c:axId val="1760332840"/>
        <c:scaling>
          <c:orientation val="minMax"/>
        </c:scaling>
        <c:delete val="0"/>
        <c:axPos val="b"/>
        <c:title>
          <c:tx>
            <c:strRef>
              <c:f>'4" Raw Data'!$F$1</c:f>
              <c:strCache>
                <c:ptCount val="1"/>
                <c:pt idx="0">
                  <c:v>5 Shot Average Velocity (ft/s)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49388696"/>
        <c:crosses val="autoZero"/>
        <c:crossBetween val="midCat"/>
      </c:valAx>
      <c:valAx>
        <c:axId val="-2049388696"/>
        <c:scaling>
          <c:orientation val="minMax"/>
        </c:scaling>
        <c:delete val="0"/>
        <c:axPos val="l"/>
        <c:majorGridlines/>
        <c:title>
          <c:tx>
            <c:strRef>
              <c:f>'4" Raw Data'!$I$1</c:f>
              <c:strCache>
                <c:ptCount val="1"/>
                <c:pt idx="0">
                  <c:v>Average Kinetic Energy (ft * lb) </c:v>
                </c:pt>
              </c:strCache>
            </c:strRef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760332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 vs. Expansion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'4" Raw Data'!$H$1</c:f>
              <c:strCache>
                <c:ptCount val="1"/>
                <c:pt idx="0">
                  <c:v>5 Shot Average Expansion Diameter (inches)</c:v>
                </c:pt>
              </c:strCache>
            </c:strRef>
          </c:tx>
          <c:spPr>
            <a:ln w="47625">
              <a:noFill/>
            </a:ln>
          </c:spPr>
          <c:xVal>
            <c:numRef>
              <c:f>'4" Raw Data'!$F$2:$F$39</c:f>
              <c:numCache>
                <c:formatCode>General</c:formatCode>
                <c:ptCount val="38"/>
                <c:pt idx="0">
                  <c:v>916.0</c:v>
                </c:pt>
                <c:pt idx="1">
                  <c:v>926.0</c:v>
                </c:pt>
                <c:pt idx="2">
                  <c:v>850.0</c:v>
                </c:pt>
                <c:pt idx="3">
                  <c:v>892.0</c:v>
                </c:pt>
                <c:pt idx="4">
                  <c:v>1058.0</c:v>
                </c:pt>
                <c:pt idx="5">
                  <c:v>953.0</c:v>
                </c:pt>
                <c:pt idx="6">
                  <c:v>892.0</c:v>
                </c:pt>
                <c:pt idx="7">
                  <c:v>744.0</c:v>
                </c:pt>
                <c:pt idx="8">
                  <c:v>976.0</c:v>
                </c:pt>
                <c:pt idx="9">
                  <c:v>989.0</c:v>
                </c:pt>
                <c:pt idx="10">
                  <c:v>921.0</c:v>
                </c:pt>
                <c:pt idx="11">
                  <c:v>890.0</c:v>
                </c:pt>
                <c:pt idx="12">
                  <c:v>1110.0</c:v>
                </c:pt>
                <c:pt idx="13">
                  <c:v>885.0</c:v>
                </c:pt>
                <c:pt idx="14">
                  <c:v>921.0</c:v>
                </c:pt>
                <c:pt idx="15">
                  <c:v>869.0</c:v>
                </c:pt>
                <c:pt idx="16">
                  <c:v>764.0</c:v>
                </c:pt>
                <c:pt idx="17">
                  <c:v>839.0</c:v>
                </c:pt>
                <c:pt idx="18">
                  <c:v>1418.0</c:v>
                </c:pt>
                <c:pt idx="19">
                  <c:v>1352.0</c:v>
                </c:pt>
                <c:pt idx="20">
                  <c:v>1290.0</c:v>
                </c:pt>
                <c:pt idx="21">
                  <c:v>1644.0</c:v>
                </c:pt>
                <c:pt idx="22">
                  <c:v>1379.0</c:v>
                </c:pt>
                <c:pt idx="23">
                  <c:v>1407.0</c:v>
                </c:pt>
                <c:pt idx="24">
                  <c:v>1300.0</c:v>
                </c:pt>
                <c:pt idx="25">
                  <c:v>1364.0</c:v>
                </c:pt>
                <c:pt idx="26">
                  <c:v>1379.0</c:v>
                </c:pt>
                <c:pt idx="27">
                  <c:v>1350.0</c:v>
                </c:pt>
                <c:pt idx="28">
                  <c:v>1253.0</c:v>
                </c:pt>
                <c:pt idx="29">
                  <c:v>1363.0</c:v>
                </c:pt>
                <c:pt idx="30">
                  <c:v>1242.0</c:v>
                </c:pt>
                <c:pt idx="31">
                  <c:v>1182.0</c:v>
                </c:pt>
                <c:pt idx="32">
                  <c:v>1473.0</c:v>
                </c:pt>
                <c:pt idx="33">
                  <c:v>1287.0</c:v>
                </c:pt>
                <c:pt idx="34">
                  <c:v>1427.0</c:v>
                </c:pt>
                <c:pt idx="35">
                  <c:v>1184.0</c:v>
                </c:pt>
                <c:pt idx="36">
                  <c:v>1181.0</c:v>
                </c:pt>
                <c:pt idx="37">
                  <c:v>1215.0</c:v>
                </c:pt>
              </c:numCache>
            </c:numRef>
          </c:xVal>
          <c:yVal>
            <c:numRef>
              <c:f>'4" Raw Data'!$H$2:$H$39</c:f>
              <c:numCache>
                <c:formatCode>General</c:formatCode>
                <c:ptCount val="38"/>
                <c:pt idx="0">
                  <c:v>0.42</c:v>
                </c:pt>
                <c:pt idx="1">
                  <c:v>0.49</c:v>
                </c:pt>
                <c:pt idx="2">
                  <c:v>0.35</c:v>
                </c:pt>
                <c:pt idx="3">
                  <c:v>0.35</c:v>
                </c:pt>
                <c:pt idx="4">
                  <c:v>0.54</c:v>
                </c:pt>
                <c:pt idx="5">
                  <c:v>0.46</c:v>
                </c:pt>
                <c:pt idx="6">
                  <c:v>0.35</c:v>
                </c:pt>
                <c:pt idx="7">
                  <c:v>0.36</c:v>
                </c:pt>
                <c:pt idx="8">
                  <c:v>0.44</c:v>
                </c:pt>
                <c:pt idx="9">
                  <c:v>0.59</c:v>
                </c:pt>
                <c:pt idx="10">
                  <c:v>0.56</c:v>
                </c:pt>
                <c:pt idx="11">
                  <c:v>0.53</c:v>
                </c:pt>
                <c:pt idx="12">
                  <c:v>0.58</c:v>
                </c:pt>
                <c:pt idx="13">
                  <c:v>0.63</c:v>
                </c:pt>
                <c:pt idx="14">
                  <c:v>0.58</c:v>
                </c:pt>
                <c:pt idx="15">
                  <c:v>0.59</c:v>
                </c:pt>
                <c:pt idx="16">
                  <c:v>0.37</c:v>
                </c:pt>
                <c:pt idx="17">
                  <c:v>0.51</c:v>
                </c:pt>
                <c:pt idx="18">
                  <c:v>0.69</c:v>
                </c:pt>
                <c:pt idx="19">
                  <c:v>0.62</c:v>
                </c:pt>
                <c:pt idx="20">
                  <c:v>0.72</c:v>
                </c:pt>
                <c:pt idx="21">
                  <c:v>0.54</c:v>
                </c:pt>
                <c:pt idx="22">
                  <c:v>0.59</c:v>
                </c:pt>
                <c:pt idx="23">
                  <c:v>0.67</c:v>
                </c:pt>
                <c:pt idx="24">
                  <c:v>0.63</c:v>
                </c:pt>
                <c:pt idx="25">
                  <c:v>0.62</c:v>
                </c:pt>
                <c:pt idx="26">
                  <c:v>0.54</c:v>
                </c:pt>
                <c:pt idx="27">
                  <c:v>0.57</c:v>
                </c:pt>
                <c:pt idx="28">
                  <c:v>0.5</c:v>
                </c:pt>
                <c:pt idx="29">
                  <c:v>0.54</c:v>
                </c:pt>
                <c:pt idx="30">
                  <c:v>0.53</c:v>
                </c:pt>
                <c:pt idx="31">
                  <c:v>0.62</c:v>
                </c:pt>
                <c:pt idx="32">
                  <c:v>0.54</c:v>
                </c:pt>
                <c:pt idx="33">
                  <c:v>0.56</c:v>
                </c:pt>
                <c:pt idx="34">
                  <c:v>0.54</c:v>
                </c:pt>
                <c:pt idx="35">
                  <c:v>0.55</c:v>
                </c:pt>
                <c:pt idx="36">
                  <c:v>0.36</c:v>
                </c:pt>
                <c:pt idx="37">
                  <c:v>0.65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783512"/>
        <c:axId val="-2035511432"/>
      </c:scatterChart>
      <c:valAx>
        <c:axId val="-2136783512"/>
        <c:scaling>
          <c:orientation val="minMax"/>
        </c:scaling>
        <c:delete val="0"/>
        <c:axPos val="b"/>
        <c:title>
          <c:tx>
            <c:strRef>
              <c:f>'4" Raw Data'!$F$1</c:f>
              <c:strCache>
                <c:ptCount val="1"/>
                <c:pt idx="0">
                  <c:v>5 Shot Average Velocity (ft/s)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35511432"/>
        <c:crosses val="autoZero"/>
        <c:crossBetween val="midCat"/>
      </c:valAx>
      <c:valAx>
        <c:axId val="-2035511432"/>
        <c:scaling>
          <c:orientation val="minMax"/>
        </c:scaling>
        <c:delete val="0"/>
        <c:axPos val="l"/>
        <c:majorGridlines/>
        <c:title>
          <c:tx>
            <c:strRef>
              <c:f>'4" Raw Data'!$H$1</c:f>
              <c:strCache>
                <c:ptCount val="1"/>
                <c:pt idx="0">
                  <c:v>5 Shot Average Expansion Diameter (inches)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36783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 vs. Penetration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'4" Raw Data'!$G$1</c:f>
              <c:strCache>
                <c:ptCount val="1"/>
                <c:pt idx="0">
                  <c:v>5 Shot Average Penetration Depth (inches)</c:v>
                </c:pt>
              </c:strCache>
            </c:strRef>
          </c:tx>
          <c:spPr>
            <a:ln w="47625">
              <a:noFill/>
            </a:ln>
          </c:spPr>
          <c:xVal>
            <c:numRef>
              <c:f>'4" Raw Data'!$F$2:$F$39</c:f>
              <c:numCache>
                <c:formatCode>General</c:formatCode>
                <c:ptCount val="38"/>
                <c:pt idx="0">
                  <c:v>916.0</c:v>
                </c:pt>
                <c:pt idx="1">
                  <c:v>926.0</c:v>
                </c:pt>
                <c:pt idx="2">
                  <c:v>850.0</c:v>
                </c:pt>
                <c:pt idx="3">
                  <c:v>892.0</c:v>
                </c:pt>
                <c:pt idx="4">
                  <c:v>1058.0</c:v>
                </c:pt>
                <c:pt idx="5">
                  <c:v>953.0</c:v>
                </c:pt>
                <c:pt idx="6">
                  <c:v>892.0</c:v>
                </c:pt>
                <c:pt idx="7">
                  <c:v>744.0</c:v>
                </c:pt>
                <c:pt idx="8">
                  <c:v>976.0</c:v>
                </c:pt>
                <c:pt idx="9">
                  <c:v>989.0</c:v>
                </c:pt>
                <c:pt idx="10">
                  <c:v>921.0</c:v>
                </c:pt>
                <c:pt idx="11">
                  <c:v>890.0</c:v>
                </c:pt>
                <c:pt idx="12">
                  <c:v>1110.0</c:v>
                </c:pt>
                <c:pt idx="13">
                  <c:v>885.0</c:v>
                </c:pt>
                <c:pt idx="14">
                  <c:v>921.0</c:v>
                </c:pt>
                <c:pt idx="15">
                  <c:v>869.0</c:v>
                </c:pt>
                <c:pt idx="16">
                  <c:v>764.0</c:v>
                </c:pt>
                <c:pt idx="17">
                  <c:v>839.0</c:v>
                </c:pt>
                <c:pt idx="18">
                  <c:v>1418.0</c:v>
                </c:pt>
                <c:pt idx="19">
                  <c:v>1352.0</c:v>
                </c:pt>
                <c:pt idx="20">
                  <c:v>1290.0</c:v>
                </c:pt>
                <c:pt idx="21">
                  <c:v>1644.0</c:v>
                </c:pt>
                <c:pt idx="22">
                  <c:v>1379.0</c:v>
                </c:pt>
                <c:pt idx="23">
                  <c:v>1407.0</c:v>
                </c:pt>
                <c:pt idx="24">
                  <c:v>1300.0</c:v>
                </c:pt>
                <c:pt idx="25">
                  <c:v>1364.0</c:v>
                </c:pt>
                <c:pt idx="26">
                  <c:v>1379.0</c:v>
                </c:pt>
                <c:pt idx="27">
                  <c:v>1350.0</c:v>
                </c:pt>
                <c:pt idx="28">
                  <c:v>1253.0</c:v>
                </c:pt>
                <c:pt idx="29">
                  <c:v>1363.0</c:v>
                </c:pt>
                <c:pt idx="30">
                  <c:v>1242.0</c:v>
                </c:pt>
                <c:pt idx="31">
                  <c:v>1182.0</c:v>
                </c:pt>
                <c:pt idx="32">
                  <c:v>1473.0</c:v>
                </c:pt>
                <c:pt idx="33">
                  <c:v>1287.0</c:v>
                </c:pt>
                <c:pt idx="34">
                  <c:v>1427.0</c:v>
                </c:pt>
                <c:pt idx="35">
                  <c:v>1184.0</c:v>
                </c:pt>
                <c:pt idx="36">
                  <c:v>1181.0</c:v>
                </c:pt>
                <c:pt idx="37">
                  <c:v>1215.0</c:v>
                </c:pt>
              </c:numCache>
            </c:numRef>
          </c:xVal>
          <c:yVal>
            <c:numRef>
              <c:f>'4" Raw Data'!$G$2:$G$39</c:f>
              <c:numCache>
                <c:formatCode>General</c:formatCode>
                <c:ptCount val="38"/>
                <c:pt idx="0">
                  <c:v>15.2</c:v>
                </c:pt>
                <c:pt idx="1">
                  <c:v>13.0</c:v>
                </c:pt>
                <c:pt idx="2">
                  <c:v>18.3</c:v>
                </c:pt>
                <c:pt idx="3">
                  <c:v>22.9</c:v>
                </c:pt>
                <c:pt idx="4">
                  <c:v>11.4</c:v>
                </c:pt>
                <c:pt idx="5">
                  <c:v>14.3</c:v>
                </c:pt>
                <c:pt idx="6">
                  <c:v>19.6</c:v>
                </c:pt>
                <c:pt idx="7">
                  <c:v>21.4</c:v>
                </c:pt>
                <c:pt idx="8">
                  <c:v>10.8</c:v>
                </c:pt>
                <c:pt idx="9">
                  <c:v>12.5</c:v>
                </c:pt>
                <c:pt idx="10">
                  <c:v>13.4</c:v>
                </c:pt>
                <c:pt idx="11">
                  <c:v>13.3</c:v>
                </c:pt>
                <c:pt idx="12">
                  <c:v>10.1</c:v>
                </c:pt>
                <c:pt idx="13">
                  <c:v>14.0</c:v>
                </c:pt>
                <c:pt idx="14">
                  <c:v>15.1</c:v>
                </c:pt>
                <c:pt idx="15">
                  <c:v>14.1</c:v>
                </c:pt>
                <c:pt idx="16">
                  <c:v>15.9</c:v>
                </c:pt>
                <c:pt idx="17">
                  <c:v>15.3</c:v>
                </c:pt>
                <c:pt idx="18">
                  <c:v>16.1</c:v>
                </c:pt>
                <c:pt idx="19">
                  <c:v>19.2</c:v>
                </c:pt>
                <c:pt idx="20">
                  <c:v>16.2</c:v>
                </c:pt>
                <c:pt idx="21">
                  <c:v>20.3</c:v>
                </c:pt>
                <c:pt idx="22">
                  <c:v>13.5</c:v>
                </c:pt>
                <c:pt idx="23">
                  <c:v>13.3</c:v>
                </c:pt>
                <c:pt idx="24">
                  <c:v>19.9</c:v>
                </c:pt>
                <c:pt idx="25">
                  <c:v>12.2</c:v>
                </c:pt>
                <c:pt idx="26">
                  <c:v>16.7</c:v>
                </c:pt>
                <c:pt idx="27">
                  <c:v>14.5</c:v>
                </c:pt>
                <c:pt idx="28">
                  <c:v>19.2</c:v>
                </c:pt>
                <c:pt idx="29">
                  <c:v>21.4</c:v>
                </c:pt>
                <c:pt idx="30">
                  <c:v>24.7</c:v>
                </c:pt>
                <c:pt idx="31">
                  <c:v>17.6</c:v>
                </c:pt>
                <c:pt idx="32">
                  <c:v>13.6</c:v>
                </c:pt>
                <c:pt idx="33">
                  <c:v>19.9</c:v>
                </c:pt>
                <c:pt idx="34">
                  <c:v>19.3</c:v>
                </c:pt>
                <c:pt idx="35">
                  <c:v>15.6</c:v>
                </c:pt>
                <c:pt idx="36">
                  <c:v>32.0</c:v>
                </c:pt>
                <c:pt idx="37">
                  <c:v>15.5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7956952"/>
        <c:axId val="-2135627608"/>
      </c:scatterChart>
      <c:valAx>
        <c:axId val="-2047956952"/>
        <c:scaling>
          <c:orientation val="minMax"/>
        </c:scaling>
        <c:delete val="0"/>
        <c:axPos val="b"/>
        <c:title>
          <c:tx>
            <c:strRef>
              <c:f>'4" Raw Data'!$F$1</c:f>
              <c:strCache>
                <c:ptCount val="1"/>
                <c:pt idx="0">
                  <c:v>5 Shot Average Velocity (ft/s)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35627608"/>
        <c:crosses val="autoZero"/>
        <c:crossBetween val="midCat"/>
      </c:valAx>
      <c:valAx>
        <c:axId val="-2135627608"/>
        <c:scaling>
          <c:orientation val="minMax"/>
        </c:scaling>
        <c:delete val="0"/>
        <c:axPos val="l"/>
        <c:majorGridlines/>
        <c:title>
          <c:tx>
            <c:strRef>
              <c:f>'4" Raw Data'!$G$1</c:f>
              <c:strCache>
                <c:ptCount val="1"/>
                <c:pt idx="0">
                  <c:v>5 Shot Average Penetration Depth (inches)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47956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KE vs. Pentration</c:v>
          </c:tx>
          <c:spPr>
            <a:ln w="47625">
              <a:noFill/>
            </a:ln>
          </c:spPr>
          <c:xVal>
            <c:numRef>
              <c:f>'4" Raw Data'!$I$2:$I$39</c:f>
              <c:numCache>
                <c:formatCode>0</c:formatCode>
                <c:ptCount val="38"/>
                <c:pt idx="0">
                  <c:v>204.9295261778942</c:v>
                </c:pt>
                <c:pt idx="1">
                  <c:v>237.9868111372619</c:v>
                </c:pt>
                <c:pt idx="2">
                  <c:v>206.9419157156179</c:v>
                </c:pt>
                <c:pt idx="3">
                  <c:v>279.1307606909721</c:v>
                </c:pt>
                <c:pt idx="4">
                  <c:v>273.3914472223456</c:v>
                </c:pt>
                <c:pt idx="5">
                  <c:v>221.8193303432657</c:v>
                </c:pt>
                <c:pt idx="6">
                  <c:v>220.8312980150095</c:v>
                </c:pt>
                <c:pt idx="7">
                  <c:v>194.1886584661841</c:v>
                </c:pt>
                <c:pt idx="8">
                  <c:v>190.3544562369555</c:v>
                </c:pt>
                <c:pt idx="9">
                  <c:v>271.4710355699631</c:v>
                </c:pt>
                <c:pt idx="10">
                  <c:v>297.575553976642</c:v>
                </c:pt>
                <c:pt idx="11">
                  <c:v>237.4295039744216</c:v>
                </c:pt>
                <c:pt idx="12">
                  <c:v>300.9258848083841</c:v>
                </c:pt>
                <c:pt idx="13">
                  <c:v>226.0740929881433</c:v>
                </c:pt>
                <c:pt idx="14">
                  <c:v>244.8406456769839</c:v>
                </c:pt>
                <c:pt idx="15">
                  <c:v>217.9735556641058</c:v>
                </c:pt>
                <c:pt idx="16">
                  <c:v>191.8091567121098</c:v>
                </c:pt>
                <c:pt idx="17">
                  <c:v>246.9459523069408</c:v>
                </c:pt>
                <c:pt idx="18">
                  <c:v>558.0631910830854</c:v>
                </c:pt>
                <c:pt idx="19">
                  <c:v>568.2014299036368</c:v>
                </c:pt>
                <c:pt idx="20">
                  <c:v>461.8599849016386</c:v>
                </c:pt>
                <c:pt idx="21">
                  <c:v>750.1265597939517</c:v>
                </c:pt>
                <c:pt idx="22">
                  <c:v>464.4533727074915</c:v>
                </c:pt>
                <c:pt idx="23">
                  <c:v>571.4160708734846</c:v>
                </c:pt>
                <c:pt idx="24">
                  <c:v>525.3341622629779</c:v>
                </c:pt>
                <c:pt idx="25">
                  <c:v>413.0947200142102</c:v>
                </c:pt>
                <c:pt idx="26">
                  <c:v>527.7879235312402</c:v>
                </c:pt>
                <c:pt idx="27">
                  <c:v>505.8228606954127</c:v>
                </c:pt>
                <c:pt idx="28">
                  <c:v>470.6052999689151</c:v>
                </c:pt>
                <c:pt idx="29">
                  <c:v>577.4849238420888</c:v>
                </c:pt>
                <c:pt idx="30">
                  <c:v>541.1543851858431</c:v>
                </c:pt>
                <c:pt idx="31">
                  <c:v>387.7625560637684</c:v>
                </c:pt>
                <c:pt idx="32">
                  <c:v>602.193980638572</c:v>
                </c:pt>
                <c:pt idx="33">
                  <c:v>581.078871175452</c:v>
                </c:pt>
                <c:pt idx="34">
                  <c:v>565.1696900395221</c:v>
                </c:pt>
                <c:pt idx="35">
                  <c:v>420.2019627869799</c:v>
                </c:pt>
                <c:pt idx="36">
                  <c:v>489.30289533283</c:v>
                </c:pt>
                <c:pt idx="37">
                  <c:v>409.7165171632843</c:v>
                </c:pt>
              </c:numCache>
            </c:numRef>
          </c:xVal>
          <c:yVal>
            <c:numRef>
              <c:f>'4" Raw Data'!$G$2:$G$39</c:f>
              <c:numCache>
                <c:formatCode>General</c:formatCode>
                <c:ptCount val="38"/>
                <c:pt idx="0">
                  <c:v>15.2</c:v>
                </c:pt>
                <c:pt idx="1">
                  <c:v>13.0</c:v>
                </c:pt>
                <c:pt idx="2">
                  <c:v>18.3</c:v>
                </c:pt>
                <c:pt idx="3">
                  <c:v>22.9</c:v>
                </c:pt>
                <c:pt idx="4">
                  <c:v>11.4</c:v>
                </c:pt>
                <c:pt idx="5">
                  <c:v>14.3</c:v>
                </c:pt>
                <c:pt idx="6">
                  <c:v>19.6</c:v>
                </c:pt>
                <c:pt idx="7">
                  <c:v>21.4</c:v>
                </c:pt>
                <c:pt idx="8">
                  <c:v>10.8</c:v>
                </c:pt>
                <c:pt idx="9">
                  <c:v>12.5</c:v>
                </c:pt>
                <c:pt idx="10">
                  <c:v>13.4</c:v>
                </c:pt>
                <c:pt idx="11">
                  <c:v>13.3</c:v>
                </c:pt>
                <c:pt idx="12">
                  <c:v>10.1</c:v>
                </c:pt>
                <c:pt idx="13">
                  <c:v>14.0</c:v>
                </c:pt>
                <c:pt idx="14">
                  <c:v>15.1</c:v>
                </c:pt>
                <c:pt idx="15">
                  <c:v>14.1</c:v>
                </c:pt>
                <c:pt idx="16">
                  <c:v>15.9</c:v>
                </c:pt>
                <c:pt idx="17">
                  <c:v>15.3</c:v>
                </c:pt>
                <c:pt idx="18">
                  <c:v>16.1</c:v>
                </c:pt>
                <c:pt idx="19">
                  <c:v>19.2</c:v>
                </c:pt>
                <c:pt idx="20">
                  <c:v>16.2</c:v>
                </c:pt>
                <c:pt idx="21">
                  <c:v>20.3</c:v>
                </c:pt>
                <c:pt idx="22">
                  <c:v>13.5</c:v>
                </c:pt>
                <c:pt idx="23">
                  <c:v>13.3</c:v>
                </c:pt>
                <c:pt idx="24">
                  <c:v>19.9</c:v>
                </c:pt>
                <c:pt idx="25">
                  <c:v>12.2</c:v>
                </c:pt>
                <c:pt idx="26">
                  <c:v>16.7</c:v>
                </c:pt>
                <c:pt idx="27">
                  <c:v>14.5</c:v>
                </c:pt>
                <c:pt idx="28">
                  <c:v>19.2</c:v>
                </c:pt>
                <c:pt idx="29">
                  <c:v>21.4</c:v>
                </c:pt>
                <c:pt idx="30">
                  <c:v>24.7</c:v>
                </c:pt>
                <c:pt idx="31">
                  <c:v>17.6</c:v>
                </c:pt>
                <c:pt idx="32">
                  <c:v>13.6</c:v>
                </c:pt>
                <c:pt idx="33">
                  <c:v>19.9</c:v>
                </c:pt>
                <c:pt idx="34">
                  <c:v>19.3</c:v>
                </c:pt>
                <c:pt idx="35">
                  <c:v>15.6</c:v>
                </c:pt>
                <c:pt idx="36">
                  <c:v>32.0</c:v>
                </c:pt>
                <c:pt idx="37">
                  <c:v>15.5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4764040"/>
        <c:axId val="-2048529848"/>
      </c:scatterChart>
      <c:valAx>
        <c:axId val="-2034764040"/>
        <c:scaling>
          <c:orientation val="minMax"/>
        </c:scaling>
        <c:delete val="0"/>
        <c:axPos val="b"/>
        <c:title>
          <c:tx>
            <c:strRef>
              <c:f>'4" Raw Data'!$I$1</c:f>
              <c:strCache>
                <c:ptCount val="1"/>
                <c:pt idx="0">
                  <c:v>Average Kinetic Energy (ft * lb) </c:v>
                </c:pt>
              </c:strCache>
            </c:strRef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048529848"/>
        <c:crosses val="autoZero"/>
        <c:crossBetween val="midCat"/>
      </c:valAx>
      <c:valAx>
        <c:axId val="-2048529848"/>
        <c:scaling>
          <c:orientation val="minMax"/>
        </c:scaling>
        <c:delete val="0"/>
        <c:axPos val="l"/>
        <c:majorGridlines/>
        <c:title>
          <c:tx>
            <c:strRef>
              <c:f>'4" Raw Data'!$G$1</c:f>
              <c:strCache>
                <c:ptCount val="1"/>
                <c:pt idx="0">
                  <c:v>5 Shot Average Penetration Depth (inches)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34764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 vs. Expansion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'4" Raw Data'!$H$1</c:f>
              <c:strCache>
                <c:ptCount val="1"/>
                <c:pt idx="0">
                  <c:v>5 Shot Average Expansion Diameter (inches)</c:v>
                </c:pt>
              </c:strCache>
            </c:strRef>
          </c:tx>
          <c:spPr>
            <a:ln w="47625">
              <a:noFill/>
            </a:ln>
          </c:spPr>
          <c:xVal>
            <c:numRef>
              <c:f>'4" Raw Data'!$F$2:$F$39</c:f>
              <c:numCache>
                <c:formatCode>General</c:formatCode>
                <c:ptCount val="38"/>
                <c:pt idx="0">
                  <c:v>916.0</c:v>
                </c:pt>
                <c:pt idx="1">
                  <c:v>926.0</c:v>
                </c:pt>
                <c:pt idx="2">
                  <c:v>850.0</c:v>
                </c:pt>
                <c:pt idx="3">
                  <c:v>892.0</c:v>
                </c:pt>
                <c:pt idx="4">
                  <c:v>1058.0</c:v>
                </c:pt>
                <c:pt idx="5">
                  <c:v>953.0</c:v>
                </c:pt>
                <c:pt idx="6">
                  <c:v>892.0</c:v>
                </c:pt>
                <c:pt idx="7">
                  <c:v>744.0</c:v>
                </c:pt>
                <c:pt idx="8">
                  <c:v>976.0</c:v>
                </c:pt>
                <c:pt idx="9">
                  <c:v>989.0</c:v>
                </c:pt>
                <c:pt idx="10">
                  <c:v>921.0</c:v>
                </c:pt>
                <c:pt idx="11">
                  <c:v>890.0</c:v>
                </c:pt>
                <c:pt idx="12">
                  <c:v>1110.0</c:v>
                </c:pt>
                <c:pt idx="13">
                  <c:v>885.0</c:v>
                </c:pt>
                <c:pt idx="14">
                  <c:v>921.0</c:v>
                </c:pt>
                <c:pt idx="15">
                  <c:v>869.0</c:v>
                </c:pt>
                <c:pt idx="16">
                  <c:v>764.0</c:v>
                </c:pt>
                <c:pt idx="17">
                  <c:v>839.0</c:v>
                </c:pt>
                <c:pt idx="18">
                  <c:v>1418.0</c:v>
                </c:pt>
                <c:pt idx="19">
                  <c:v>1352.0</c:v>
                </c:pt>
                <c:pt idx="20">
                  <c:v>1290.0</c:v>
                </c:pt>
                <c:pt idx="21">
                  <c:v>1644.0</c:v>
                </c:pt>
                <c:pt idx="22">
                  <c:v>1379.0</c:v>
                </c:pt>
                <c:pt idx="23">
                  <c:v>1407.0</c:v>
                </c:pt>
                <c:pt idx="24">
                  <c:v>1300.0</c:v>
                </c:pt>
                <c:pt idx="25">
                  <c:v>1364.0</c:v>
                </c:pt>
                <c:pt idx="26">
                  <c:v>1379.0</c:v>
                </c:pt>
                <c:pt idx="27">
                  <c:v>1350.0</c:v>
                </c:pt>
                <c:pt idx="28">
                  <c:v>1253.0</c:v>
                </c:pt>
                <c:pt idx="29">
                  <c:v>1363.0</c:v>
                </c:pt>
                <c:pt idx="30">
                  <c:v>1242.0</c:v>
                </c:pt>
                <c:pt idx="31">
                  <c:v>1182.0</c:v>
                </c:pt>
                <c:pt idx="32">
                  <c:v>1473.0</c:v>
                </c:pt>
                <c:pt idx="33">
                  <c:v>1287.0</c:v>
                </c:pt>
                <c:pt idx="34">
                  <c:v>1427.0</c:v>
                </c:pt>
                <c:pt idx="35">
                  <c:v>1184.0</c:v>
                </c:pt>
                <c:pt idx="36">
                  <c:v>1181.0</c:v>
                </c:pt>
                <c:pt idx="37">
                  <c:v>1215.0</c:v>
                </c:pt>
              </c:numCache>
            </c:numRef>
          </c:xVal>
          <c:yVal>
            <c:numRef>
              <c:f>'4" Raw Data'!$H$2:$H$39</c:f>
              <c:numCache>
                <c:formatCode>General</c:formatCode>
                <c:ptCount val="38"/>
                <c:pt idx="0">
                  <c:v>0.42</c:v>
                </c:pt>
                <c:pt idx="1">
                  <c:v>0.49</c:v>
                </c:pt>
                <c:pt idx="2">
                  <c:v>0.35</c:v>
                </c:pt>
                <c:pt idx="3">
                  <c:v>0.35</c:v>
                </c:pt>
                <c:pt idx="4">
                  <c:v>0.54</c:v>
                </c:pt>
                <c:pt idx="5">
                  <c:v>0.46</c:v>
                </c:pt>
                <c:pt idx="6">
                  <c:v>0.35</c:v>
                </c:pt>
                <c:pt idx="7">
                  <c:v>0.36</c:v>
                </c:pt>
                <c:pt idx="8">
                  <c:v>0.44</c:v>
                </c:pt>
                <c:pt idx="9">
                  <c:v>0.59</c:v>
                </c:pt>
                <c:pt idx="10">
                  <c:v>0.56</c:v>
                </c:pt>
                <c:pt idx="11">
                  <c:v>0.53</c:v>
                </c:pt>
                <c:pt idx="12">
                  <c:v>0.58</c:v>
                </c:pt>
                <c:pt idx="13">
                  <c:v>0.63</c:v>
                </c:pt>
                <c:pt idx="14">
                  <c:v>0.58</c:v>
                </c:pt>
                <c:pt idx="15">
                  <c:v>0.59</c:v>
                </c:pt>
                <c:pt idx="16">
                  <c:v>0.37</c:v>
                </c:pt>
                <c:pt idx="17">
                  <c:v>0.51</c:v>
                </c:pt>
                <c:pt idx="18">
                  <c:v>0.69</c:v>
                </c:pt>
                <c:pt idx="19">
                  <c:v>0.62</c:v>
                </c:pt>
                <c:pt idx="20">
                  <c:v>0.72</c:v>
                </c:pt>
                <c:pt idx="21">
                  <c:v>0.54</c:v>
                </c:pt>
                <c:pt idx="22">
                  <c:v>0.59</c:v>
                </c:pt>
                <c:pt idx="23">
                  <c:v>0.67</c:v>
                </c:pt>
                <c:pt idx="24">
                  <c:v>0.63</c:v>
                </c:pt>
                <c:pt idx="25">
                  <c:v>0.62</c:v>
                </c:pt>
                <c:pt idx="26">
                  <c:v>0.54</c:v>
                </c:pt>
                <c:pt idx="27">
                  <c:v>0.57</c:v>
                </c:pt>
                <c:pt idx="28">
                  <c:v>0.5</c:v>
                </c:pt>
                <c:pt idx="29">
                  <c:v>0.54</c:v>
                </c:pt>
                <c:pt idx="30">
                  <c:v>0.53</c:v>
                </c:pt>
                <c:pt idx="31">
                  <c:v>0.62</c:v>
                </c:pt>
                <c:pt idx="32">
                  <c:v>0.54</c:v>
                </c:pt>
                <c:pt idx="33">
                  <c:v>0.56</c:v>
                </c:pt>
                <c:pt idx="34">
                  <c:v>0.54</c:v>
                </c:pt>
                <c:pt idx="35">
                  <c:v>0.55</c:v>
                </c:pt>
                <c:pt idx="36">
                  <c:v>0.36</c:v>
                </c:pt>
                <c:pt idx="37">
                  <c:v>0.65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5260776"/>
        <c:axId val="1778662728"/>
      </c:scatterChart>
      <c:valAx>
        <c:axId val="-2145260776"/>
        <c:scaling>
          <c:orientation val="minMax"/>
        </c:scaling>
        <c:delete val="0"/>
        <c:axPos val="b"/>
        <c:title>
          <c:tx>
            <c:strRef>
              <c:f>'4" Raw Data'!$F$1</c:f>
              <c:strCache>
                <c:ptCount val="1"/>
                <c:pt idx="0">
                  <c:v>5 Shot Average Velocity (ft/s)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78662728"/>
        <c:crosses val="autoZero"/>
        <c:crossBetween val="midCat"/>
      </c:valAx>
      <c:valAx>
        <c:axId val="1778662728"/>
        <c:scaling>
          <c:orientation val="minMax"/>
        </c:scaling>
        <c:delete val="0"/>
        <c:axPos val="l"/>
        <c:majorGridlines/>
        <c:title>
          <c:tx>
            <c:strRef>
              <c:f>'4" Raw Data'!$H$1</c:f>
              <c:strCache>
                <c:ptCount val="1"/>
                <c:pt idx="0">
                  <c:v>5 Shot Average Expansion Diameter (inches)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45260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Velocity vs. Penetration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'4" Raw Data'!$G$1</c:f>
              <c:strCache>
                <c:ptCount val="1"/>
                <c:pt idx="0">
                  <c:v>5 Shot Average Penetration Depth (inches)</c:v>
                </c:pt>
              </c:strCache>
            </c:strRef>
          </c:tx>
          <c:spPr>
            <a:ln w="47625">
              <a:noFill/>
            </a:ln>
          </c:spPr>
          <c:xVal>
            <c:numRef>
              <c:f>'4" Raw Data'!$F$2:$F$39</c:f>
              <c:numCache>
                <c:formatCode>General</c:formatCode>
                <c:ptCount val="38"/>
                <c:pt idx="0">
                  <c:v>916.0</c:v>
                </c:pt>
                <c:pt idx="1">
                  <c:v>926.0</c:v>
                </c:pt>
                <c:pt idx="2">
                  <c:v>850.0</c:v>
                </c:pt>
                <c:pt idx="3">
                  <c:v>892.0</c:v>
                </c:pt>
                <c:pt idx="4">
                  <c:v>1058.0</c:v>
                </c:pt>
                <c:pt idx="5">
                  <c:v>953.0</c:v>
                </c:pt>
                <c:pt idx="6">
                  <c:v>892.0</c:v>
                </c:pt>
                <c:pt idx="7">
                  <c:v>744.0</c:v>
                </c:pt>
                <c:pt idx="8">
                  <c:v>976.0</c:v>
                </c:pt>
                <c:pt idx="9">
                  <c:v>989.0</c:v>
                </c:pt>
                <c:pt idx="10">
                  <c:v>921.0</c:v>
                </c:pt>
                <c:pt idx="11">
                  <c:v>890.0</c:v>
                </c:pt>
                <c:pt idx="12">
                  <c:v>1110.0</c:v>
                </c:pt>
                <c:pt idx="13">
                  <c:v>885.0</c:v>
                </c:pt>
                <c:pt idx="14">
                  <c:v>921.0</c:v>
                </c:pt>
                <c:pt idx="15">
                  <c:v>869.0</c:v>
                </c:pt>
                <c:pt idx="16">
                  <c:v>764.0</c:v>
                </c:pt>
                <c:pt idx="17">
                  <c:v>839.0</c:v>
                </c:pt>
                <c:pt idx="18">
                  <c:v>1418.0</c:v>
                </c:pt>
                <c:pt idx="19">
                  <c:v>1352.0</c:v>
                </c:pt>
                <c:pt idx="20">
                  <c:v>1290.0</c:v>
                </c:pt>
                <c:pt idx="21">
                  <c:v>1644.0</c:v>
                </c:pt>
                <c:pt idx="22">
                  <c:v>1379.0</c:v>
                </c:pt>
                <c:pt idx="23">
                  <c:v>1407.0</c:v>
                </c:pt>
                <c:pt idx="24">
                  <c:v>1300.0</c:v>
                </c:pt>
                <c:pt idx="25">
                  <c:v>1364.0</c:v>
                </c:pt>
                <c:pt idx="26">
                  <c:v>1379.0</c:v>
                </c:pt>
                <c:pt idx="27">
                  <c:v>1350.0</c:v>
                </c:pt>
                <c:pt idx="28">
                  <c:v>1253.0</c:v>
                </c:pt>
                <c:pt idx="29">
                  <c:v>1363.0</c:v>
                </c:pt>
                <c:pt idx="30">
                  <c:v>1242.0</c:v>
                </c:pt>
                <c:pt idx="31">
                  <c:v>1182.0</c:v>
                </c:pt>
                <c:pt idx="32">
                  <c:v>1473.0</c:v>
                </c:pt>
                <c:pt idx="33">
                  <c:v>1287.0</c:v>
                </c:pt>
                <c:pt idx="34">
                  <c:v>1427.0</c:v>
                </c:pt>
                <c:pt idx="35">
                  <c:v>1184.0</c:v>
                </c:pt>
                <c:pt idx="36">
                  <c:v>1181.0</c:v>
                </c:pt>
                <c:pt idx="37">
                  <c:v>1215.0</c:v>
                </c:pt>
              </c:numCache>
            </c:numRef>
          </c:xVal>
          <c:yVal>
            <c:numRef>
              <c:f>'4" Raw Data'!$G$2:$G$39</c:f>
              <c:numCache>
                <c:formatCode>General</c:formatCode>
                <c:ptCount val="38"/>
                <c:pt idx="0">
                  <c:v>15.2</c:v>
                </c:pt>
                <c:pt idx="1">
                  <c:v>13.0</c:v>
                </c:pt>
                <c:pt idx="2">
                  <c:v>18.3</c:v>
                </c:pt>
                <c:pt idx="3">
                  <c:v>22.9</c:v>
                </c:pt>
                <c:pt idx="4">
                  <c:v>11.4</c:v>
                </c:pt>
                <c:pt idx="5">
                  <c:v>14.3</c:v>
                </c:pt>
                <c:pt idx="6">
                  <c:v>19.6</c:v>
                </c:pt>
                <c:pt idx="7">
                  <c:v>21.4</c:v>
                </c:pt>
                <c:pt idx="8">
                  <c:v>10.8</c:v>
                </c:pt>
                <c:pt idx="9">
                  <c:v>12.5</c:v>
                </c:pt>
                <c:pt idx="10">
                  <c:v>13.4</c:v>
                </c:pt>
                <c:pt idx="11">
                  <c:v>13.3</c:v>
                </c:pt>
                <c:pt idx="12">
                  <c:v>10.1</c:v>
                </c:pt>
                <c:pt idx="13">
                  <c:v>14.0</c:v>
                </c:pt>
                <c:pt idx="14">
                  <c:v>15.1</c:v>
                </c:pt>
                <c:pt idx="15">
                  <c:v>14.1</c:v>
                </c:pt>
                <c:pt idx="16">
                  <c:v>15.9</c:v>
                </c:pt>
                <c:pt idx="17">
                  <c:v>15.3</c:v>
                </c:pt>
                <c:pt idx="18">
                  <c:v>16.1</c:v>
                </c:pt>
                <c:pt idx="19">
                  <c:v>19.2</c:v>
                </c:pt>
                <c:pt idx="20">
                  <c:v>16.2</c:v>
                </c:pt>
                <c:pt idx="21">
                  <c:v>20.3</c:v>
                </c:pt>
                <c:pt idx="22">
                  <c:v>13.5</c:v>
                </c:pt>
                <c:pt idx="23">
                  <c:v>13.3</c:v>
                </c:pt>
                <c:pt idx="24">
                  <c:v>19.9</c:v>
                </c:pt>
                <c:pt idx="25">
                  <c:v>12.2</c:v>
                </c:pt>
                <c:pt idx="26">
                  <c:v>16.7</c:v>
                </c:pt>
                <c:pt idx="27">
                  <c:v>14.5</c:v>
                </c:pt>
                <c:pt idx="28">
                  <c:v>19.2</c:v>
                </c:pt>
                <c:pt idx="29">
                  <c:v>21.4</c:v>
                </c:pt>
                <c:pt idx="30">
                  <c:v>24.7</c:v>
                </c:pt>
                <c:pt idx="31">
                  <c:v>17.6</c:v>
                </c:pt>
                <c:pt idx="32">
                  <c:v>13.6</c:v>
                </c:pt>
                <c:pt idx="33">
                  <c:v>19.9</c:v>
                </c:pt>
                <c:pt idx="34">
                  <c:v>19.3</c:v>
                </c:pt>
                <c:pt idx="35">
                  <c:v>15.6</c:v>
                </c:pt>
                <c:pt idx="36">
                  <c:v>32.0</c:v>
                </c:pt>
                <c:pt idx="37">
                  <c:v>15.5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122728"/>
        <c:axId val="-2038291208"/>
      </c:scatterChart>
      <c:valAx>
        <c:axId val="1761122728"/>
        <c:scaling>
          <c:orientation val="minMax"/>
        </c:scaling>
        <c:delete val="0"/>
        <c:axPos val="b"/>
        <c:title>
          <c:tx>
            <c:strRef>
              <c:f>'4" Raw Data'!$F$1</c:f>
              <c:strCache>
                <c:ptCount val="1"/>
                <c:pt idx="0">
                  <c:v>5 Shot Average Velocity (ft/s)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38291208"/>
        <c:crosses val="autoZero"/>
        <c:crossBetween val="midCat"/>
      </c:valAx>
      <c:valAx>
        <c:axId val="-2038291208"/>
        <c:scaling>
          <c:orientation val="minMax"/>
        </c:scaling>
        <c:delete val="0"/>
        <c:axPos val="l"/>
        <c:majorGridlines/>
        <c:title>
          <c:tx>
            <c:strRef>
              <c:f>'4" Raw Data'!$G$1</c:f>
              <c:strCache>
                <c:ptCount val="1"/>
                <c:pt idx="0">
                  <c:v>5 Shot Average Penetration Depth (inches)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61122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KE vs. Pentration</c:v>
          </c:tx>
          <c:spPr>
            <a:ln w="47625">
              <a:noFill/>
            </a:ln>
          </c:spPr>
          <c:xVal>
            <c:numRef>
              <c:f>'4" Raw Data'!$I$2:$I$39</c:f>
              <c:numCache>
                <c:formatCode>0</c:formatCode>
                <c:ptCount val="38"/>
                <c:pt idx="0">
                  <c:v>204.9295261778942</c:v>
                </c:pt>
                <c:pt idx="1">
                  <c:v>237.9868111372619</c:v>
                </c:pt>
                <c:pt idx="2">
                  <c:v>206.9419157156179</c:v>
                </c:pt>
                <c:pt idx="3">
                  <c:v>279.1307606909721</c:v>
                </c:pt>
                <c:pt idx="4">
                  <c:v>273.3914472223456</c:v>
                </c:pt>
                <c:pt idx="5">
                  <c:v>221.8193303432657</c:v>
                </c:pt>
                <c:pt idx="6">
                  <c:v>220.8312980150095</c:v>
                </c:pt>
                <c:pt idx="7">
                  <c:v>194.1886584661841</c:v>
                </c:pt>
                <c:pt idx="8">
                  <c:v>190.3544562369555</c:v>
                </c:pt>
                <c:pt idx="9">
                  <c:v>271.4710355699631</c:v>
                </c:pt>
                <c:pt idx="10">
                  <c:v>297.575553976642</c:v>
                </c:pt>
                <c:pt idx="11">
                  <c:v>237.4295039744216</c:v>
                </c:pt>
                <c:pt idx="12">
                  <c:v>300.9258848083841</c:v>
                </c:pt>
                <c:pt idx="13">
                  <c:v>226.0740929881433</c:v>
                </c:pt>
                <c:pt idx="14">
                  <c:v>244.8406456769839</c:v>
                </c:pt>
                <c:pt idx="15">
                  <c:v>217.9735556641058</c:v>
                </c:pt>
                <c:pt idx="16">
                  <c:v>191.8091567121098</c:v>
                </c:pt>
                <c:pt idx="17">
                  <c:v>246.9459523069408</c:v>
                </c:pt>
                <c:pt idx="18">
                  <c:v>558.0631910830854</c:v>
                </c:pt>
                <c:pt idx="19">
                  <c:v>568.2014299036368</c:v>
                </c:pt>
                <c:pt idx="20">
                  <c:v>461.8599849016386</c:v>
                </c:pt>
                <c:pt idx="21">
                  <c:v>750.1265597939517</c:v>
                </c:pt>
                <c:pt idx="22">
                  <c:v>464.4533727074915</c:v>
                </c:pt>
                <c:pt idx="23">
                  <c:v>571.4160708734846</c:v>
                </c:pt>
                <c:pt idx="24">
                  <c:v>525.3341622629779</c:v>
                </c:pt>
                <c:pt idx="25">
                  <c:v>413.0947200142102</c:v>
                </c:pt>
                <c:pt idx="26">
                  <c:v>527.7879235312402</c:v>
                </c:pt>
                <c:pt idx="27">
                  <c:v>505.8228606954127</c:v>
                </c:pt>
                <c:pt idx="28">
                  <c:v>470.6052999689151</c:v>
                </c:pt>
                <c:pt idx="29">
                  <c:v>577.4849238420888</c:v>
                </c:pt>
                <c:pt idx="30">
                  <c:v>541.1543851858431</c:v>
                </c:pt>
                <c:pt idx="31">
                  <c:v>387.7625560637684</c:v>
                </c:pt>
                <c:pt idx="32">
                  <c:v>602.193980638572</c:v>
                </c:pt>
                <c:pt idx="33">
                  <c:v>581.078871175452</c:v>
                </c:pt>
                <c:pt idx="34">
                  <c:v>565.1696900395221</c:v>
                </c:pt>
                <c:pt idx="35">
                  <c:v>420.2019627869799</c:v>
                </c:pt>
                <c:pt idx="36">
                  <c:v>489.30289533283</c:v>
                </c:pt>
                <c:pt idx="37">
                  <c:v>409.7165171632843</c:v>
                </c:pt>
              </c:numCache>
            </c:numRef>
          </c:xVal>
          <c:yVal>
            <c:numRef>
              <c:f>'4" Raw Data'!$G$2:$G$39</c:f>
              <c:numCache>
                <c:formatCode>General</c:formatCode>
                <c:ptCount val="38"/>
                <c:pt idx="0">
                  <c:v>15.2</c:v>
                </c:pt>
                <c:pt idx="1">
                  <c:v>13.0</c:v>
                </c:pt>
                <c:pt idx="2">
                  <c:v>18.3</c:v>
                </c:pt>
                <c:pt idx="3">
                  <c:v>22.9</c:v>
                </c:pt>
                <c:pt idx="4">
                  <c:v>11.4</c:v>
                </c:pt>
                <c:pt idx="5">
                  <c:v>14.3</c:v>
                </c:pt>
                <c:pt idx="6">
                  <c:v>19.6</c:v>
                </c:pt>
                <c:pt idx="7">
                  <c:v>21.4</c:v>
                </c:pt>
                <c:pt idx="8">
                  <c:v>10.8</c:v>
                </c:pt>
                <c:pt idx="9">
                  <c:v>12.5</c:v>
                </c:pt>
                <c:pt idx="10">
                  <c:v>13.4</c:v>
                </c:pt>
                <c:pt idx="11">
                  <c:v>13.3</c:v>
                </c:pt>
                <c:pt idx="12">
                  <c:v>10.1</c:v>
                </c:pt>
                <c:pt idx="13">
                  <c:v>14.0</c:v>
                </c:pt>
                <c:pt idx="14">
                  <c:v>15.1</c:v>
                </c:pt>
                <c:pt idx="15">
                  <c:v>14.1</c:v>
                </c:pt>
                <c:pt idx="16">
                  <c:v>15.9</c:v>
                </c:pt>
                <c:pt idx="17">
                  <c:v>15.3</c:v>
                </c:pt>
                <c:pt idx="18">
                  <c:v>16.1</c:v>
                </c:pt>
                <c:pt idx="19">
                  <c:v>19.2</c:v>
                </c:pt>
                <c:pt idx="20">
                  <c:v>16.2</c:v>
                </c:pt>
                <c:pt idx="21">
                  <c:v>20.3</c:v>
                </c:pt>
                <c:pt idx="22">
                  <c:v>13.5</c:v>
                </c:pt>
                <c:pt idx="23">
                  <c:v>13.3</c:v>
                </c:pt>
                <c:pt idx="24">
                  <c:v>19.9</c:v>
                </c:pt>
                <c:pt idx="25">
                  <c:v>12.2</c:v>
                </c:pt>
                <c:pt idx="26">
                  <c:v>16.7</c:v>
                </c:pt>
                <c:pt idx="27">
                  <c:v>14.5</c:v>
                </c:pt>
                <c:pt idx="28">
                  <c:v>19.2</c:v>
                </c:pt>
                <c:pt idx="29">
                  <c:v>21.4</c:v>
                </c:pt>
                <c:pt idx="30">
                  <c:v>24.7</c:v>
                </c:pt>
                <c:pt idx="31">
                  <c:v>17.6</c:v>
                </c:pt>
                <c:pt idx="32">
                  <c:v>13.6</c:v>
                </c:pt>
                <c:pt idx="33">
                  <c:v>19.9</c:v>
                </c:pt>
                <c:pt idx="34">
                  <c:v>19.3</c:v>
                </c:pt>
                <c:pt idx="35">
                  <c:v>15.6</c:v>
                </c:pt>
                <c:pt idx="36">
                  <c:v>32.0</c:v>
                </c:pt>
                <c:pt idx="37">
                  <c:v>15.5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2407928"/>
        <c:axId val="-2037896872"/>
      </c:scatterChart>
      <c:valAx>
        <c:axId val="-2032407928"/>
        <c:scaling>
          <c:orientation val="minMax"/>
        </c:scaling>
        <c:delete val="0"/>
        <c:axPos val="b"/>
        <c:title>
          <c:tx>
            <c:strRef>
              <c:f>'4" Raw Data'!$I$1</c:f>
              <c:strCache>
                <c:ptCount val="1"/>
                <c:pt idx="0">
                  <c:v>Average Kinetic Energy (ft * lb) </c:v>
                </c:pt>
              </c:strCache>
            </c:strRef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037896872"/>
        <c:crosses val="autoZero"/>
        <c:crossBetween val="midCat"/>
      </c:valAx>
      <c:valAx>
        <c:axId val="-2037896872"/>
        <c:scaling>
          <c:orientation val="minMax"/>
        </c:scaling>
        <c:delete val="0"/>
        <c:axPos val="l"/>
        <c:majorGridlines/>
        <c:title>
          <c:tx>
            <c:strRef>
              <c:f>'4" Raw Data'!$G$1</c:f>
              <c:strCache>
                <c:ptCount val="1"/>
                <c:pt idx="0">
                  <c:v>5 Shot Average Penetration Depth (inches)</c:v>
                </c:pt>
              </c:strCache>
            </c:strRef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32407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793750</xdr:colOff>
      <xdr:row>0</xdr:row>
      <xdr:rowOff>177800</xdr:rowOff>
    </xdr:from>
    <xdr:to>
      <xdr:col>22</xdr:col>
      <xdr:colOff>139700</xdr:colOff>
      <xdr:row>11</xdr:row>
      <xdr:rowOff>228600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6350</xdr:colOff>
      <xdr:row>0</xdr:row>
      <xdr:rowOff>279400</xdr:rowOff>
    </xdr:from>
    <xdr:to>
      <xdr:col>26</xdr:col>
      <xdr:colOff>660400</xdr:colOff>
      <xdr:row>11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438150</xdr:colOff>
      <xdr:row>14</xdr:row>
      <xdr:rowOff>0</xdr:rowOff>
    </xdr:from>
    <xdr:to>
      <xdr:col>21</xdr:col>
      <xdr:colOff>774700</xdr:colOff>
      <xdr:row>20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57150</xdr:colOff>
      <xdr:row>20</xdr:row>
      <xdr:rowOff>101600</xdr:rowOff>
    </xdr:from>
    <xdr:to>
      <xdr:col>22</xdr:col>
      <xdr:colOff>431800</xdr:colOff>
      <xdr:row>27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463550</xdr:colOff>
      <xdr:row>28</xdr:row>
      <xdr:rowOff>101600</xdr:rowOff>
    </xdr:from>
    <xdr:to>
      <xdr:col>23</xdr:col>
      <xdr:colOff>38100</xdr:colOff>
      <xdr:row>36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50800</xdr:rowOff>
    </xdr:to>
    <xdr:sp macro="" textlink="">
      <xdr:nvSpPr>
        <xdr:cNvPr id="7" name="AutoShape 1"/>
        <xdr:cNvSpPr>
          <a:spLocks noChangeAspect="1" noChangeArrowheads="1"/>
        </xdr:cNvSpPr>
      </xdr:nvSpPr>
      <xdr:spPr bwMode="auto">
        <a:xfrm>
          <a:off x="133223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50800</xdr:rowOff>
    </xdr:to>
    <xdr:sp macro="" textlink="">
      <xdr:nvSpPr>
        <xdr:cNvPr id="8" name="AutoShape 3"/>
        <xdr:cNvSpPr>
          <a:spLocks noChangeAspect="1" noChangeArrowheads="1"/>
        </xdr:cNvSpPr>
      </xdr:nvSpPr>
      <xdr:spPr bwMode="auto">
        <a:xfrm>
          <a:off x="13322300" y="11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50800</xdr:rowOff>
    </xdr:to>
    <xdr:sp macro="" textlink="">
      <xdr:nvSpPr>
        <xdr:cNvPr id="9" name="AutoShape 5"/>
        <xdr:cNvSpPr>
          <a:spLocks noChangeAspect="1" noChangeArrowheads="1"/>
        </xdr:cNvSpPr>
      </xdr:nvSpPr>
      <xdr:spPr bwMode="auto">
        <a:xfrm>
          <a:off x="13322300" y="13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50800</xdr:rowOff>
    </xdr:to>
    <xdr:sp macro="" textlink="">
      <xdr:nvSpPr>
        <xdr:cNvPr id="10" name="AutoShape 7"/>
        <xdr:cNvSpPr>
          <a:spLocks noChangeAspect="1" noChangeArrowheads="1"/>
        </xdr:cNvSpPr>
      </xdr:nvSpPr>
      <xdr:spPr bwMode="auto">
        <a:xfrm>
          <a:off x="133223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50800</xdr:rowOff>
    </xdr:to>
    <xdr:sp macro="" textlink="">
      <xdr:nvSpPr>
        <xdr:cNvPr id="11" name="AutoShape 9"/>
        <xdr:cNvSpPr>
          <a:spLocks noChangeAspect="1" noChangeArrowheads="1"/>
        </xdr:cNvSpPr>
      </xdr:nvSpPr>
      <xdr:spPr bwMode="auto">
        <a:xfrm>
          <a:off x="13322300" y="18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50800</xdr:rowOff>
    </xdr:to>
    <xdr:sp macro="" textlink="">
      <xdr:nvSpPr>
        <xdr:cNvPr id="12" name="AutoShape 11"/>
        <xdr:cNvSpPr>
          <a:spLocks noChangeAspect="1" noChangeArrowheads="1"/>
        </xdr:cNvSpPr>
      </xdr:nvSpPr>
      <xdr:spPr bwMode="auto">
        <a:xfrm>
          <a:off x="133223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50800</xdr:rowOff>
    </xdr:to>
    <xdr:sp macro="" textlink="">
      <xdr:nvSpPr>
        <xdr:cNvPr id="13" name="AutoShape 13"/>
        <xdr:cNvSpPr>
          <a:spLocks noChangeAspect="1" noChangeArrowheads="1"/>
        </xdr:cNvSpPr>
      </xdr:nvSpPr>
      <xdr:spPr bwMode="auto">
        <a:xfrm>
          <a:off x="133223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50800</xdr:rowOff>
    </xdr:to>
    <xdr:sp macro="" textlink="">
      <xdr:nvSpPr>
        <xdr:cNvPr id="14" name="AutoShape 15"/>
        <xdr:cNvSpPr>
          <a:spLocks noChangeAspect="1" noChangeArrowheads="1"/>
        </xdr:cNvSpPr>
      </xdr:nvSpPr>
      <xdr:spPr bwMode="auto">
        <a:xfrm>
          <a:off x="133223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50800</xdr:rowOff>
    </xdr:to>
    <xdr:sp macro="" textlink="">
      <xdr:nvSpPr>
        <xdr:cNvPr id="15" name="AutoShape 17"/>
        <xdr:cNvSpPr>
          <a:spLocks noChangeAspect="1" noChangeArrowheads="1"/>
        </xdr:cNvSpPr>
      </xdr:nvSpPr>
      <xdr:spPr bwMode="auto">
        <a:xfrm>
          <a:off x="133223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50800</xdr:rowOff>
    </xdr:to>
    <xdr:sp macro="" textlink="">
      <xdr:nvSpPr>
        <xdr:cNvPr id="16" name="AutoShape 19"/>
        <xdr:cNvSpPr>
          <a:spLocks noChangeAspect="1" noChangeArrowheads="1"/>
        </xdr:cNvSpPr>
      </xdr:nvSpPr>
      <xdr:spPr bwMode="auto">
        <a:xfrm>
          <a:off x="13322300" y="31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50800</xdr:rowOff>
    </xdr:to>
    <xdr:sp macro="" textlink="">
      <xdr:nvSpPr>
        <xdr:cNvPr id="17" name="AutoShape 21"/>
        <xdr:cNvSpPr>
          <a:spLocks noChangeAspect="1" noChangeArrowheads="1"/>
        </xdr:cNvSpPr>
      </xdr:nvSpPr>
      <xdr:spPr bwMode="auto">
        <a:xfrm>
          <a:off x="13322300" y="34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50800</xdr:rowOff>
    </xdr:to>
    <xdr:sp macro="" textlink="">
      <xdr:nvSpPr>
        <xdr:cNvPr id="18" name="AutoShape 23"/>
        <xdr:cNvSpPr>
          <a:spLocks noChangeAspect="1" noChangeArrowheads="1"/>
        </xdr:cNvSpPr>
      </xdr:nvSpPr>
      <xdr:spPr bwMode="auto">
        <a:xfrm>
          <a:off x="133223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50800</xdr:rowOff>
    </xdr:to>
    <xdr:sp macro="" textlink="">
      <xdr:nvSpPr>
        <xdr:cNvPr id="19" name="AutoShape 25"/>
        <xdr:cNvSpPr>
          <a:spLocks noChangeAspect="1" noChangeArrowheads="1"/>
        </xdr:cNvSpPr>
      </xdr:nvSpPr>
      <xdr:spPr bwMode="auto">
        <a:xfrm>
          <a:off x="133223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50800</xdr:rowOff>
    </xdr:to>
    <xdr:sp macro="" textlink="">
      <xdr:nvSpPr>
        <xdr:cNvPr id="20" name="AutoShape 27"/>
        <xdr:cNvSpPr>
          <a:spLocks noChangeAspect="1" noChangeArrowheads="1"/>
        </xdr:cNvSpPr>
      </xdr:nvSpPr>
      <xdr:spPr bwMode="auto">
        <a:xfrm>
          <a:off x="13322300" y="41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50800</xdr:rowOff>
    </xdr:to>
    <xdr:sp macro="" textlink="">
      <xdr:nvSpPr>
        <xdr:cNvPr id="21" name="AutoShape 29"/>
        <xdr:cNvSpPr>
          <a:spLocks noChangeAspect="1" noChangeArrowheads="1"/>
        </xdr:cNvSpPr>
      </xdr:nvSpPr>
      <xdr:spPr bwMode="auto">
        <a:xfrm>
          <a:off x="13322300" y="44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50800</xdr:rowOff>
    </xdr:to>
    <xdr:sp macro="" textlink="">
      <xdr:nvSpPr>
        <xdr:cNvPr id="22" name="AutoShape 31"/>
        <xdr:cNvSpPr>
          <a:spLocks noChangeAspect="1" noChangeArrowheads="1"/>
        </xdr:cNvSpPr>
      </xdr:nvSpPr>
      <xdr:spPr bwMode="auto">
        <a:xfrm>
          <a:off x="13322300" y="46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50800</xdr:rowOff>
    </xdr:to>
    <xdr:sp macro="" textlink="">
      <xdr:nvSpPr>
        <xdr:cNvPr id="23" name="AutoShape 33"/>
        <xdr:cNvSpPr>
          <a:spLocks noChangeAspect="1" noChangeArrowheads="1"/>
        </xdr:cNvSpPr>
      </xdr:nvSpPr>
      <xdr:spPr bwMode="auto">
        <a:xfrm>
          <a:off x="13322300" y="49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50800</xdr:rowOff>
    </xdr:to>
    <xdr:sp macro="" textlink="">
      <xdr:nvSpPr>
        <xdr:cNvPr id="24" name="AutoShape 35"/>
        <xdr:cNvSpPr>
          <a:spLocks noChangeAspect="1" noChangeArrowheads="1"/>
        </xdr:cNvSpPr>
      </xdr:nvSpPr>
      <xdr:spPr bwMode="auto">
        <a:xfrm>
          <a:off x="133223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50800</xdr:rowOff>
    </xdr:to>
    <xdr:sp macro="" textlink="">
      <xdr:nvSpPr>
        <xdr:cNvPr id="25" name="AutoShape 37"/>
        <xdr:cNvSpPr>
          <a:spLocks noChangeAspect="1" noChangeArrowheads="1"/>
        </xdr:cNvSpPr>
      </xdr:nvSpPr>
      <xdr:spPr bwMode="auto">
        <a:xfrm>
          <a:off x="13322300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50800</xdr:rowOff>
    </xdr:to>
    <xdr:sp macro="" textlink="">
      <xdr:nvSpPr>
        <xdr:cNvPr id="26" name="AutoShape 39"/>
        <xdr:cNvSpPr>
          <a:spLocks noChangeAspect="1" noChangeArrowheads="1"/>
        </xdr:cNvSpPr>
      </xdr:nvSpPr>
      <xdr:spPr bwMode="auto">
        <a:xfrm>
          <a:off x="1332230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50800</xdr:rowOff>
    </xdr:to>
    <xdr:sp macro="" textlink="">
      <xdr:nvSpPr>
        <xdr:cNvPr id="27" name="AutoShape 41"/>
        <xdr:cNvSpPr>
          <a:spLocks noChangeAspect="1" noChangeArrowheads="1"/>
        </xdr:cNvSpPr>
      </xdr:nvSpPr>
      <xdr:spPr bwMode="auto">
        <a:xfrm>
          <a:off x="13322300" y="59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50800</xdr:rowOff>
    </xdr:to>
    <xdr:sp macro="" textlink="">
      <xdr:nvSpPr>
        <xdr:cNvPr id="28" name="AutoShape 43"/>
        <xdr:cNvSpPr>
          <a:spLocks noChangeAspect="1" noChangeArrowheads="1"/>
        </xdr:cNvSpPr>
      </xdr:nvSpPr>
      <xdr:spPr bwMode="auto">
        <a:xfrm>
          <a:off x="13322300" y="6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50800</xdr:rowOff>
    </xdr:to>
    <xdr:sp macro="" textlink="">
      <xdr:nvSpPr>
        <xdr:cNvPr id="29" name="AutoShape 45"/>
        <xdr:cNvSpPr>
          <a:spLocks noChangeAspect="1" noChangeArrowheads="1"/>
        </xdr:cNvSpPr>
      </xdr:nvSpPr>
      <xdr:spPr bwMode="auto">
        <a:xfrm>
          <a:off x="13322300" y="64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50800</xdr:rowOff>
    </xdr:to>
    <xdr:sp macro="" textlink="">
      <xdr:nvSpPr>
        <xdr:cNvPr id="30" name="AutoShape 47"/>
        <xdr:cNvSpPr>
          <a:spLocks noChangeAspect="1" noChangeArrowheads="1"/>
        </xdr:cNvSpPr>
      </xdr:nvSpPr>
      <xdr:spPr bwMode="auto">
        <a:xfrm>
          <a:off x="13322300" y="67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50800</xdr:rowOff>
    </xdr:to>
    <xdr:sp macro="" textlink="">
      <xdr:nvSpPr>
        <xdr:cNvPr id="31" name="AutoShape 49"/>
        <xdr:cNvSpPr>
          <a:spLocks noChangeAspect="1" noChangeArrowheads="1"/>
        </xdr:cNvSpPr>
      </xdr:nvSpPr>
      <xdr:spPr bwMode="auto">
        <a:xfrm>
          <a:off x="133223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50800</xdr:rowOff>
    </xdr:to>
    <xdr:sp macro="" textlink="">
      <xdr:nvSpPr>
        <xdr:cNvPr id="32" name="AutoShape 51"/>
        <xdr:cNvSpPr>
          <a:spLocks noChangeAspect="1" noChangeArrowheads="1"/>
        </xdr:cNvSpPr>
      </xdr:nvSpPr>
      <xdr:spPr bwMode="auto">
        <a:xfrm>
          <a:off x="13322300" y="72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50800</xdr:rowOff>
    </xdr:to>
    <xdr:sp macro="" textlink="">
      <xdr:nvSpPr>
        <xdr:cNvPr id="33" name="AutoShape 53"/>
        <xdr:cNvSpPr>
          <a:spLocks noChangeAspect="1" noChangeArrowheads="1"/>
        </xdr:cNvSpPr>
      </xdr:nvSpPr>
      <xdr:spPr bwMode="auto">
        <a:xfrm>
          <a:off x="13322300" y="74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50800</xdr:rowOff>
    </xdr:to>
    <xdr:sp macro="" textlink="">
      <xdr:nvSpPr>
        <xdr:cNvPr id="34" name="AutoShape 55"/>
        <xdr:cNvSpPr>
          <a:spLocks noChangeAspect="1" noChangeArrowheads="1"/>
        </xdr:cNvSpPr>
      </xdr:nvSpPr>
      <xdr:spPr bwMode="auto">
        <a:xfrm>
          <a:off x="133223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50800</xdr:rowOff>
    </xdr:to>
    <xdr:sp macro="" textlink="">
      <xdr:nvSpPr>
        <xdr:cNvPr id="35" name="AutoShape 57"/>
        <xdr:cNvSpPr>
          <a:spLocks noChangeAspect="1" noChangeArrowheads="1"/>
        </xdr:cNvSpPr>
      </xdr:nvSpPr>
      <xdr:spPr bwMode="auto">
        <a:xfrm>
          <a:off x="13322300" y="79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50800</xdr:rowOff>
    </xdr:to>
    <xdr:sp macro="" textlink="">
      <xdr:nvSpPr>
        <xdr:cNvPr id="36" name="AutoShape 59"/>
        <xdr:cNvSpPr>
          <a:spLocks noChangeAspect="1" noChangeArrowheads="1"/>
        </xdr:cNvSpPr>
      </xdr:nvSpPr>
      <xdr:spPr bwMode="auto">
        <a:xfrm>
          <a:off x="13322300" y="82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50800</xdr:rowOff>
    </xdr:to>
    <xdr:sp macro="" textlink="">
      <xdr:nvSpPr>
        <xdr:cNvPr id="37" name="AutoShape 61"/>
        <xdr:cNvSpPr>
          <a:spLocks noChangeAspect="1" noChangeArrowheads="1"/>
        </xdr:cNvSpPr>
      </xdr:nvSpPr>
      <xdr:spPr bwMode="auto">
        <a:xfrm>
          <a:off x="13322300" y="84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50800</xdr:rowOff>
    </xdr:to>
    <xdr:sp macro="" textlink="">
      <xdr:nvSpPr>
        <xdr:cNvPr id="38" name="AutoShape 63"/>
        <xdr:cNvSpPr>
          <a:spLocks noChangeAspect="1" noChangeArrowheads="1"/>
        </xdr:cNvSpPr>
      </xdr:nvSpPr>
      <xdr:spPr bwMode="auto">
        <a:xfrm>
          <a:off x="13322300" y="87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50800</xdr:rowOff>
    </xdr:to>
    <xdr:sp macro="" textlink="">
      <xdr:nvSpPr>
        <xdr:cNvPr id="39" name="AutoShape 65"/>
        <xdr:cNvSpPr>
          <a:spLocks noChangeAspect="1" noChangeArrowheads="1"/>
        </xdr:cNvSpPr>
      </xdr:nvSpPr>
      <xdr:spPr bwMode="auto">
        <a:xfrm>
          <a:off x="13322300" y="90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50800</xdr:rowOff>
    </xdr:to>
    <xdr:sp macro="" textlink="">
      <xdr:nvSpPr>
        <xdr:cNvPr id="40" name="AutoShape 67"/>
        <xdr:cNvSpPr>
          <a:spLocks noChangeAspect="1" noChangeArrowheads="1"/>
        </xdr:cNvSpPr>
      </xdr:nvSpPr>
      <xdr:spPr bwMode="auto">
        <a:xfrm>
          <a:off x="13322300" y="92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50800</xdr:rowOff>
    </xdr:to>
    <xdr:sp macro="" textlink="">
      <xdr:nvSpPr>
        <xdr:cNvPr id="41" name="AutoShape 69"/>
        <xdr:cNvSpPr>
          <a:spLocks noChangeAspect="1" noChangeArrowheads="1"/>
        </xdr:cNvSpPr>
      </xdr:nvSpPr>
      <xdr:spPr bwMode="auto">
        <a:xfrm>
          <a:off x="133223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50800</xdr:rowOff>
    </xdr:to>
    <xdr:sp macro="" textlink="">
      <xdr:nvSpPr>
        <xdr:cNvPr id="42" name="AutoShape 71"/>
        <xdr:cNvSpPr>
          <a:spLocks noChangeAspect="1" noChangeArrowheads="1"/>
        </xdr:cNvSpPr>
      </xdr:nvSpPr>
      <xdr:spPr bwMode="auto">
        <a:xfrm>
          <a:off x="13322300" y="97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38100</xdr:rowOff>
    </xdr:to>
    <xdr:sp macro="" textlink="">
      <xdr:nvSpPr>
        <xdr:cNvPr id="3153" name="AutoShape 81"/>
        <xdr:cNvSpPr>
          <a:spLocks noChangeAspect="1" noChangeArrowheads="1"/>
        </xdr:cNvSpPr>
      </xdr:nvSpPr>
      <xdr:spPr bwMode="auto">
        <a:xfrm>
          <a:off x="17399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38100</xdr:rowOff>
    </xdr:to>
    <xdr:sp macro="" textlink="">
      <xdr:nvSpPr>
        <xdr:cNvPr id="3155" name="AutoShape 83"/>
        <xdr:cNvSpPr>
          <a:spLocks noChangeAspect="1" noChangeArrowheads="1"/>
        </xdr:cNvSpPr>
      </xdr:nvSpPr>
      <xdr:spPr bwMode="auto">
        <a:xfrm>
          <a:off x="17399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38100</xdr:rowOff>
    </xdr:to>
    <xdr:sp macro="" textlink="">
      <xdr:nvSpPr>
        <xdr:cNvPr id="3157" name="AutoShape 85"/>
        <xdr:cNvSpPr>
          <a:spLocks noChangeAspect="1" noChangeArrowheads="1"/>
        </xdr:cNvSpPr>
      </xdr:nvSpPr>
      <xdr:spPr bwMode="auto">
        <a:xfrm>
          <a:off x="17399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38100</xdr:rowOff>
    </xdr:to>
    <xdr:sp macro="" textlink="">
      <xdr:nvSpPr>
        <xdr:cNvPr id="3159" name="AutoShape 87"/>
        <xdr:cNvSpPr>
          <a:spLocks noChangeAspect="1" noChangeArrowheads="1"/>
        </xdr:cNvSpPr>
      </xdr:nvSpPr>
      <xdr:spPr bwMode="auto">
        <a:xfrm>
          <a:off x="173990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38100</xdr:rowOff>
    </xdr:to>
    <xdr:sp macro="" textlink="">
      <xdr:nvSpPr>
        <xdr:cNvPr id="3161" name="AutoShape 89"/>
        <xdr:cNvSpPr>
          <a:spLocks noChangeAspect="1" noChangeArrowheads="1"/>
        </xdr:cNvSpPr>
      </xdr:nvSpPr>
      <xdr:spPr bwMode="auto">
        <a:xfrm>
          <a:off x="17399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38100</xdr:rowOff>
    </xdr:to>
    <xdr:sp macro="" textlink="">
      <xdr:nvSpPr>
        <xdr:cNvPr id="3163" name="AutoShape 91"/>
        <xdr:cNvSpPr>
          <a:spLocks noChangeAspect="1" noChangeArrowheads="1"/>
        </xdr:cNvSpPr>
      </xdr:nvSpPr>
      <xdr:spPr bwMode="auto">
        <a:xfrm>
          <a:off x="17399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38100</xdr:rowOff>
    </xdr:to>
    <xdr:sp macro="" textlink="">
      <xdr:nvSpPr>
        <xdr:cNvPr id="3165" name="AutoShape 93"/>
        <xdr:cNvSpPr>
          <a:spLocks noChangeAspect="1" noChangeArrowheads="1"/>
        </xdr:cNvSpPr>
      </xdr:nvSpPr>
      <xdr:spPr bwMode="auto">
        <a:xfrm>
          <a:off x="1739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38100</xdr:rowOff>
    </xdr:to>
    <xdr:sp macro="" textlink="">
      <xdr:nvSpPr>
        <xdr:cNvPr id="3167" name="AutoShape 95"/>
        <xdr:cNvSpPr>
          <a:spLocks noChangeAspect="1" noChangeArrowheads="1"/>
        </xdr:cNvSpPr>
      </xdr:nvSpPr>
      <xdr:spPr bwMode="auto">
        <a:xfrm>
          <a:off x="17399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38100</xdr:rowOff>
    </xdr:to>
    <xdr:sp macro="" textlink="">
      <xdr:nvSpPr>
        <xdr:cNvPr id="3169" name="AutoShape 97"/>
        <xdr:cNvSpPr>
          <a:spLocks noChangeAspect="1" noChangeArrowheads="1"/>
        </xdr:cNvSpPr>
      </xdr:nvSpPr>
      <xdr:spPr bwMode="auto">
        <a:xfrm>
          <a:off x="17399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38100</xdr:rowOff>
    </xdr:to>
    <xdr:sp macro="" textlink="">
      <xdr:nvSpPr>
        <xdr:cNvPr id="3171" name="AutoShape 99"/>
        <xdr:cNvSpPr>
          <a:spLocks noChangeAspect="1" noChangeArrowheads="1"/>
        </xdr:cNvSpPr>
      </xdr:nvSpPr>
      <xdr:spPr bwMode="auto">
        <a:xfrm>
          <a:off x="1739900" y="27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38100</xdr:rowOff>
    </xdr:to>
    <xdr:sp macro="" textlink="">
      <xdr:nvSpPr>
        <xdr:cNvPr id="3173" name="AutoShape 101"/>
        <xdr:cNvSpPr>
          <a:spLocks noChangeAspect="1" noChangeArrowheads="1"/>
        </xdr:cNvSpPr>
      </xdr:nvSpPr>
      <xdr:spPr bwMode="auto">
        <a:xfrm>
          <a:off x="17399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38100</xdr:rowOff>
    </xdr:to>
    <xdr:sp macro="" textlink="">
      <xdr:nvSpPr>
        <xdr:cNvPr id="3175" name="AutoShape 103"/>
        <xdr:cNvSpPr>
          <a:spLocks noChangeAspect="1" noChangeArrowheads="1"/>
        </xdr:cNvSpPr>
      </xdr:nvSpPr>
      <xdr:spPr bwMode="auto">
        <a:xfrm>
          <a:off x="173990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38100</xdr:rowOff>
    </xdr:to>
    <xdr:sp macro="" textlink="">
      <xdr:nvSpPr>
        <xdr:cNvPr id="3177" name="AutoShape 105"/>
        <xdr:cNvSpPr>
          <a:spLocks noChangeAspect="1" noChangeArrowheads="1"/>
        </xdr:cNvSpPr>
      </xdr:nvSpPr>
      <xdr:spPr bwMode="auto">
        <a:xfrm>
          <a:off x="17399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38100</xdr:rowOff>
    </xdr:to>
    <xdr:sp macro="" textlink="">
      <xdr:nvSpPr>
        <xdr:cNvPr id="3179" name="AutoShape 107"/>
        <xdr:cNvSpPr>
          <a:spLocks noChangeAspect="1" noChangeArrowheads="1"/>
        </xdr:cNvSpPr>
      </xdr:nvSpPr>
      <xdr:spPr bwMode="auto">
        <a:xfrm>
          <a:off x="17399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38100</xdr:rowOff>
    </xdr:to>
    <xdr:sp macro="" textlink="">
      <xdr:nvSpPr>
        <xdr:cNvPr id="3181" name="AutoShape 109"/>
        <xdr:cNvSpPr>
          <a:spLocks noChangeAspect="1" noChangeArrowheads="1"/>
        </xdr:cNvSpPr>
      </xdr:nvSpPr>
      <xdr:spPr bwMode="auto">
        <a:xfrm>
          <a:off x="173990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38100</xdr:rowOff>
    </xdr:to>
    <xdr:sp macro="" textlink="">
      <xdr:nvSpPr>
        <xdr:cNvPr id="3183" name="AutoShape 111"/>
        <xdr:cNvSpPr>
          <a:spLocks noChangeAspect="1" noChangeArrowheads="1"/>
        </xdr:cNvSpPr>
      </xdr:nvSpPr>
      <xdr:spPr bwMode="auto">
        <a:xfrm>
          <a:off x="17399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38100</xdr:rowOff>
    </xdr:to>
    <xdr:sp macro="" textlink="">
      <xdr:nvSpPr>
        <xdr:cNvPr id="3185" name="AutoShape 113"/>
        <xdr:cNvSpPr>
          <a:spLocks noChangeAspect="1" noChangeArrowheads="1"/>
        </xdr:cNvSpPr>
      </xdr:nvSpPr>
      <xdr:spPr bwMode="auto">
        <a:xfrm>
          <a:off x="1739900" y="46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38100</xdr:rowOff>
    </xdr:to>
    <xdr:sp macro="" textlink="">
      <xdr:nvSpPr>
        <xdr:cNvPr id="3187" name="AutoShape 115"/>
        <xdr:cNvSpPr>
          <a:spLocks noChangeAspect="1" noChangeArrowheads="1"/>
        </xdr:cNvSpPr>
      </xdr:nvSpPr>
      <xdr:spPr bwMode="auto">
        <a:xfrm>
          <a:off x="17399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38100</xdr:rowOff>
    </xdr:to>
    <xdr:sp macro="" textlink="">
      <xdr:nvSpPr>
        <xdr:cNvPr id="3189" name="AutoShape 117"/>
        <xdr:cNvSpPr>
          <a:spLocks noChangeAspect="1" noChangeArrowheads="1"/>
        </xdr:cNvSpPr>
      </xdr:nvSpPr>
      <xdr:spPr bwMode="auto">
        <a:xfrm>
          <a:off x="17399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38100</xdr:rowOff>
    </xdr:to>
    <xdr:sp macro="" textlink="">
      <xdr:nvSpPr>
        <xdr:cNvPr id="3191" name="AutoShape 119"/>
        <xdr:cNvSpPr>
          <a:spLocks noChangeAspect="1" noChangeArrowheads="1"/>
        </xdr:cNvSpPr>
      </xdr:nvSpPr>
      <xdr:spPr bwMode="auto">
        <a:xfrm>
          <a:off x="1739900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38100</xdr:rowOff>
    </xdr:to>
    <xdr:sp macro="" textlink="">
      <xdr:nvSpPr>
        <xdr:cNvPr id="3193" name="AutoShape 121"/>
        <xdr:cNvSpPr>
          <a:spLocks noChangeAspect="1" noChangeArrowheads="1"/>
        </xdr:cNvSpPr>
      </xdr:nvSpPr>
      <xdr:spPr bwMode="auto">
        <a:xfrm>
          <a:off x="17399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38100</xdr:rowOff>
    </xdr:to>
    <xdr:sp macro="" textlink="">
      <xdr:nvSpPr>
        <xdr:cNvPr id="3195" name="AutoShape 123"/>
        <xdr:cNvSpPr>
          <a:spLocks noChangeAspect="1" noChangeArrowheads="1"/>
        </xdr:cNvSpPr>
      </xdr:nvSpPr>
      <xdr:spPr bwMode="auto">
        <a:xfrm>
          <a:off x="1739900" y="59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38100</xdr:rowOff>
    </xdr:to>
    <xdr:sp macro="" textlink="">
      <xdr:nvSpPr>
        <xdr:cNvPr id="3197" name="AutoShape 125"/>
        <xdr:cNvSpPr>
          <a:spLocks noChangeAspect="1" noChangeArrowheads="1"/>
        </xdr:cNvSpPr>
      </xdr:nvSpPr>
      <xdr:spPr bwMode="auto">
        <a:xfrm>
          <a:off x="173990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38100</xdr:rowOff>
    </xdr:to>
    <xdr:sp macro="" textlink="">
      <xdr:nvSpPr>
        <xdr:cNvPr id="3199" name="AutoShape 127"/>
        <xdr:cNvSpPr>
          <a:spLocks noChangeAspect="1" noChangeArrowheads="1"/>
        </xdr:cNvSpPr>
      </xdr:nvSpPr>
      <xdr:spPr bwMode="auto">
        <a:xfrm>
          <a:off x="17399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38100</xdr:rowOff>
    </xdr:to>
    <xdr:sp macro="" textlink="">
      <xdr:nvSpPr>
        <xdr:cNvPr id="3201" name="AutoShape 129"/>
        <xdr:cNvSpPr>
          <a:spLocks noChangeAspect="1" noChangeArrowheads="1"/>
        </xdr:cNvSpPr>
      </xdr:nvSpPr>
      <xdr:spPr bwMode="auto">
        <a:xfrm>
          <a:off x="1739900" y="67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38100</xdr:rowOff>
    </xdr:to>
    <xdr:sp macro="" textlink="">
      <xdr:nvSpPr>
        <xdr:cNvPr id="3203" name="AutoShape 131"/>
        <xdr:cNvSpPr>
          <a:spLocks noChangeAspect="1" noChangeArrowheads="1"/>
        </xdr:cNvSpPr>
      </xdr:nvSpPr>
      <xdr:spPr bwMode="auto">
        <a:xfrm>
          <a:off x="17399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38100</xdr:rowOff>
    </xdr:to>
    <xdr:sp macro="" textlink="">
      <xdr:nvSpPr>
        <xdr:cNvPr id="3205" name="AutoShape 133"/>
        <xdr:cNvSpPr>
          <a:spLocks noChangeAspect="1" noChangeArrowheads="1"/>
        </xdr:cNvSpPr>
      </xdr:nvSpPr>
      <xdr:spPr bwMode="auto">
        <a:xfrm>
          <a:off x="173990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38100</xdr:rowOff>
    </xdr:to>
    <xdr:sp macro="" textlink="">
      <xdr:nvSpPr>
        <xdr:cNvPr id="3207" name="AutoShape 135"/>
        <xdr:cNvSpPr>
          <a:spLocks noChangeAspect="1" noChangeArrowheads="1"/>
        </xdr:cNvSpPr>
      </xdr:nvSpPr>
      <xdr:spPr bwMode="auto">
        <a:xfrm>
          <a:off x="1739900" y="75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38100</xdr:rowOff>
    </xdr:to>
    <xdr:sp macro="" textlink="">
      <xdr:nvSpPr>
        <xdr:cNvPr id="3209" name="AutoShape 137"/>
        <xdr:cNvSpPr>
          <a:spLocks noChangeAspect="1" noChangeArrowheads="1"/>
        </xdr:cNvSpPr>
      </xdr:nvSpPr>
      <xdr:spPr bwMode="auto">
        <a:xfrm>
          <a:off x="1739900" y="78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38100</xdr:rowOff>
    </xdr:to>
    <xdr:sp macro="" textlink="">
      <xdr:nvSpPr>
        <xdr:cNvPr id="3211" name="AutoShape 139"/>
        <xdr:cNvSpPr>
          <a:spLocks noChangeAspect="1" noChangeArrowheads="1"/>
        </xdr:cNvSpPr>
      </xdr:nvSpPr>
      <xdr:spPr bwMode="auto">
        <a:xfrm>
          <a:off x="1739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38100</xdr:rowOff>
    </xdr:to>
    <xdr:sp macro="" textlink="">
      <xdr:nvSpPr>
        <xdr:cNvPr id="3213" name="AutoShape 141"/>
        <xdr:cNvSpPr>
          <a:spLocks noChangeAspect="1" noChangeArrowheads="1"/>
        </xdr:cNvSpPr>
      </xdr:nvSpPr>
      <xdr:spPr bwMode="auto">
        <a:xfrm>
          <a:off x="173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38100</xdr:rowOff>
    </xdr:to>
    <xdr:sp macro="" textlink="">
      <xdr:nvSpPr>
        <xdr:cNvPr id="3215" name="AutoShape 143"/>
        <xdr:cNvSpPr>
          <a:spLocks noChangeAspect="1" noChangeArrowheads="1"/>
        </xdr:cNvSpPr>
      </xdr:nvSpPr>
      <xdr:spPr bwMode="auto">
        <a:xfrm>
          <a:off x="1739900" y="86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38100</xdr:rowOff>
    </xdr:to>
    <xdr:sp macro="" textlink="">
      <xdr:nvSpPr>
        <xdr:cNvPr id="3217" name="AutoShape 145"/>
        <xdr:cNvSpPr>
          <a:spLocks noChangeAspect="1" noChangeArrowheads="1"/>
        </xdr:cNvSpPr>
      </xdr:nvSpPr>
      <xdr:spPr bwMode="auto">
        <a:xfrm>
          <a:off x="1739900" y="89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38100</xdr:rowOff>
    </xdr:to>
    <xdr:sp macro="" textlink="">
      <xdr:nvSpPr>
        <xdr:cNvPr id="3219" name="AutoShape 147"/>
        <xdr:cNvSpPr>
          <a:spLocks noChangeAspect="1" noChangeArrowheads="1"/>
        </xdr:cNvSpPr>
      </xdr:nvSpPr>
      <xdr:spPr bwMode="auto">
        <a:xfrm>
          <a:off x="173990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38100</xdr:rowOff>
    </xdr:to>
    <xdr:sp macro="" textlink="">
      <xdr:nvSpPr>
        <xdr:cNvPr id="3221" name="AutoShape 149"/>
        <xdr:cNvSpPr>
          <a:spLocks noChangeAspect="1" noChangeArrowheads="1"/>
        </xdr:cNvSpPr>
      </xdr:nvSpPr>
      <xdr:spPr bwMode="auto">
        <a:xfrm>
          <a:off x="1739900" y="94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38100</xdr:rowOff>
    </xdr:to>
    <xdr:sp macro="" textlink="">
      <xdr:nvSpPr>
        <xdr:cNvPr id="3223" name="AutoShape 151"/>
        <xdr:cNvSpPr>
          <a:spLocks noChangeAspect="1" noChangeArrowheads="1"/>
        </xdr:cNvSpPr>
      </xdr:nvSpPr>
      <xdr:spPr bwMode="auto">
        <a:xfrm>
          <a:off x="1739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38100</xdr:rowOff>
    </xdr:to>
    <xdr:sp macro="" textlink="">
      <xdr:nvSpPr>
        <xdr:cNvPr id="3225" name="AutoShape 153"/>
        <xdr:cNvSpPr>
          <a:spLocks noChangeAspect="1" noChangeArrowheads="1"/>
        </xdr:cNvSpPr>
      </xdr:nvSpPr>
      <xdr:spPr bwMode="auto">
        <a:xfrm>
          <a:off x="1739900" y="99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38100</xdr:rowOff>
    </xdr:to>
    <xdr:sp macro="" textlink="">
      <xdr:nvSpPr>
        <xdr:cNvPr id="3227" name="AutoShape 155"/>
        <xdr:cNvSpPr>
          <a:spLocks noChangeAspect="1" noChangeArrowheads="1"/>
        </xdr:cNvSpPr>
      </xdr:nvSpPr>
      <xdr:spPr bwMode="auto">
        <a:xfrm>
          <a:off x="1739900" y="102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38100</xdr:rowOff>
    </xdr:to>
    <xdr:sp macro="" textlink="">
      <xdr:nvSpPr>
        <xdr:cNvPr id="3229" name="AutoShape 157"/>
        <xdr:cNvSpPr>
          <a:spLocks noChangeAspect="1" noChangeArrowheads="1"/>
        </xdr:cNvSpPr>
      </xdr:nvSpPr>
      <xdr:spPr bwMode="auto">
        <a:xfrm>
          <a:off x="1739900" y="105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38100</xdr:rowOff>
    </xdr:to>
    <xdr:sp macro="" textlink="">
      <xdr:nvSpPr>
        <xdr:cNvPr id="3231" name="AutoShape 159"/>
        <xdr:cNvSpPr>
          <a:spLocks noChangeAspect="1" noChangeArrowheads="1"/>
        </xdr:cNvSpPr>
      </xdr:nvSpPr>
      <xdr:spPr bwMode="auto">
        <a:xfrm>
          <a:off x="1739900" y="107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10</xdr:col>
      <xdr:colOff>12700</xdr:colOff>
      <xdr:row>43</xdr:row>
      <xdr:rowOff>25400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48</xdr:row>
      <xdr:rowOff>0</xdr:rowOff>
    </xdr:from>
    <xdr:to>
      <xdr:col>10</xdr:col>
      <xdr:colOff>736600</xdr:colOff>
      <xdr:row>64</xdr:row>
      <xdr:rowOff>76200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71</xdr:row>
      <xdr:rowOff>0</xdr:rowOff>
    </xdr:from>
    <xdr:to>
      <xdr:col>14</xdr:col>
      <xdr:colOff>571500</xdr:colOff>
      <xdr:row>89</xdr:row>
      <xdr:rowOff>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4" name="AutoShape 1"/>
        <xdr:cNvSpPr>
          <a:spLocks noChangeAspect="1" noChangeArrowheads="1"/>
        </xdr:cNvSpPr>
      </xdr:nvSpPr>
      <xdr:spPr bwMode="auto">
        <a:xfrm>
          <a:off x="133223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5" name="AutoShape 3"/>
        <xdr:cNvSpPr>
          <a:spLocks noChangeAspect="1" noChangeArrowheads="1"/>
        </xdr:cNvSpPr>
      </xdr:nvSpPr>
      <xdr:spPr bwMode="auto">
        <a:xfrm>
          <a:off x="133223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6" name="AutoShape 25"/>
        <xdr:cNvSpPr>
          <a:spLocks noChangeAspect="1" noChangeArrowheads="1"/>
        </xdr:cNvSpPr>
      </xdr:nvSpPr>
      <xdr:spPr bwMode="auto">
        <a:xfrm>
          <a:off x="133223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7" name="AutoShape 27"/>
        <xdr:cNvSpPr>
          <a:spLocks noChangeAspect="1" noChangeArrowheads="1"/>
        </xdr:cNvSpPr>
      </xdr:nvSpPr>
      <xdr:spPr bwMode="auto">
        <a:xfrm>
          <a:off x="133223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8" name="AutoShape 29"/>
        <xdr:cNvSpPr>
          <a:spLocks noChangeAspect="1" noChangeArrowheads="1"/>
        </xdr:cNvSpPr>
      </xdr:nvSpPr>
      <xdr:spPr bwMode="auto">
        <a:xfrm>
          <a:off x="133223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9" name="AutoShape 31"/>
        <xdr:cNvSpPr>
          <a:spLocks noChangeAspect="1" noChangeArrowheads="1"/>
        </xdr:cNvSpPr>
      </xdr:nvSpPr>
      <xdr:spPr bwMode="auto">
        <a:xfrm>
          <a:off x="133223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0" name="AutoShape 45"/>
        <xdr:cNvSpPr>
          <a:spLocks noChangeAspect="1" noChangeArrowheads="1"/>
        </xdr:cNvSpPr>
      </xdr:nvSpPr>
      <xdr:spPr bwMode="auto">
        <a:xfrm>
          <a:off x="133223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1" name="AutoShape 47"/>
        <xdr:cNvSpPr>
          <a:spLocks noChangeAspect="1" noChangeArrowheads="1"/>
        </xdr:cNvSpPr>
      </xdr:nvSpPr>
      <xdr:spPr bwMode="auto">
        <a:xfrm>
          <a:off x="133223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12" name="AutoShape 49"/>
        <xdr:cNvSpPr>
          <a:spLocks noChangeAspect="1" noChangeArrowheads="1"/>
        </xdr:cNvSpPr>
      </xdr:nvSpPr>
      <xdr:spPr bwMode="auto">
        <a:xfrm>
          <a:off x="133223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13" name="AutoShape 51"/>
        <xdr:cNvSpPr>
          <a:spLocks noChangeAspect="1" noChangeArrowheads="1"/>
        </xdr:cNvSpPr>
      </xdr:nvSpPr>
      <xdr:spPr bwMode="auto">
        <a:xfrm>
          <a:off x="133223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355600</xdr:colOff>
      <xdr:row>15</xdr:row>
      <xdr:rowOff>495300</xdr:rowOff>
    </xdr:from>
    <xdr:to>
      <xdr:col>10</xdr:col>
      <xdr:colOff>571500</xdr:colOff>
      <xdr:row>24</xdr:row>
      <xdr:rowOff>152400</xdr:rowOff>
    </xdr:to>
    <xdr:pic>
      <xdr:nvPicPr>
        <xdr:cNvPr id="14" name="Picture 13" descr="Fund Scale Pairwise.tif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6200" y="6108700"/>
          <a:ext cx="6642100" cy="422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3" name="AutoShape 3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4" name="AutoShape 25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5" name="AutoShape 27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6" name="AutoShape 29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7" name="AutoShape 31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8" name="AutoShape 45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9" name="AutoShape 47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10" name="AutoShape 49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11" name="AutoShape 51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2" name="AutoShape 1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3" name="AutoShape 3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4" name="AutoShape 25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5" name="AutoShape 27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6" name="AutoShape 29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7" name="AutoShape 31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8" name="AutoShape 45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9" name="AutoShape 47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20" name="AutoShape 49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21" name="AutoShape 51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635000</xdr:colOff>
      <xdr:row>16</xdr:row>
      <xdr:rowOff>241300</xdr:rowOff>
    </xdr:from>
    <xdr:to>
      <xdr:col>8</xdr:col>
      <xdr:colOff>1536700</xdr:colOff>
      <xdr:row>24</xdr:row>
      <xdr:rowOff>406400</xdr:rowOff>
    </xdr:to>
    <xdr:pic>
      <xdr:nvPicPr>
        <xdr:cNvPr id="22" name="Picture 21" descr="Fund Scale Pairwise.tif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4900" y="6362700"/>
          <a:ext cx="6642100" cy="422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3" name="AutoShape 3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4" name="AutoShape 25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5" name="AutoShape 27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6" name="AutoShape 29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7" name="AutoShape 31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8" name="AutoShape 45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9" name="AutoShape 47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10" name="AutoShape 49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11" name="AutoShape 51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2" name="AutoShape 1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3" name="AutoShape 3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4" name="AutoShape 25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5" name="AutoShape 27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6" name="AutoShape 29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7" name="AutoShape 31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8" name="AutoShape 45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9" name="AutoShape 47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20" name="AutoShape 49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21" name="AutoShape 51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800100</xdr:colOff>
      <xdr:row>16</xdr:row>
      <xdr:rowOff>342900</xdr:rowOff>
    </xdr:from>
    <xdr:to>
      <xdr:col>9</xdr:col>
      <xdr:colOff>50800</xdr:colOff>
      <xdr:row>25</xdr:row>
      <xdr:rowOff>0</xdr:rowOff>
    </xdr:to>
    <xdr:pic>
      <xdr:nvPicPr>
        <xdr:cNvPr id="22" name="Picture 21" descr="Fund Scale Pairwise.tif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0" y="6464300"/>
          <a:ext cx="6642100" cy="422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3" name="AutoShape 3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4" name="AutoShape 25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5" name="AutoShape 27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6" name="AutoShape 29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7" name="AutoShape 31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8" name="AutoShape 45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9" name="AutoShape 47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10" name="AutoShape 49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11" name="AutoShape 51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2" name="AutoShape 1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3" name="AutoShape 3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4" name="AutoShape 25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241300</xdr:rowOff>
    </xdr:to>
    <xdr:sp macro="" textlink="">
      <xdr:nvSpPr>
        <xdr:cNvPr id="15" name="AutoShape 27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6" name="AutoShape 29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7" name="AutoShape 31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8" name="AutoShape 45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241300</xdr:rowOff>
    </xdr:to>
    <xdr:sp macro="" textlink="">
      <xdr:nvSpPr>
        <xdr:cNvPr id="19" name="AutoShape 47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20" name="AutoShape 49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241300</xdr:rowOff>
    </xdr:to>
    <xdr:sp macro="" textlink="">
      <xdr:nvSpPr>
        <xdr:cNvPr id="21" name="AutoShape 51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5</xdr:col>
      <xdr:colOff>812800</xdr:colOff>
      <xdr:row>16</xdr:row>
      <xdr:rowOff>419100</xdr:rowOff>
    </xdr:from>
    <xdr:to>
      <xdr:col>9</xdr:col>
      <xdr:colOff>63500</xdr:colOff>
      <xdr:row>25</xdr:row>
      <xdr:rowOff>76200</xdr:rowOff>
    </xdr:to>
    <xdr:pic>
      <xdr:nvPicPr>
        <xdr:cNvPr id="22" name="Picture 21" descr="Fund Scale Pairwise.tif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2700" y="6540500"/>
          <a:ext cx="6642100" cy="422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774700</xdr:colOff>
      <xdr:row>22</xdr:row>
      <xdr:rowOff>241300</xdr:rowOff>
    </xdr:from>
    <xdr:to>
      <xdr:col>20</xdr:col>
      <xdr:colOff>812800</xdr:colOff>
      <xdr:row>40</xdr:row>
      <xdr:rowOff>76200</xdr:rowOff>
    </xdr:to>
    <xdr:pic>
      <xdr:nvPicPr>
        <xdr:cNvPr id="2" name="Picture 1" descr="Fund Scale Pairwise.tif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1900" y="5867400"/>
          <a:ext cx="6642100" cy="4229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190500</xdr:rowOff>
    </xdr:to>
    <xdr:sp macro="" textlink="">
      <xdr:nvSpPr>
        <xdr:cNvPr id="22" name="AutoShape 1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190500</xdr:rowOff>
    </xdr:to>
    <xdr:sp macro="" textlink="">
      <xdr:nvSpPr>
        <xdr:cNvPr id="23" name="AutoShape 3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190500</xdr:rowOff>
    </xdr:to>
    <xdr:sp macro="" textlink="">
      <xdr:nvSpPr>
        <xdr:cNvPr id="24" name="AutoShape 25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190500</xdr:rowOff>
    </xdr:to>
    <xdr:sp macro="" textlink="">
      <xdr:nvSpPr>
        <xdr:cNvPr id="25" name="AutoShape 27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190500</xdr:rowOff>
    </xdr:to>
    <xdr:sp macro="" textlink="">
      <xdr:nvSpPr>
        <xdr:cNvPr id="26" name="AutoShape 29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190500</xdr:rowOff>
    </xdr:to>
    <xdr:sp macro="" textlink="">
      <xdr:nvSpPr>
        <xdr:cNvPr id="27" name="AutoShape 31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190500</xdr:rowOff>
    </xdr:to>
    <xdr:sp macro="" textlink="">
      <xdr:nvSpPr>
        <xdr:cNvPr id="28" name="AutoShape 45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190500</xdr:rowOff>
    </xdr:to>
    <xdr:sp macro="" textlink="">
      <xdr:nvSpPr>
        <xdr:cNvPr id="29" name="AutoShape 47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190500</xdr:rowOff>
    </xdr:to>
    <xdr:sp macro="" textlink="">
      <xdr:nvSpPr>
        <xdr:cNvPr id="30" name="AutoShape 49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190500</xdr:rowOff>
    </xdr:to>
    <xdr:sp macro="" textlink="">
      <xdr:nvSpPr>
        <xdr:cNvPr id="31" name="AutoShape 51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190500</xdr:rowOff>
    </xdr:to>
    <xdr:sp macro="" textlink="">
      <xdr:nvSpPr>
        <xdr:cNvPr id="32" name="AutoShape 1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190500</xdr:rowOff>
    </xdr:to>
    <xdr:sp macro="" textlink="">
      <xdr:nvSpPr>
        <xdr:cNvPr id="33" name="AutoShape 3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190500</xdr:rowOff>
    </xdr:to>
    <xdr:sp macro="" textlink="">
      <xdr:nvSpPr>
        <xdr:cNvPr id="34" name="AutoShape 25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2</xdr:row>
      <xdr:rowOff>190500</xdr:rowOff>
    </xdr:to>
    <xdr:sp macro="" textlink="">
      <xdr:nvSpPr>
        <xdr:cNvPr id="35" name="AutoShape 27"/>
        <xdr:cNvSpPr>
          <a:spLocks noChangeAspect="1" noChangeArrowheads="1"/>
        </xdr:cNvSpPr>
      </xdr:nvSpPr>
      <xdr:spPr bwMode="auto">
        <a:xfrm>
          <a:off x="12420600" y="876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190500</xdr:rowOff>
    </xdr:to>
    <xdr:sp macro="" textlink="">
      <xdr:nvSpPr>
        <xdr:cNvPr id="36" name="AutoShape 29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190500</xdr:rowOff>
    </xdr:to>
    <xdr:sp macro="" textlink="">
      <xdr:nvSpPr>
        <xdr:cNvPr id="37" name="AutoShape 31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190500</xdr:rowOff>
    </xdr:to>
    <xdr:sp macro="" textlink="">
      <xdr:nvSpPr>
        <xdr:cNvPr id="38" name="AutoShape 45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190500</xdr:rowOff>
    </xdr:to>
    <xdr:sp macro="" textlink="">
      <xdr:nvSpPr>
        <xdr:cNvPr id="39" name="AutoShape 47"/>
        <xdr:cNvSpPr>
          <a:spLocks noChangeAspect="1" noChangeArrowheads="1"/>
        </xdr:cNvSpPr>
      </xdr:nvSpPr>
      <xdr:spPr bwMode="auto">
        <a:xfrm>
          <a:off x="12420600" y="1130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190500</xdr:rowOff>
    </xdr:to>
    <xdr:sp macro="" textlink="">
      <xdr:nvSpPr>
        <xdr:cNvPr id="40" name="AutoShape 49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190500</xdr:rowOff>
    </xdr:to>
    <xdr:sp macro="" textlink="">
      <xdr:nvSpPr>
        <xdr:cNvPr id="41" name="AutoShape 51"/>
        <xdr:cNvSpPr>
          <a:spLocks noChangeAspect="1" noChangeArrowheads="1"/>
        </xdr:cNvSpPr>
      </xdr:nvSpPr>
      <xdr:spPr bwMode="auto">
        <a:xfrm>
          <a:off x="12420600" y="13843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601133</xdr:colOff>
      <xdr:row>10</xdr:row>
      <xdr:rowOff>76202</xdr:rowOff>
    </xdr:from>
    <xdr:to>
      <xdr:col>5</xdr:col>
      <xdr:colOff>719666</xdr:colOff>
      <xdr:row>14</xdr:row>
      <xdr:rowOff>106902</xdr:rowOff>
    </xdr:to>
    <xdr:pic>
      <xdr:nvPicPr>
        <xdr:cNvPr id="2" name="Picture 1" descr="Recoil Formula pic.tif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133" y="2023535"/>
          <a:ext cx="4267200" cy="809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luckygunner.com/357-mag-125-gr-jhp-ftx-hornady-american-gunner-25-rounds" TargetMode="External"/><Relationship Id="rId20" Type="http://schemas.openxmlformats.org/officeDocument/2006/relationships/hyperlink" Target="http://www.luckygunner.com/winchester-357-magnum-ammo-20-rounds-of-125-grain-jhp-ammunition" TargetMode="External"/><Relationship Id="rId21" Type="http://schemas.openxmlformats.org/officeDocument/2006/relationships/drawing" Target="../drawings/drawing1.xml"/><Relationship Id="rId10" Type="http://schemas.openxmlformats.org/officeDocument/2006/relationships/hyperlink" Target="http://www.luckygunner.com/hornady-357-mag-ammo-for-sale-357mag125jhpftxhornady-25" TargetMode="External"/><Relationship Id="rId11" Type="http://schemas.openxmlformats.org/officeDocument/2006/relationships/hyperlink" Target="http://www.luckygunner.com/357-mag-135-gr-jhp-ftx-critical-duty-hornady-critical-duty-25-rounds" TargetMode="External"/><Relationship Id="rId12" Type="http://schemas.openxmlformats.org/officeDocument/2006/relationships/hyperlink" Target="http://www.luckygunner.com/hornady-357-mag-ammo-for-sale-357mag140jhpftxhornady-25" TargetMode="External"/><Relationship Id="rId13" Type="http://schemas.openxmlformats.org/officeDocument/2006/relationships/hyperlink" Target="http://www.luckygunner.com/hornady-357-mag-ammo-for-sale-357mag158jhpxtphornady-25" TargetMode="External"/><Relationship Id="rId14" Type="http://schemas.openxmlformats.org/officeDocument/2006/relationships/hyperlink" Target="http://www.luckygunner.com/remington-357-mag-ammo-for-sale-357mag125jhpremsab-25" TargetMode="External"/><Relationship Id="rId15" Type="http://schemas.openxmlformats.org/officeDocument/2006/relationships/hyperlink" Target="http://www.luckygunner.com/remington-357-mag-ammo-for-sale-357mag125sjhpremumc-100" TargetMode="External"/><Relationship Id="rId16" Type="http://schemas.openxmlformats.org/officeDocument/2006/relationships/hyperlink" Target="http://www.luckygunner.com/357-mag-158-gr-sjhp-remington-htp-50-rounds" TargetMode="External"/><Relationship Id="rId17" Type="http://schemas.openxmlformats.org/officeDocument/2006/relationships/hyperlink" Target="http://www.luckygunner.com/357-mag-125-gr-jhp-speer-gold-dot-20-rounds" TargetMode="External"/><Relationship Id="rId18" Type="http://schemas.openxmlformats.org/officeDocument/2006/relationships/hyperlink" Target="http://www.luckygunner.com/357-mag-135-gr-jhp-speer-gold-dot-short-barrel-20-rounds" TargetMode="External"/><Relationship Id="rId19" Type="http://schemas.openxmlformats.org/officeDocument/2006/relationships/hyperlink" Target="http://www.luckygunner.com/357-mag-158-gr-jhp-speer-gold-dot-20-rounds" TargetMode="External"/><Relationship Id="rId1" Type="http://schemas.openxmlformats.org/officeDocument/2006/relationships/hyperlink" Target="http://www.luckygunner.com/357-mag-125-grain-hp-barnes-tac-xpd-20-rounds" TargetMode="External"/><Relationship Id="rId2" Type="http://schemas.openxmlformats.org/officeDocument/2006/relationships/hyperlink" Target="http://www.luckygunner.com/357-mag-140-gr-xpb-barnes-20-rounds" TargetMode="External"/><Relationship Id="rId3" Type="http://schemas.openxmlformats.org/officeDocument/2006/relationships/hyperlink" Target="http://www.luckygunner.com/357-magnum-125-grain-barnes-xpb-hp-low-flash-short-barrel-buffalo-bore-20-rounds" TargetMode="External"/><Relationship Id="rId4" Type="http://schemas.openxmlformats.org/officeDocument/2006/relationships/hyperlink" Target="http://www.luckygunner.com/357-magnum-125-grain-barnes-xpb-hp-buffalo-bore-20-rounds" TargetMode="External"/><Relationship Id="rId5" Type="http://schemas.openxmlformats.org/officeDocument/2006/relationships/hyperlink" Target="http://www.luckygunner.com/357-mag-110-grain-jhp-corbon-20-rounds" TargetMode="External"/><Relationship Id="rId6" Type="http://schemas.openxmlformats.org/officeDocument/2006/relationships/hyperlink" Target="http://www.luckygunner.com/federal-357-mag-ammo-for-sale-357mag130jhpfed-20" TargetMode="External"/><Relationship Id="rId7" Type="http://schemas.openxmlformats.org/officeDocument/2006/relationships/hyperlink" Target="http://www.luckygunner.com/357-magnum-140-grain-barnes-expander-hp-federal-20-rounds" TargetMode="External"/><Relationship Id="rId8" Type="http://schemas.openxmlformats.org/officeDocument/2006/relationships/hyperlink" Target="http://www.luckygunner.com/357-magnum-100-grain-pow-rball-corbon-20-roun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C1" workbookViewId="0">
      <selection activeCell="O37" sqref="O37"/>
    </sheetView>
  </sheetViews>
  <sheetFormatPr baseColWidth="10" defaultRowHeight="15" x14ac:dyDescent="0"/>
  <cols>
    <col min="1" max="1" width="25" customWidth="1"/>
    <col min="2" max="2" width="59.6640625" customWidth="1"/>
    <col min="3" max="3" width="22.5" style="6" customWidth="1"/>
    <col min="4" max="4" width="23.5" style="6" customWidth="1"/>
    <col min="5" max="5" width="20.6640625" style="6" customWidth="1"/>
    <col min="6" max="6" width="23.5" style="6" customWidth="1"/>
    <col min="7" max="7" width="25.5" style="6" customWidth="1"/>
    <col min="8" max="8" width="26.33203125" style="6" customWidth="1"/>
    <col min="9" max="9" width="21.6640625" style="6" customWidth="1"/>
  </cols>
  <sheetData>
    <row r="1" spans="1:11" ht="69">
      <c r="A1" s="13" t="s">
        <v>47</v>
      </c>
      <c r="B1" s="14" t="s">
        <v>21</v>
      </c>
      <c r="C1" s="14" t="s">
        <v>0</v>
      </c>
      <c r="D1" s="14" t="s">
        <v>50</v>
      </c>
      <c r="E1" s="14" t="s">
        <v>19</v>
      </c>
      <c r="F1" s="14" t="s">
        <v>22</v>
      </c>
      <c r="G1" s="14" t="s">
        <v>49</v>
      </c>
      <c r="H1" s="14" t="s">
        <v>20</v>
      </c>
      <c r="I1" s="14" t="s">
        <v>48</v>
      </c>
      <c r="J1" s="14" t="s">
        <v>52</v>
      </c>
      <c r="K1" s="14" t="s">
        <v>68</v>
      </c>
    </row>
    <row r="2" spans="1:11" ht="20">
      <c r="A2" s="26" t="s">
        <v>43</v>
      </c>
      <c r="B2" s="27" t="s">
        <v>1</v>
      </c>
      <c r="C2" s="28">
        <v>110</v>
      </c>
      <c r="D2" s="28">
        <v>0.35799999999999998</v>
      </c>
      <c r="E2" s="29">
        <v>4</v>
      </c>
      <c r="F2" s="29">
        <v>916</v>
      </c>
      <c r="G2" s="29">
        <v>15.2</v>
      </c>
      <c r="H2" s="29">
        <v>0.42</v>
      </c>
      <c r="I2" s="30">
        <f t="shared" ref="I2:I33" si="0">0.5*F2*F2*(C2/(7000*32.17))</f>
        <v>204.92952617789425</v>
      </c>
      <c r="J2" s="31">
        <f t="shared" ref="J2:J33" si="1">(IF(E2=2,23,IF(E2=4,40)))/16</f>
        <v>2.5</v>
      </c>
    </row>
    <row r="3" spans="1:11" ht="20">
      <c r="A3" s="10" t="s">
        <v>44</v>
      </c>
      <c r="B3" s="11" t="s">
        <v>2</v>
      </c>
      <c r="C3" s="8">
        <v>125</v>
      </c>
      <c r="D3" s="8">
        <v>0.35799999999999998</v>
      </c>
      <c r="E3" s="9">
        <v>4</v>
      </c>
      <c r="F3" s="9">
        <v>926</v>
      </c>
      <c r="G3" s="9">
        <v>13</v>
      </c>
      <c r="H3" s="9">
        <v>0.49</v>
      </c>
      <c r="I3" s="12">
        <f t="shared" si="0"/>
        <v>237.98681113726187</v>
      </c>
      <c r="J3" s="15">
        <f t="shared" si="1"/>
        <v>2.5</v>
      </c>
    </row>
    <row r="4" spans="1:11" ht="20">
      <c r="A4" s="10" t="s">
        <v>44</v>
      </c>
      <c r="B4" s="11" t="s">
        <v>3</v>
      </c>
      <c r="C4" s="8">
        <v>129</v>
      </c>
      <c r="D4" s="8">
        <v>0.35799999999999998</v>
      </c>
      <c r="E4" s="9">
        <v>4</v>
      </c>
      <c r="F4" s="9">
        <v>850</v>
      </c>
      <c r="G4" s="9">
        <v>18.3</v>
      </c>
      <c r="H4" s="9">
        <v>0.35</v>
      </c>
      <c r="I4" s="12">
        <f t="shared" si="0"/>
        <v>206.94191571561794</v>
      </c>
      <c r="J4" s="15">
        <f t="shared" si="1"/>
        <v>2.5</v>
      </c>
    </row>
    <row r="5" spans="1:11" ht="20">
      <c r="A5" s="10" t="s">
        <v>44</v>
      </c>
      <c r="B5" s="11" t="s">
        <v>4</v>
      </c>
      <c r="C5" s="8">
        <v>158</v>
      </c>
      <c r="D5" s="8">
        <v>0.35799999999999998</v>
      </c>
      <c r="E5" s="9">
        <v>4</v>
      </c>
      <c r="F5" s="9">
        <v>892</v>
      </c>
      <c r="G5" s="9">
        <v>22.9</v>
      </c>
      <c r="H5" s="9">
        <v>0.35</v>
      </c>
      <c r="I5" s="12">
        <f t="shared" si="0"/>
        <v>279.13076069097207</v>
      </c>
      <c r="J5" s="15">
        <f t="shared" si="1"/>
        <v>2.5</v>
      </c>
    </row>
    <row r="6" spans="1:11" ht="20">
      <c r="A6" s="10" t="s">
        <v>44</v>
      </c>
      <c r="B6" s="11" t="s">
        <v>5</v>
      </c>
      <c r="C6" s="8">
        <v>110</v>
      </c>
      <c r="D6" s="8">
        <v>0.35799999999999998</v>
      </c>
      <c r="E6" s="9">
        <v>4</v>
      </c>
      <c r="F6" s="9">
        <v>1058</v>
      </c>
      <c r="G6" s="9">
        <v>11.4</v>
      </c>
      <c r="H6" s="9">
        <v>0.54</v>
      </c>
      <c r="I6" s="12">
        <f t="shared" si="0"/>
        <v>273.39144722234562</v>
      </c>
      <c r="J6" s="15">
        <f t="shared" si="1"/>
        <v>2.5</v>
      </c>
    </row>
    <row r="7" spans="1:11" ht="20">
      <c r="A7" s="10" t="s">
        <v>45</v>
      </c>
      <c r="B7" s="11" t="s">
        <v>6</v>
      </c>
      <c r="C7" s="8">
        <v>110</v>
      </c>
      <c r="D7" s="8">
        <v>0.35799999999999998</v>
      </c>
      <c r="E7" s="9">
        <v>4</v>
      </c>
      <c r="F7" s="9">
        <v>953</v>
      </c>
      <c r="G7" s="9">
        <v>14.3</v>
      </c>
      <c r="H7" s="9">
        <v>0.46</v>
      </c>
      <c r="I7" s="12">
        <f t="shared" si="0"/>
        <v>221.8193303432657</v>
      </c>
      <c r="J7" s="15">
        <f t="shared" si="1"/>
        <v>2.5</v>
      </c>
    </row>
    <row r="8" spans="1:11" ht="20">
      <c r="A8" s="10" t="s">
        <v>45</v>
      </c>
      <c r="B8" s="11" t="s">
        <v>7</v>
      </c>
      <c r="C8" s="8">
        <v>125</v>
      </c>
      <c r="D8" s="8">
        <v>0.35799999999999998</v>
      </c>
      <c r="E8" s="9">
        <v>4</v>
      </c>
      <c r="F8" s="9">
        <v>892</v>
      </c>
      <c r="G8" s="9">
        <v>19.600000000000001</v>
      </c>
      <c r="H8" s="9">
        <v>0.35</v>
      </c>
      <c r="I8" s="12">
        <f t="shared" si="0"/>
        <v>220.83129801500954</v>
      </c>
      <c r="J8" s="15">
        <f t="shared" si="1"/>
        <v>2.5</v>
      </c>
    </row>
    <row r="9" spans="1:11" ht="20">
      <c r="A9" s="26" t="s">
        <v>45</v>
      </c>
      <c r="B9" s="27" t="s">
        <v>8</v>
      </c>
      <c r="C9" s="28">
        <v>158</v>
      </c>
      <c r="D9" s="28">
        <v>0.35799999999999998</v>
      </c>
      <c r="E9" s="29">
        <v>4</v>
      </c>
      <c r="F9" s="29">
        <v>744</v>
      </c>
      <c r="G9" s="29">
        <v>21.4</v>
      </c>
      <c r="H9" s="29">
        <v>0.36</v>
      </c>
      <c r="I9" s="30">
        <f t="shared" si="0"/>
        <v>194.18865846618414</v>
      </c>
      <c r="J9" s="31">
        <f t="shared" si="1"/>
        <v>2.5</v>
      </c>
    </row>
    <row r="10" spans="1:11" ht="20">
      <c r="A10" s="10" t="s">
        <v>45</v>
      </c>
      <c r="B10" s="11" t="s">
        <v>9</v>
      </c>
      <c r="C10" s="8">
        <v>90</v>
      </c>
      <c r="D10" s="8">
        <v>0.35799999999999998</v>
      </c>
      <c r="E10" s="9">
        <v>4</v>
      </c>
      <c r="F10" s="9">
        <v>976</v>
      </c>
      <c r="G10" s="9">
        <v>10.8</v>
      </c>
      <c r="H10" s="9">
        <v>0.44</v>
      </c>
      <c r="I10" s="12">
        <f t="shared" si="0"/>
        <v>190.35445623695546</v>
      </c>
      <c r="J10" s="15">
        <f t="shared" si="1"/>
        <v>2.5</v>
      </c>
    </row>
    <row r="11" spans="1:11" ht="20">
      <c r="A11" s="10" t="s">
        <v>44</v>
      </c>
      <c r="B11" s="11" t="s">
        <v>10</v>
      </c>
      <c r="C11" s="8">
        <v>125</v>
      </c>
      <c r="D11" s="8">
        <v>0.35799999999999998</v>
      </c>
      <c r="E11" s="9">
        <v>4</v>
      </c>
      <c r="F11" s="9">
        <v>989</v>
      </c>
      <c r="G11" s="9">
        <v>12.5</v>
      </c>
      <c r="H11" s="9">
        <v>0.59</v>
      </c>
      <c r="I11" s="12">
        <f t="shared" si="0"/>
        <v>271.47103556996314</v>
      </c>
      <c r="J11" s="15">
        <f t="shared" si="1"/>
        <v>2.5</v>
      </c>
    </row>
    <row r="12" spans="1:11" ht="20">
      <c r="A12" s="10" t="s">
        <v>44</v>
      </c>
      <c r="B12" s="11" t="s">
        <v>11</v>
      </c>
      <c r="C12" s="8">
        <v>158</v>
      </c>
      <c r="D12" s="8">
        <v>0.35799999999999998</v>
      </c>
      <c r="E12" s="9">
        <v>4</v>
      </c>
      <c r="F12" s="9">
        <v>921</v>
      </c>
      <c r="G12" s="9">
        <v>13.4</v>
      </c>
      <c r="H12" s="9">
        <v>0.56000000000000005</v>
      </c>
      <c r="I12" s="12">
        <f t="shared" si="0"/>
        <v>297.57555397664197</v>
      </c>
      <c r="J12" s="15">
        <f t="shared" si="1"/>
        <v>2.5</v>
      </c>
    </row>
    <row r="13" spans="1:11" ht="20">
      <c r="A13" s="10" t="s">
        <v>44</v>
      </c>
      <c r="B13" s="11" t="s">
        <v>12</v>
      </c>
      <c r="C13" s="8">
        <v>135</v>
      </c>
      <c r="D13" s="8">
        <v>0.35799999999999998</v>
      </c>
      <c r="E13" s="9">
        <v>4</v>
      </c>
      <c r="F13" s="9">
        <v>890</v>
      </c>
      <c r="G13" s="9">
        <v>13.3</v>
      </c>
      <c r="H13" s="9">
        <v>0.53</v>
      </c>
      <c r="I13" s="12">
        <f t="shared" si="0"/>
        <v>237.42950397442161</v>
      </c>
      <c r="J13" s="15">
        <f t="shared" si="1"/>
        <v>2.5</v>
      </c>
    </row>
    <row r="14" spans="1:11" ht="20">
      <c r="A14" s="26" t="s">
        <v>51</v>
      </c>
      <c r="B14" s="27" t="s">
        <v>13</v>
      </c>
      <c r="C14" s="28">
        <v>110</v>
      </c>
      <c r="D14" s="28">
        <v>0.35799999999999998</v>
      </c>
      <c r="E14" s="29">
        <v>4</v>
      </c>
      <c r="F14" s="29">
        <v>1110</v>
      </c>
      <c r="G14" s="29">
        <v>10.1</v>
      </c>
      <c r="H14" s="29">
        <v>0.57999999999999996</v>
      </c>
      <c r="I14" s="30">
        <f t="shared" si="0"/>
        <v>300.92588480838407</v>
      </c>
      <c r="J14" s="31">
        <f t="shared" si="1"/>
        <v>2.5</v>
      </c>
    </row>
    <row r="15" spans="1:11" ht="20">
      <c r="A15" s="10" t="s">
        <v>44</v>
      </c>
      <c r="B15" s="11" t="s">
        <v>14</v>
      </c>
      <c r="C15" s="8">
        <v>130</v>
      </c>
      <c r="D15" s="8">
        <v>0.35799999999999998</v>
      </c>
      <c r="E15" s="9">
        <v>4</v>
      </c>
      <c r="F15" s="9">
        <v>885</v>
      </c>
      <c r="G15" s="9">
        <v>14</v>
      </c>
      <c r="H15" s="9">
        <v>0.63</v>
      </c>
      <c r="I15" s="12">
        <f t="shared" si="0"/>
        <v>226.07409298814332</v>
      </c>
      <c r="J15" s="15">
        <f t="shared" si="1"/>
        <v>2.5</v>
      </c>
    </row>
    <row r="16" spans="1:11" ht="20">
      <c r="A16" s="10" t="s">
        <v>44</v>
      </c>
      <c r="B16" s="11" t="s">
        <v>15</v>
      </c>
      <c r="C16" s="8">
        <v>130</v>
      </c>
      <c r="D16" s="8">
        <v>0.35799999999999998</v>
      </c>
      <c r="E16" s="9">
        <v>4</v>
      </c>
      <c r="F16" s="9">
        <v>921</v>
      </c>
      <c r="G16" s="9">
        <v>15.1</v>
      </c>
      <c r="H16" s="9">
        <v>0.57999999999999996</v>
      </c>
      <c r="I16" s="12">
        <f t="shared" si="0"/>
        <v>244.84064567698385</v>
      </c>
      <c r="J16" s="15">
        <f t="shared" si="1"/>
        <v>2.5</v>
      </c>
    </row>
    <row r="17" spans="1:10" ht="20">
      <c r="A17" s="10" t="s">
        <v>43</v>
      </c>
      <c r="B17" s="11" t="s">
        <v>16</v>
      </c>
      <c r="C17" s="8">
        <v>130</v>
      </c>
      <c r="D17" s="8">
        <v>0.35799999999999998</v>
      </c>
      <c r="E17" s="9">
        <v>4</v>
      </c>
      <c r="F17" s="9">
        <v>869</v>
      </c>
      <c r="G17" s="9">
        <v>14.1</v>
      </c>
      <c r="H17" s="9">
        <v>0.59</v>
      </c>
      <c r="I17" s="12">
        <f t="shared" si="0"/>
        <v>217.97355566410585</v>
      </c>
      <c r="J17" s="15">
        <f t="shared" si="1"/>
        <v>2.5</v>
      </c>
    </row>
    <row r="18" spans="1:10" ht="20">
      <c r="A18" s="10" t="s">
        <v>43</v>
      </c>
      <c r="B18" s="11" t="s">
        <v>17</v>
      </c>
      <c r="C18" s="8">
        <v>148</v>
      </c>
      <c r="D18" s="8">
        <v>0.35799999999999998</v>
      </c>
      <c r="E18" s="9">
        <v>4</v>
      </c>
      <c r="F18" s="9">
        <v>764</v>
      </c>
      <c r="G18" s="9">
        <v>15.9</v>
      </c>
      <c r="H18" s="9">
        <v>0.37</v>
      </c>
      <c r="I18" s="12">
        <f t="shared" si="0"/>
        <v>191.8091567121098</v>
      </c>
      <c r="J18" s="15">
        <f t="shared" si="1"/>
        <v>2.5</v>
      </c>
    </row>
    <row r="19" spans="1:10" ht="20">
      <c r="A19" s="10" t="s">
        <v>44</v>
      </c>
      <c r="B19" s="11" t="s">
        <v>18</v>
      </c>
      <c r="C19" s="8">
        <v>158</v>
      </c>
      <c r="D19" s="8">
        <v>0.35799999999999998</v>
      </c>
      <c r="E19" s="9">
        <v>4</v>
      </c>
      <c r="F19" s="9">
        <v>839</v>
      </c>
      <c r="G19" s="9">
        <v>15.3</v>
      </c>
      <c r="H19" s="9">
        <v>0.51</v>
      </c>
      <c r="I19" s="12">
        <f t="shared" si="0"/>
        <v>246.94595230694082</v>
      </c>
      <c r="J19" s="15">
        <f t="shared" si="1"/>
        <v>2.5</v>
      </c>
    </row>
    <row r="20" spans="1:10" ht="20">
      <c r="A20" s="10" t="s">
        <v>46</v>
      </c>
      <c r="B20" s="11" t="s">
        <v>23</v>
      </c>
      <c r="C20" s="7">
        <v>125</v>
      </c>
      <c r="D20" s="7">
        <v>0.35799999999999998</v>
      </c>
      <c r="E20" s="9">
        <v>4</v>
      </c>
      <c r="F20" s="9">
        <v>1418</v>
      </c>
      <c r="G20" s="9">
        <v>16.100000000000001</v>
      </c>
      <c r="H20" s="9">
        <v>0.69</v>
      </c>
      <c r="I20" s="12">
        <f t="shared" si="0"/>
        <v>558.06319108308537</v>
      </c>
      <c r="J20" s="15">
        <f t="shared" si="1"/>
        <v>2.5</v>
      </c>
    </row>
    <row r="21" spans="1:10" ht="20">
      <c r="A21" s="10" t="s">
        <v>46</v>
      </c>
      <c r="B21" s="11" t="s">
        <v>24</v>
      </c>
      <c r="C21" s="7">
        <v>140</v>
      </c>
      <c r="D21" s="7">
        <v>0.35799999999999998</v>
      </c>
      <c r="E21" s="9">
        <v>4</v>
      </c>
      <c r="F21" s="9">
        <v>1352</v>
      </c>
      <c r="G21" s="9">
        <v>19.2</v>
      </c>
      <c r="H21" s="9">
        <v>0.62</v>
      </c>
      <c r="I21" s="12">
        <f t="shared" si="0"/>
        <v>568.20142990363684</v>
      </c>
      <c r="J21" s="15">
        <f t="shared" si="1"/>
        <v>2.5</v>
      </c>
    </row>
    <row r="22" spans="1:10" ht="20">
      <c r="A22" s="10" t="s">
        <v>46</v>
      </c>
      <c r="B22" s="11" t="s">
        <v>25</v>
      </c>
      <c r="C22" s="7">
        <v>125</v>
      </c>
      <c r="D22" s="7">
        <v>0.35799999999999998</v>
      </c>
      <c r="E22" s="9">
        <v>4</v>
      </c>
      <c r="F22" s="9">
        <v>1290</v>
      </c>
      <c r="G22" s="9">
        <v>16.2</v>
      </c>
      <c r="H22" s="9">
        <v>0.72</v>
      </c>
      <c r="I22" s="12">
        <f t="shared" si="0"/>
        <v>461.8599849016386</v>
      </c>
      <c r="J22" s="15">
        <f t="shared" si="1"/>
        <v>2.5</v>
      </c>
    </row>
    <row r="23" spans="1:10" ht="20">
      <c r="A23" s="26" t="s">
        <v>46</v>
      </c>
      <c r="B23" s="27" t="s">
        <v>26</v>
      </c>
      <c r="C23" s="22">
        <v>125</v>
      </c>
      <c r="D23" s="22">
        <v>0.35799999999999998</v>
      </c>
      <c r="E23" s="29">
        <v>4</v>
      </c>
      <c r="F23" s="29">
        <v>1644</v>
      </c>
      <c r="G23" s="29">
        <v>20.3</v>
      </c>
      <c r="H23" s="29">
        <v>0.54</v>
      </c>
      <c r="I23" s="30">
        <f t="shared" si="0"/>
        <v>750.12655979395174</v>
      </c>
      <c r="J23" s="31">
        <f t="shared" si="1"/>
        <v>2.5</v>
      </c>
    </row>
    <row r="24" spans="1:10" ht="20">
      <c r="A24" s="10" t="s">
        <v>46</v>
      </c>
      <c r="B24" s="11" t="s">
        <v>27</v>
      </c>
      <c r="C24" s="7">
        <v>110</v>
      </c>
      <c r="D24" s="7">
        <v>0.35799999999999998</v>
      </c>
      <c r="E24" s="9">
        <v>4</v>
      </c>
      <c r="F24" s="9">
        <v>1379</v>
      </c>
      <c r="G24" s="9">
        <v>13.5</v>
      </c>
      <c r="H24" s="9">
        <v>0.59</v>
      </c>
      <c r="I24" s="12">
        <f t="shared" si="0"/>
        <v>464.4533727074915</v>
      </c>
      <c r="J24" s="15">
        <f t="shared" si="1"/>
        <v>2.5</v>
      </c>
    </row>
    <row r="25" spans="1:10" ht="20">
      <c r="A25" s="10" t="s">
        <v>46</v>
      </c>
      <c r="B25" s="11" t="s">
        <v>28</v>
      </c>
      <c r="C25" s="7">
        <v>130</v>
      </c>
      <c r="D25" s="7">
        <v>0.35799999999999998</v>
      </c>
      <c r="E25" s="9">
        <v>4</v>
      </c>
      <c r="F25" s="9">
        <v>1407</v>
      </c>
      <c r="G25" s="9">
        <v>13.3</v>
      </c>
      <c r="H25" s="9">
        <v>0.67</v>
      </c>
      <c r="I25" s="12">
        <f t="shared" si="0"/>
        <v>571.41607087348461</v>
      </c>
      <c r="J25" s="15">
        <f t="shared" si="1"/>
        <v>2.5</v>
      </c>
    </row>
    <row r="26" spans="1:10" ht="20">
      <c r="A26" s="10" t="s">
        <v>46</v>
      </c>
      <c r="B26" s="11" t="s">
        <v>29</v>
      </c>
      <c r="C26" s="7">
        <v>140</v>
      </c>
      <c r="D26" s="7">
        <v>0.35799999999999998</v>
      </c>
      <c r="E26" s="9">
        <v>4</v>
      </c>
      <c r="F26" s="9">
        <v>1300</v>
      </c>
      <c r="G26" s="9">
        <v>19.899999999999999</v>
      </c>
      <c r="H26" s="9">
        <v>0.63</v>
      </c>
      <c r="I26" s="12">
        <f t="shared" si="0"/>
        <v>525.33416226297788</v>
      </c>
      <c r="J26" s="15">
        <f t="shared" si="1"/>
        <v>2.5</v>
      </c>
    </row>
    <row r="27" spans="1:10" ht="20">
      <c r="A27" s="10" t="s">
        <v>46</v>
      </c>
      <c r="B27" s="11" t="s">
        <v>30</v>
      </c>
      <c r="C27" s="7">
        <v>100</v>
      </c>
      <c r="D27" s="7">
        <v>0.35799999999999998</v>
      </c>
      <c r="E27" s="9">
        <v>4</v>
      </c>
      <c r="F27" s="9">
        <v>1364</v>
      </c>
      <c r="G27" s="9">
        <v>12.2</v>
      </c>
      <c r="H27" s="9">
        <v>0.62</v>
      </c>
      <c r="I27" s="12">
        <f t="shared" si="0"/>
        <v>413.09472001421022</v>
      </c>
      <c r="J27" s="15">
        <f t="shared" si="1"/>
        <v>2.5</v>
      </c>
    </row>
    <row r="28" spans="1:10" ht="20">
      <c r="A28" s="10" t="s">
        <v>46</v>
      </c>
      <c r="B28" s="11" t="s">
        <v>31</v>
      </c>
      <c r="C28" s="7">
        <v>125</v>
      </c>
      <c r="D28" s="7">
        <v>0.35799999999999998</v>
      </c>
      <c r="E28" s="9">
        <v>4</v>
      </c>
      <c r="F28" s="9">
        <v>1379</v>
      </c>
      <c r="G28" s="9">
        <v>16.7</v>
      </c>
      <c r="H28" s="9">
        <v>0.54</v>
      </c>
      <c r="I28" s="12">
        <f t="shared" si="0"/>
        <v>527.78792353124027</v>
      </c>
      <c r="J28" s="15">
        <f t="shared" si="1"/>
        <v>2.5</v>
      </c>
    </row>
    <row r="29" spans="1:10" ht="20">
      <c r="A29" s="10" t="s">
        <v>46</v>
      </c>
      <c r="B29" s="11" t="s">
        <v>32</v>
      </c>
      <c r="C29" s="7">
        <v>125</v>
      </c>
      <c r="D29" s="7">
        <v>0.35799999999999998</v>
      </c>
      <c r="E29" s="9">
        <v>4</v>
      </c>
      <c r="F29" s="9">
        <v>1350</v>
      </c>
      <c r="G29" s="9">
        <v>14.5</v>
      </c>
      <c r="H29" s="9">
        <v>0.56999999999999995</v>
      </c>
      <c r="I29" s="12">
        <f t="shared" si="0"/>
        <v>505.82286069541277</v>
      </c>
      <c r="J29" s="15">
        <f t="shared" si="1"/>
        <v>2.5</v>
      </c>
    </row>
    <row r="30" spans="1:10" ht="20">
      <c r="A30" s="10" t="s">
        <v>46</v>
      </c>
      <c r="B30" s="11" t="s">
        <v>33</v>
      </c>
      <c r="C30" s="7">
        <v>135</v>
      </c>
      <c r="D30" s="7">
        <v>0.35799999999999998</v>
      </c>
      <c r="E30" s="9">
        <v>4</v>
      </c>
      <c r="F30" s="9">
        <v>1253</v>
      </c>
      <c r="G30" s="9">
        <v>19.2</v>
      </c>
      <c r="H30" s="9">
        <v>0.5</v>
      </c>
      <c r="I30" s="12">
        <f t="shared" si="0"/>
        <v>470.60529996891512</v>
      </c>
      <c r="J30" s="15">
        <f t="shared" si="1"/>
        <v>2.5</v>
      </c>
    </row>
    <row r="31" spans="1:10" ht="20">
      <c r="A31" s="10" t="s">
        <v>46</v>
      </c>
      <c r="B31" s="11" t="s">
        <v>34</v>
      </c>
      <c r="C31" s="7">
        <v>140</v>
      </c>
      <c r="D31" s="7">
        <v>0.35799999999999998</v>
      </c>
      <c r="E31" s="9">
        <v>4</v>
      </c>
      <c r="F31" s="9">
        <v>1363</v>
      </c>
      <c r="G31" s="9">
        <v>21.4</v>
      </c>
      <c r="H31" s="9">
        <v>0.54</v>
      </c>
      <c r="I31" s="12">
        <f t="shared" si="0"/>
        <v>577.48492384208885</v>
      </c>
      <c r="J31" s="15">
        <f t="shared" si="1"/>
        <v>2.5</v>
      </c>
    </row>
    <row r="32" spans="1:10" ht="20">
      <c r="A32" s="26" t="s">
        <v>46</v>
      </c>
      <c r="B32" s="27" t="s">
        <v>35</v>
      </c>
      <c r="C32" s="22">
        <v>158</v>
      </c>
      <c r="D32" s="22">
        <v>0.35799999999999998</v>
      </c>
      <c r="E32" s="29">
        <v>4</v>
      </c>
      <c r="F32" s="29">
        <v>1242</v>
      </c>
      <c r="G32" s="29">
        <v>24.7</v>
      </c>
      <c r="H32" s="29">
        <v>0.53</v>
      </c>
      <c r="I32" s="30">
        <f t="shared" si="0"/>
        <v>541.15438518584313</v>
      </c>
      <c r="J32" s="31">
        <f t="shared" si="1"/>
        <v>2.5</v>
      </c>
    </row>
    <row r="33" spans="1:10" ht="20">
      <c r="A33" s="10" t="s">
        <v>46</v>
      </c>
      <c r="B33" s="11" t="s">
        <v>36</v>
      </c>
      <c r="C33" s="7">
        <v>125</v>
      </c>
      <c r="D33" s="7">
        <v>0.35799999999999998</v>
      </c>
      <c r="E33" s="9">
        <v>4</v>
      </c>
      <c r="F33" s="9">
        <v>1182</v>
      </c>
      <c r="G33" s="9">
        <v>17.600000000000001</v>
      </c>
      <c r="H33" s="9">
        <v>0.62</v>
      </c>
      <c r="I33" s="12">
        <f t="shared" si="0"/>
        <v>387.76255606376839</v>
      </c>
      <c r="J33" s="15">
        <f t="shared" si="1"/>
        <v>2.5</v>
      </c>
    </row>
    <row r="34" spans="1:10" ht="20">
      <c r="A34" s="10" t="s">
        <v>46</v>
      </c>
      <c r="B34" s="11" t="s">
        <v>37</v>
      </c>
      <c r="C34" s="7">
        <v>125</v>
      </c>
      <c r="D34" s="7">
        <v>0.35799999999999998</v>
      </c>
      <c r="E34" s="9">
        <v>4</v>
      </c>
      <c r="F34" s="9">
        <v>1473</v>
      </c>
      <c r="G34" s="9">
        <v>13.6</v>
      </c>
      <c r="H34" s="9">
        <v>0.54</v>
      </c>
      <c r="I34" s="12">
        <f t="shared" ref="I34:I39" si="2">0.5*F34*F34*(C34/(7000*32.17))</f>
        <v>602.19398063857193</v>
      </c>
      <c r="J34" s="15">
        <f t="shared" ref="J34:J39" si="3">(IF(E34=2,23,IF(E34=4,40)))/16</f>
        <v>2.5</v>
      </c>
    </row>
    <row r="35" spans="1:10" ht="20">
      <c r="A35" s="10" t="s">
        <v>46</v>
      </c>
      <c r="B35" s="11" t="s">
        <v>38</v>
      </c>
      <c r="C35" s="7">
        <v>158</v>
      </c>
      <c r="D35" s="7">
        <v>0.35799999999999998</v>
      </c>
      <c r="E35" s="9">
        <v>4</v>
      </c>
      <c r="F35" s="9">
        <v>1287</v>
      </c>
      <c r="G35" s="9">
        <v>19.899999999999999</v>
      </c>
      <c r="H35" s="9">
        <v>0.56000000000000005</v>
      </c>
      <c r="I35" s="12">
        <f t="shared" si="2"/>
        <v>581.07887117545192</v>
      </c>
      <c r="J35" s="15">
        <f t="shared" si="3"/>
        <v>2.5</v>
      </c>
    </row>
    <row r="36" spans="1:10" ht="20">
      <c r="A36" s="10" t="s">
        <v>46</v>
      </c>
      <c r="B36" s="11" t="s">
        <v>39</v>
      </c>
      <c r="C36" s="7">
        <v>125</v>
      </c>
      <c r="D36" s="7">
        <v>0.35799999999999998</v>
      </c>
      <c r="E36" s="9">
        <v>4</v>
      </c>
      <c r="F36" s="9">
        <v>1427</v>
      </c>
      <c r="G36" s="9">
        <v>19.3</v>
      </c>
      <c r="H36" s="9">
        <v>0.54</v>
      </c>
      <c r="I36" s="12">
        <f t="shared" si="2"/>
        <v>565.16969003952215</v>
      </c>
      <c r="J36" s="15">
        <f t="shared" si="3"/>
        <v>2.5</v>
      </c>
    </row>
    <row r="37" spans="1:10" ht="20">
      <c r="A37" s="10" t="s">
        <v>46</v>
      </c>
      <c r="B37" s="11" t="s">
        <v>40</v>
      </c>
      <c r="C37" s="7">
        <v>135</v>
      </c>
      <c r="D37" s="7">
        <v>0.35799999999999998</v>
      </c>
      <c r="E37" s="9">
        <v>4</v>
      </c>
      <c r="F37" s="9">
        <v>1184</v>
      </c>
      <c r="G37" s="9">
        <v>15.6</v>
      </c>
      <c r="H37" s="9">
        <v>0.55000000000000004</v>
      </c>
      <c r="I37" s="12">
        <f t="shared" si="2"/>
        <v>420.20196278697989</v>
      </c>
      <c r="J37" s="15">
        <f t="shared" si="3"/>
        <v>2.5</v>
      </c>
    </row>
    <row r="38" spans="1:10" ht="20">
      <c r="A38" s="10" t="s">
        <v>46</v>
      </c>
      <c r="B38" s="11" t="s">
        <v>41</v>
      </c>
      <c r="C38" s="7">
        <v>158</v>
      </c>
      <c r="D38" s="7">
        <v>0.35799999999999998</v>
      </c>
      <c r="E38" s="9">
        <v>4</v>
      </c>
      <c r="F38" s="9">
        <v>1181</v>
      </c>
      <c r="G38" s="9">
        <v>32</v>
      </c>
      <c r="H38" s="9">
        <v>0.36</v>
      </c>
      <c r="I38" s="12">
        <f t="shared" si="2"/>
        <v>489.30289533283008</v>
      </c>
      <c r="J38" s="15">
        <f t="shared" si="3"/>
        <v>2.5</v>
      </c>
    </row>
    <row r="39" spans="1:10" ht="20">
      <c r="A39" s="26" t="s">
        <v>46</v>
      </c>
      <c r="B39" s="27" t="s">
        <v>42</v>
      </c>
      <c r="C39" s="22">
        <v>125</v>
      </c>
      <c r="D39" s="22">
        <v>0.35799999999999998</v>
      </c>
      <c r="E39" s="29">
        <v>4</v>
      </c>
      <c r="F39" s="29">
        <v>1215</v>
      </c>
      <c r="G39" s="29">
        <v>15.5</v>
      </c>
      <c r="H39" s="22">
        <v>0.65</v>
      </c>
      <c r="I39" s="30">
        <f t="shared" si="2"/>
        <v>409.71651716328432</v>
      </c>
      <c r="J39" s="31">
        <f t="shared" si="3"/>
        <v>2.5</v>
      </c>
    </row>
    <row r="40" spans="1:10">
      <c r="B40" s="5"/>
    </row>
    <row r="42" spans="1:10" ht="20">
      <c r="A42" s="10" t="s">
        <v>69</v>
      </c>
    </row>
    <row r="44" spans="1:10">
      <c r="A44" s="21" t="s">
        <v>82</v>
      </c>
    </row>
  </sheetData>
  <hyperlinks>
    <hyperlink ref="B20" r:id="rId1" location="geltest"/>
    <hyperlink ref="B21" r:id="rId2" location="geltest"/>
    <hyperlink ref="B22" r:id="rId3" location="geltest"/>
    <hyperlink ref="B23" r:id="rId4" location="geltest"/>
    <hyperlink ref="B24" r:id="rId5" location="geltest"/>
    <hyperlink ref="B25" r:id="rId6" location="geltest"/>
    <hyperlink ref="B26" r:id="rId7" location="geltest"/>
    <hyperlink ref="B27" r:id="rId8" location="geltest"/>
    <hyperlink ref="B28" r:id="rId9" location="geltest"/>
    <hyperlink ref="B29" r:id="rId10" location="geltest"/>
    <hyperlink ref="B30" r:id="rId11" location="geltest"/>
    <hyperlink ref="B31" r:id="rId12" location="geltest"/>
    <hyperlink ref="B32" r:id="rId13" location="geltest"/>
    <hyperlink ref="B33" r:id="rId14" location="geltest"/>
    <hyperlink ref="B34" r:id="rId15" location="geltest"/>
    <hyperlink ref="B35" r:id="rId16" location="geltest"/>
    <hyperlink ref="B36" r:id="rId17" location="geltest"/>
    <hyperlink ref="B37" r:id="rId18" location="geltest"/>
    <hyperlink ref="B38" r:id="rId19" location="geltest"/>
    <hyperlink ref="B39" r:id="rId20" location="geltest"/>
  </hyperlinks>
  <pageMargins left="0.75" right="0.75" top="1" bottom="1" header="0.5" footer="0.5"/>
  <pageSetup orientation="portrait" horizontalDpi="4294967292" verticalDpi="4294967292"/>
  <drawing r:id="rId2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topLeftCell="A4" workbookViewId="0">
      <selection activeCell="I72" sqref="I72"/>
    </sheetView>
  </sheetViews>
  <sheetFormatPr baseColWidth="10" defaultRowHeight="15" x14ac:dyDescent="0"/>
  <cols>
    <col min="1" max="1" width="12" customWidth="1"/>
  </cols>
  <sheetData>
    <row r="2" spans="1:7">
      <c r="A2" s="5"/>
      <c r="B2" s="5"/>
      <c r="C2" s="5"/>
      <c r="D2" s="5"/>
      <c r="E2" s="5"/>
      <c r="F2" s="5"/>
      <c r="G2" s="5"/>
    </row>
    <row r="3" spans="1:7" ht="21">
      <c r="A3" s="1"/>
      <c r="B3" s="2"/>
      <c r="C3" s="3"/>
      <c r="D3" s="2"/>
      <c r="E3" s="4"/>
      <c r="F3" s="2"/>
      <c r="G3" s="2"/>
    </row>
    <row r="4" spans="1:7" ht="21">
      <c r="A4" s="1"/>
      <c r="B4" s="2"/>
      <c r="C4" s="3"/>
      <c r="D4" s="2"/>
      <c r="E4" s="4"/>
      <c r="F4" s="2"/>
      <c r="G4" s="2"/>
    </row>
    <row r="5" spans="1:7" ht="21">
      <c r="A5" s="1"/>
      <c r="B5" s="2"/>
      <c r="C5" s="3"/>
      <c r="D5" s="2"/>
      <c r="E5" s="4"/>
      <c r="F5" s="2"/>
      <c r="G5" s="2"/>
    </row>
    <row r="6" spans="1:7" ht="21">
      <c r="A6" s="1"/>
      <c r="B6" s="2"/>
      <c r="C6" s="3"/>
      <c r="D6" s="2"/>
      <c r="E6" s="4"/>
      <c r="F6" s="2"/>
      <c r="G6" s="2"/>
    </row>
    <row r="7" spans="1:7" ht="21">
      <c r="A7" s="1"/>
      <c r="B7" s="2"/>
      <c r="C7" s="3"/>
      <c r="D7" s="2"/>
      <c r="E7" s="4"/>
      <c r="F7" s="2"/>
      <c r="G7" s="2"/>
    </row>
    <row r="8" spans="1:7" ht="21">
      <c r="A8" s="1"/>
      <c r="B8" s="2"/>
      <c r="C8" s="3"/>
      <c r="D8" s="2"/>
      <c r="E8" s="4"/>
      <c r="F8" s="2"/>
      <c r="G8" s="2"/>
    </row>
    <row r="9" spans="1:7" ht="21">
      <c r="A9" s="1"/>
      <c r="B9" s="2"/>
      <c r="C9" s="3"/>
      <c r="D9" s="2"/>
      <c r="E9" s="4"/>
      <c r="F9" s="2"/>
      <c r="G9" s="2"/>
    </row>
    <row r="10" spans="1:7" ht="21">
      <c r="A10" s="1"/>
      <c r="B10" s="2"/>
      <c r="C10" s="3"/>
      <c r="D10" s="2"/>
      <c r="E10" s="4"/>
      <c r="F10" s="2"/>
      <c r="G10" s="2"/>
    </row>
    <row r="11" spans="1:7" ht="21">
      <c r="A11" s="1"/>
      <c r="B11" s="2"/>
      <c r="C11" s="3"/>
      <c r="D11" s="2"/>
      <c r="E11" s="4"/>
      <c r="F11" s="2"/>
      <c r="G11" s="2"/>
    </row>
    <row r="12" spans="1:7" ht="21">
      <c r="A12" s="1"/>
      <c r="B12" s="2"/>
      <c r="C12" s="3"/>
      <c r="D12" s="2"/>
      <c r="E12" s="4"/>
      <c r="F12" s="2"/>
      <c r="G12" s="2"/>
    </row>
    <row r="13" spans="1:7" ht="21">
      <c r="A13" s="1"/>
      <c r="B13" s="2"/>
      <c r="C13" s="3"/>
      <c r="D13" s="2"/>
      <c r="E13" s="4"/>
      <c r="F13" s="2"/>
      <c r="G13" s="2"/>
    </row>
    <row r="14" spans="1:7" ht="21">
      <c r="A14" s="1"/>
      <c r="B14" s="2"/>
      <c r="C14" s="3"/>
      <c r="D14" s="2"/>
      <c r="E14" s="4"/>
      <c r="F14" s="2"/>
      <c r="G14" s="2"/>
    </row>
    <row r="15" spans="1:7" ht="21">
      <c r="A15" s="1"/>
      <c r="B15" s="2"/>
      <c r="C15" s="3"/>
      <c r="D15" s="2"/>
      <c r="E15" s="4"/>
      <c r="F15" s="2"/>
      <c r="G15" s="2"/>
    </row>
    <row r="16" spans="1:7" ht="21">
      <c r="A16" s="1"/>
      <c r="B16" s="2"/>
      <c r="C16" s="3"/>
      <c r="D16" s="2"/>
      <c r="E16" s="4"/>
      <c r="F16" s="2"/>
      <c r="G16" s="2"/>
    </row>
    <row r="17" spans="1:7" ht="21">
      <c r="A17" s="1"/>
      <c r="B17" s="2"/>
      <c r="C17" s="3"/>
      <c r="D17" s="2"/>
      <c r="E17" s="4"/>
      <c r="F17" s="2"/>
      <c r="G17" s="2"/>
    </row>
    <row r="18" spans="1:7" ht="21">
      <c r="A18" s="1"/>
      <c r="B18" s="2"/>
      <c r="C18" s="3"/>
      <c r="D18" s="2"/>
      <c r="E18" s="4"/>
      <c r="F18" s="2"/>
      <c r="G18" s="2"/>
    </row>
    <row r="19" spans="1:7" ht="21">
      <c r="A19" s="1"/>
      <c r="B19" s="2"/>
      <c r="C19" s="3"/>
      <c r="D19" s="2"/>
      <c r="E19" s="4"/>
      <c r="F19" s="2"/>
      <c r="G19" s="2"/>
    </row>
    <row r="20" spans="1:7" ht="21">
      <c r="A20" s="1"/>
      <c r="B20" s="2"/>
      <c r="C20" s="3"/>
      <c r="D20" s="2"/>
      <c r="E20" s="4"/>
      <c r="F20" s="2"/>
      <c r="G20" s="2"/>
    </row>
    <row r="21" spans="1:7" ht="21">
      <c r="A21" s="1"/>
      <c r="B21" s="2"/>
      <c r="C21" s="3"/>
      <c r="D21" s="2"/>
      <c r="E21" s="4"/>
      <c r="F21" s="2"/>
      <c r="G21" s="2"/>
    </row>
    <row r="22" spans="1:7" ht="21">
      <c r="A22" s="1"/>
      <c r="B22" s="2"/>
      <c r="C22" s="3"/>
      <c r="D22" s="2"/>
      <c r="E22" s="4"/>
      <c r="F22" s="2"/>
      <c r="G22" s="2"/>
    </row>
    <row r="23" spans="1:7" ht="21">
      <c r="A23" s="1"/>
      <c r="B23" s="2"/>
      <c r="C23" s="3"/>
      <c r="D23" s="2"/>
      <c r="E23" s="4"/>
      <c r="F23" s="2"/>
      <c r="G23" s="2"/>
    </row>
    <row r="24" spans="1:7" ht="21">
      <c r="A24" s="1"/>
      <c r="B24" s="2"/>
      <c r="C24" s="3"/>
      <c r="D24" s="2"/>
      <c r="E24" s="4"/>
      <c r="F24" s="2"/>
      <c r="G24" s="2"/>
    </row>
    <row r="25" spans="1:7" ht="21">
      <c r="A25" s="1"/>
      <c r="B25" s="2"/>
      <c r="C25" s="3"/>
      <c r="D25" s="2"/>
      <c r="E25" s="4"/>
      <c r="F25" s="2"/>
      <c r="G25" s="2"/>
    </row>
    <row r="26" spans="1:7" ht="21">
      <c r="A26" s="1"/>
      <c r="B26" s="2"/>
      <c r="C26" s="3"/>
      <c r="D26" s="2"/>
      <c r="E26" s="4"/>
      <c r="F26" s="2"/>
      <c r="G26" s="2"/>
    </row>
    <row r="27" spans="1:7" ht="21">
      <c r="A27" s="1"/>
      <c r="B27" s="2"/>
      <c r="C27" s="3"/>
      <c r="D27" s="2"/>
      <c r="E27" s="4"/>
      <c r="F27" s="2"/>
      <c r="G27" s="2"/>
    </row>
    <row r="28" spans="1:7" ht="21">
      <c r="A28" s="1"/>
      <c r="B28" s="2"/>
      <c r="C28" s="3"/>
      <c r="D28" s="2"/>
      <c r="E28" s="4"/>
      <c r="F28" s="2"/>
      <c r="G28" s="2"/>
    </row>
    <row r="29" spans="1:7" ht="21">
      <c r="A29" s="1"/>
      <c r="B29" s="2"/>
      <c r="C29" s="3"/>
      <c r="D29" s="2"/>
      <c r="E29" s="4"/>
      <c r="F29" s="2"/>
      <c r="G29" s="2"/>
    </row>
    <row r="30" spans="1:7" ht="21">
      <c r="A30" s="1"/>
      <c r="B30" s="2"/>
      <c r="C30" s="3"/>
      <c r="D30" s="2"/>
      <c r="E30" s="4"/>
      <c r="F30" s="2"/>
      <c r="G30" s="2"/>
    </row>
    <row r="31" spans="1:7" ht="21">
      <c r="A31" s="1"/>
      <c r="B31" s="2"/>
      <c r="C31" s="3"/>
      <c r="D31" s="2"/>
      <c r="E31" s="4"/>
      <c r="F31" s="2"/>
      <c r="G31" s="2"/>
    </row>
    <row r="32" spans="1:7" ht="21">
      <c r="A32" s="1"/>
      <c r="B32" s="2"/>
      <c r="C32" s="3"/>
      <c r="D32" s="2"/>
      <c r="E32" s="4"/>
      <c r="F32" s="2"/>
      <c r="G32" s="2"/>
    </row>
    <row r="33" spans="1:7" ht="21">
      <c r="A33" s="1"/>
      <c r="B33" s="2"/>
      <c r="C33" s="3"/>
      <c r="D33" s="2"/>
      <c r="E33" s="4"/>
      <c r="F33" s="2"/>
      <c r="G33" s="2"/>
    </row>
    <row r="34" spans="1:7" ht="21">
      <c r="A34" s="1"/>
      <c r="B34" s="2"/>
      <c r="C34" s="3"/>
      <c r="D34" s="2"/>
      <c r="E34" s="4"/>
      <c r="F34" s="2"/>
      <c r="G34" s="2"/>
    </row>
    <row r="35" spans="1:7" ht="21">
      <c r="A35" s="1"/>
      <c r="B35" s="2"/>
      <c r="C35" s="3"/>
      <c r="D35" s="2"/>
      <c r="E35" s="4"/>
      <c r="F35" s="2"/>
      <c r="G35" s="2"/>
    </row>
    <row r="36" spans="1:7" ht="21">
      <c r="A36" s="1"/>
      <c r="B36" s="2"/>
      <c r="C36" s="3"/>
      <c r="D36" s="2"/>
      <c r="E36" s="4"/>
      <c r="F36" s="2"/>
      <c r="G36" s="2"/>
    </row>
    <row r="37" spans="1:7" ht="21">
      <c r="A37" s="1"/>
      <c r="B37" s="2"/>
      <c r="C37" s="3"/>
      <c r="D37" s="2"/>
      <c r="E37" s="4"/>
      <c r="F37" s="2"/>
      <c r="G37" s="2"/>
    </row>
    <row r="38" spans="1:7" ht="21">
      <c r="A38" s="1"/>
      <c r="B38" s="2"/>
      <c r="C38" s="3"/>
      <c r="D38" s="2"/>
      <c r="E38" s="4"/>
      <c r="F38" s="2"/>
      <c r="G38" s="2"/>
    </row>
    <row r="39" spans="1:7" ht="21">
      <c r="A39" s="1"/>
      <c r="B39" s="2"/>
      <c r="C39" s="3"/>
      <c r="D39" s="2"/>
      <c r="E39" s="4"/>
      <c r="F39" s="2"/>
      <c r="G39" s="2"/>
    </row>
    <row r="40" spans="1:7" ht="21">
      <c r="A40" s="1"/>
      <c r="B40" s="2"/>
      <c r="C40" s="3"/>
      <c r="D40" s="2"/>
      <c r="E40" s="4"/>
      <c r="F40" s="2"/>
      <c r="G40" s="2"/>
    </row>
    <row r="41" spans="1:7" ht="21">
      <c r="A41" s="1"/>
      <c r="B41" s="2"/>
      <c r="C41" s="3"/>
      <c r="D41" s="2"/>
      <c r="E41" s="4"/>
      <c r="F41" s="2"/>
      <c r="G41" s="2"/>
    </row>
    <row r="42" spans="1:7" ht="21">
      <c r="A42" s="1"/>
      <c r="B42" s="2"/>
      <c r="C42" s="3"/>
      <c r="D42" s="2"/>
      <c r="E42" s="5"/>
      <c r="F42" s="5"/>
      <c r="G42" s="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K15" sqref="K15"/>
    </sheetView>
  </sheetViews>
  <sheetFormatPr baseColWidth="10" defaultRowHeight="15" x14ac:dyDescent="0"/>
  <cols>
    <col min="1" max="1" width="28.33203125" customWidth="1"/>
    <col min="2" max="2" width="44.5" customWidth="1"/>
    <col min="3" max="3" width="22.5" customWidth="1"/>
    <col min="4" max="4" width="23.5" customWidth="1"/>
    <col min="5" max="5" width="20.6640625" customWidth="1"/>
    <col min="6" max="6" width="23.5" customWidth="1"/>
    <col min="7" max="7" width="25.5" customWidth="1"/>
    <col min="8" max="8" width="26.33203125" customWidth="1"/>
    <col min="9" max="9" width="21.6640625" customWidth="1"/>
    <col min="12" max="12" width="16.1640625" customWidth="1"/>
    <col min="13" max="13" width="19.1640625" customWidth="1"/>
  </cols>
  <sheetData>
    <row r="1" spans="1:11" ht="69">
      <c r="A1" s="13" t="s">
        <v>47</v>
      </c>
      <c r="B1" s="14" t="s">
        <v>21</v>
      </c>
      <c r="C1" s="14" t="s">
        <v>0</v>
      </c>
      <c r="D1" s="14" t="s">
        <v>50</v>
      </c>
      <c r="E1" s="14" t="s">
        <v>19</v>
      </c>
      <c r="F1" s="14" t="s">
        <v>22</v>
      </c>
      <c r="G1" s="14" t="s">
        <v>49</v>
      </c>
      <c r="H1" s="14" t="s">
        <v>20</v>
      </c>
      <c r="I1" s="14" t="s">
        <v>48</v>
      </c>
      <c r="J1" s="14" t="s">
        <v>52</v>
      </c>
      <c r="K1" s="14" t="s">
        <v>68</v>
      </c>
    </row>
    <row r="2" spans="1:11" ht="20">
      <c r="A2" s="32" t="s">
        <v>43</v>
      </c>
      <c r="B2" s="33" t="s">
        <v>1</v>
      </c>
      <c r="C2" s="34">
        <v>110</v>
      </c>
      <c r="D2" s="34">
        <v>0.35799999999999998</v>
      </c>
      <c r="E2" s="35">
        <v>4</v>
      </c>
      <c r="F2" s="35">
        <v>916</v>
      </c>
      <c r="G2" s="35">
        <v>15.2</v>
      </c>
      <c r="H2" s="35">
        <v>0.42</v>
      </c>
      <c r="I2" s="36">
        <f t="shared" ref="I2:I7" si="0">0.5*F2*F2*(C2/(7000*32.17))</f>
        <v>204.92952617789425</v>
      </c>
      <c r="J2" s="37">
        <f t="shared" ref="J2:J7" si="1">(IF(E2=2,23,IF(E2=4,40)))/16</f>
        <v>2.5</v>
      </c>
      <c r="K2" s="81"/>
    </row>
    <row r="3" spans="1:11" ht="20">
      <c r="A3" s="82" t="s">
        <v>45</v>
      </c>
      <c r="B3" s="42" t="s">
        <v>8</v>
      </c>
      <c r="C3" s="83">
        <v>158</v>
      </c>
      <c r="D3" s="83">
        <v>0.35799999999999998</v>
      </c>
      <c r="E3" s="84">
        <v>4</v>
      </c>
      <c r="F3" s="84">
        <v>744</v>
      </c>
      <c r="G3" s="84">
        <v>21.4</v>
      </c>
      <c r="H3" s="84">
        <v>0.36</v>
      </c>
      <c r="I3" s="85">
        <f t="shared" si="0"/>
        <v>194.18865846618414</v>
      </c>
      <c r="J3" s="86">
        <f t="shared" si="1"/>
        <v>2.5</v>
      </c>
      <c r="K3" s="87"/>
    </row>
    <row r="4" spans="1:11" ht="20">
      <c r="A4" s="88" t="s">
        <v>51</v>
      </c>
      <c r="B4" s="44" t="s">
        <v>13</v>
      </c>
      <c r="C4" s="89">
        <v>110</v>
      </c>
      <c r="D4" s="89">
        <v>0.35799999999999998</v>
      </c>
      <c r="E4" s="90">
        <v>4</v>
      </c>
      <c r="F4" s="90">
        <v>1110</v>
      </c>
      <c r="G4" s="90">
        <v>10.1</v>
      </c>
      <c r="H4" s="90">
        <v>0.57999999999999996</v>
      </c>
      <c r="I4" s="91">
        <f t="shared" si="0"/>
        <v>300.92588480838407</v>
      </c>
      <c r="J4" s="92">
        <f t="shared" si="1"/>
        <v>2.5</v>
      </c>
      <c r="K4" s="93"/>
    </row>
    <row r="5" spans="1:11" ht="20">
      <c r="A5" s="94" t="s">
        <v>46</v>
      </c>
      <c r="B5" s="46" t="s">
        <v>26</v>
      </c>
      <c r="C5" s="95">
        <v>125</v>
      </c>
      <c r="D5" s="95">
        <v>0.35799999999999998</v>
      </c>
      <c r="E5" s="96">
        <v>4</v>
      </c>
      <c r="F5" s="96">
        <v>1644</v>
      </c>
      <c r="G5" s="96">
        <v>20.3</v>
      </c>
      <c r="H5" s="96">
        <v>0.54</v>
      </c>
      <c r="I5" s="97">
        <f t="shared" si="0"/>
        <v>750.12655979395174</v>
      </c>
      <c r="J5" s="98">
        <f t="shared" si="1"/>
        <v>2.5</v>
      </c>
      <c r="K5" s="99"/>
    </row>
    <row r="6" spans="1:11" ht="20">
      <c r="A6" s="100" t="s">
        <v>46</v>
      </c>
      <c r="B6" s="48" t="s">
        <v>35</v>
      </c>
      <c r="C6" s="101">
        <v>158</v>
      </c>
      <c r="D6" s="101">
        <v>0.35799999999999998</v>
      </c>
      <c r="E6" s="102">
        <v>4</v>
      </c>
      <c r="F6" s="102">
        <v>1242</v>
      </c>
      <c r="G6" s="102">
        <v>24.7</v>
      </c>
      <c r="H6" s="102">
        <v>0.53</v>
      </c>
      <c r="I6" s="103">
        <f t="shared" si="0"/>
        <v>541.15438518584313</v>
      </c>
      <c r="J6" s="104">
        <f t="shared" si="1"/>
        <v>2.5</v>
      </c>
      <c r="K6" s="105"/>
    </row>
    <row r="7" spans="1:11" ht="20">
      <c r="A7" s="106" t="s">
        <v>46</v>
      </c>
      <c r="B7" s="56" t="s">
        <v>42</v>
      </c>
      <c r="C7" s="107">
        <v>125</v>
      </c>
      <c r="D7" s="107">
        <v>0.35799999999999998</v>
      </c>
      <c r="E7" s="108">
        <v>4</v>
      </c>
      <c r="F7" s="108">
        <v>1215</v>
      </c>
      <c r="G7" s="108">
        <v>15.5</v>
      </c>
      <c r="H7" s="107">
        <v>0.65</v>
      </c>
      <c r="I7" s="109">
        <f t="shared" si="0"/>
        <v>409.71651716328432</v>
      </c>
      <c r="J7" s="110">
        <f t="shared" si="1"/>
        <v>2.5</v>
      </c>
      <c r="K7" s="111"/>
    </row>
    <row r="10" spans="1:11" ht="23">
      <c r="A10" s="58" t="s">
        <v>84</v>
      </c>
      <c r="B10" s="41" t="s">
        <v>83</v>
      </c>
    </row>
    <row r="11" spans="1:11" ht="40">
      <c r="B11" s="33" t="s">
        <v>1</v>
      </c>
      <c r="C11" s="59">
        <v>1</v>
      </c>
      <c r="D11" s="43" t="s">
        <v>8</v>
      </c>
      <c r="E11" s="59">
        <v>4</v>
      </c>
    </row>
    <row r="12" spans="1:11" ht="40">
      <c r="B12" s="33" t="s">
        <v>1</v>
      </c>
      <c r="C12" s="59">
        <v>4</v>
      </c>
      <c r="D12" s="45" t="s">
        <v>13</v>
      </c>
      <c r="E12" s="59">
        <v>5</v>
      </c>
    </row>
    <row r="13" spans="1:11" ht="40">
      <c r="B13" s="33" t="s">
        <v>1</v>
      </c>
      <c r="C13" s="59">
        <v>8</v>
      </c>
      <c r="D13" s="47" t="s">
        <v>26</v>
      </c>
      <c r="E13" s="59">
        <v>4</v>
      </c>
      <c r="H13" s="113" t="s">
        <v>95</v>
      </c>
      <c r="I13" s="112">
        <f>D94</f>
        <v>1.8469774598188895</v>
      </c>
    </row>
    <row r="14" spans="1:11" ht="40">
      <c r="B14" s="33" t="s">
        <v>1</v>
      </c>
      <c r="C14" s="59">
        <v>5</v>
      </c>
      <c r="D14" s="49" t="s">
        <v>35</v>
      </c>
      <c r="E14" s="59">
        <v>4</v>
      </c>
    </row>
    <row r="15" spans="1:11" ht="40">
      <c r="B15" s="33" t="s">
        <v>1</v>
      </c>
      <c r="C15" s="59">
        <v>5</v>
      </c>
      <c r="D15" s="50" t="s">
        <v>42</v>
      </c>
      <c r="E15" s="59">
        <v>4</v>
      </c>
      <c r="H15" s="113" t="s">
        <v>101</v>
      </c>
      <c r="I15" s="112">
        <f>D100</f>
        <v>1.4800684829063944</v>
      </c>
    </row>
    <row r="16" spans="1:11" ht="40">
      <c r="B16" s="42" t="s">
        <v>8</v>
      </c>
      <c r="C16" s="59">
        <v>8</v>
      </c>
      <c r="D16" s="45" t="s">
        <v>13</v>
      </c>
      <c r="E16" s="59">
        <v>4</v>
      </c>
      <c r="H16" s="115" t="s">
        <v>103</v>
      </c>
    </row>
    <row r="17" spans="1:13" ht="40">
      <c r="B17" s="42" t="s">
        <v>8</v>
      </c>
      <c r="C17" s="59">
        <v>5</v>
      </c>
      <c r="D17" s="47" t="s">
        <v>26</v>
      </c>
      <c r="E17" s="59">
        <v>4</v>
      </c>
    </row>
    <row r="18" spans="1:13" ht="40">
      <c r="B18" s="42" t="s">
        <v>8</v>
      </c>
      <c r="C18" s="59">
        <v>5</v>
      </c>
      <c r="D18" s="49" t="s">
        <v>35</v>
      </c>
      <c r="E18" s="59">
        <v>6</v>
      </c>
    </row>
    <row r="19" spans="1:13" ht="40">
      <c r="B19" s="42" t="s">
        <v>8</v>
      </c>
      <c r="C19" s="59">
        <v>5</v>
      </c>
      <c r="D19" s="50" t="s">
        <v>42</v>
      </c>
      <c r="E19" s="59">
        <v>6</v>
      </c>
    </row>
    <row r="20" spans="1:13" ht="40">
      <c r="B20" s="44" t="s">
        <v>13</v>
      </c>
      <c r="C20" s="59">
        <v>3</v>
      </c>
      <c r="D20" s="47" t="s">
        <v>26</v>
      </c>
      <c r="E20" s="59">
        <v>4</v>
      </c>
    </row>
    <row r="21" spans="1:13" ht="40">
      <c r="B21" s="44" t="s">
        <v>13</v>
      </c>
      <c r="C21" s="59">
        <v>5</v>
      </c>
      <c r="D21" s="49" t="s">
        <v>35</v>
      </c>
      <c r="E21" s="59">
        <v>2</v>
      </c>
    </row>
    <row r="22" spans="1:13" ht="40">
      <c r="B22" s="44" t="s">
        <v>13</v>
      </c>
      <c r="C22" s="59">
        <v>5</v>
      </c>
      <c r="D22" s="50" t="s">
        <v>42</v>
      </c>
      <c r="E22" s="59">
        <v>6</v>
      </c>
    </row>
    <row r="23" spans="1:13" ht="40">
      <c r="B23" s="46" t="s">
        <v>26</v>
      </c>
      <c r="C23" s="59">
        <v>5</v>
      </c>
      <c r="D23" s="49" t="s">
        <v>35</v>
      </c>
      <c r="E23" s="59">
        <v>6</v>
      </c>
    </row>
    <row r="24" spans="1:13" ht="40">
      <c r="B24" s="46" t="s">
        <v>26</v>
      </c>
      <c r="C24" s="59">
        <v>5</v>
      </c>
      <c r="D24" s="50" t="s">
        <v>42</v>
      </c>
      <c r="E24" s="59">
        <v>6</v>
      </c>
    </row>
    <row r="25" spans="1:13" ht="40">
      <c r="B25" s="48" t="s">
        <v>35</v>
      </c>
      <c r="C25" s="59">
        <v>5</v>
      </c>
      <c r="D25" s="50" t="s">
        <v>42</v>
      </c>
      <c r="E25" s="59">
        <v>7</v>
      </c>
    </row>
    <row r="29" spans="1:13" ht="60">
      <c r="B29" s="13" t="str">
        <f>B10</f>
        <v>Characteristic:</v>
      </c>
      <c r="C29" s="51" t="s">
        <v>1</v>
      </c>
      <c r="D29" s="52" t="s">
        <v>8</v>
      </c>
      <c r="E29" s="53" t="s">
        <v>13</v>
      </c>
      <c r="F29" s="54" t="s">
        <v>26</v>
      </c>
      <c r="G29" s="55" t="s">
        <v>35</v>
      </c>
      <c r="H29" s="57" t="s">
        <v>42</v>
      </c>
      <c r="I29" s="63" t="s">
        <v>77</v>
      </c>
      <c r="L29" s="61"/>
      <c r="M29" s="61"/>
    </row>
    <row r="30" spans="1:13" ht="23">
      <c r="A30" s="40" t="s">
        <v>71</v>
      </c>
      <c r="B30" s="33" t="s">
        <v>1</v>
      </c>
      <c r="C30" s="23">
        <v>1</v>
      </c>
      <c r="D30" s="23">
        <f>IF(C11&gt;E11,C11,IF(E11&gt;C11,(C11/E11)))</f>
        <v>0.25</v>
      </c>
      <c r="E30" s="23">
        <f>IF(C12&gt;E12,C12,IF(E12&gt;C12,(C12/E12)))</f>
        <v>0.8</v>
      </c>
      <c r="F30" s="23">
        <f>IF(C13&gt;E13,C13,IF(E13&gt;C13,(C13/E13)))</f>
        <v>8</v>
      </c>
      <c r="G30" s="23">
        <f>IF(C14&gt;E14,C14,IF(E14&gt;C14,(C14/E14)))</f>
        <v>5</v>
      </c>
      <c r="H30" s="23">
        <f>IF(C15&gt;E15,C15,IF(E15&gt;C15,(C15/E15)))</f>
        <v>5</v>
      </c>
      <c r="I30" s="64">
        <f>M57</f>
        <v>0.1950324785521573</v>
      </c>
      <c r="J30" s="24"/>
    </row>
    <row r="31" spans="1:13" ht="20">
      <c r="B31" s="42" t="s">
        <v>8</v>
      </c>
      <c r="C31" s="23">
        <f>IF(E11&gt;C11,E11, IF(C11&gt;E11,(E11/C11)))</f>
        <v>4</v>
      </c>
      <c r="D31" s="23">
        <v>1</v>
      </c>
      <c r="E31" s="23">
        <f>IF(C16&gt;E16,C16,IF(E16&gt;C16,(C16/E16)))</f>
        <v>8</v>
      </c>
      <c r="F31" s="23">
        <f>IF(C17&gt;E17,C17,IF(E17&gt;C17,(C17/E17)))</f>
        <v>5</v>
      </c>
      <c r="G31" s="23">
        <f>IF(C18&gt;E18,C18,IF(E18&gt;C18,(C18/E18)))</f>
        <v>0.83333333333333337</v>
      </c>
      <c r="H31" s="23">
        <f>IF(C19&gt;E19,C19,IF(E19&gt;C19,(C19/E19)))</f>
        <v>0.83333333333333337</v>
      </c>
      <c r="I31" s="64">
        <f t="shared" ref="I31:I35" si="2">M58</f>
        <v>0.18685427000778271</v>
      </c>
      <c r="J31" s="60"/>
    </row>
    <row r="32" spans="1:13" ht="20">
      <c r="B32" s="44" t="s">
        <v>13</v>
      </c>
      <c r="C32" s="23">
        <f>IF(E12&gt;C12,E12,IF(C12&gt;E12,(E12/C12)))</f>
        <v>5</v>
      </c>
      <c r="D32" s="23">
        <f>IF(E16&gt;C16,E16,IF(C16&gt;E16,(E16/C16)))</f>
        <v>0.5</v>
      </c>
      <c r="E32" s="23">
        <v>1</v>
      </c>
      <c r="F32" s="23">
        <f>IF(C20&gt;E20,C20,IF(E20&gt;C20,(C20/E20)))</f>
        <v>0.75</v>
      </c>
      <c r="G32" s="23">
        <f>IF(C21&gt;E21,C21,IF(E21&gt;C21,(C21/E21)))</f>
        <v>5</v>
      </c>
      <c r="H32" s="23">
        <f>IF(C22&gt;E22,C22,IF(E22&gt;C22,(C22/E22)))</f>
        <v>0.83333333333333337</v>
      </c>
      <c r="I32" s="64">
        <f t="shared" si="2"/>
        <v>0.14346097125662657</v>
      </c>
    </row>
    <row r="33" spans="1:13" ht="20">
      <c r="B33" s="46" t="s">
        <v>26</v>
      </c>
      <c r="C33" s="23">
        <f>IF(E13&gt;C13,E13,IF(C13&gt;E13,(E13/C13)))</f>
        <v>0.5</v>
      </c>
      <c r="D33" s="23">
        <f>IF(E17&gt;C17,E17,IF(C17&gt;E17,(E17/C17)))</f>
        <v>0.8</v>
      </c>
      <c r="E33" s="23">
        <f>IF(E20&gt;C20,E20,IF(C20&gt;E20,(E20/C20)))</f>
        <v>4</v>
      </c>
      <c r="F33" s="23">
        <v>1</v>
      </c>
      <c r="G33" s="23">
        <f>IF(C23&gt;E23,C23,IF(E23&gt;C23,(C23/E23)))</f>
        <v>0.83333333333333337</v>
      </c>
      <c r="H33" s="23">
        <f>IF(C24&gt;E24,C24,IF(E24&gt;C24,(C24/E24)))</f>
        <v>0.83333333333333337</v>
      </c>
      <c r="I33" s="64">
        <f t="shared" si="2"/>
        <v>8.0730824030034731E-2</v>
      </c>
    </row>
    <row r="34" spans="1:13" ht="20">
      <c r="B34" s="48" t="s">
        <v>35</v>
      </c>
      <c r="C34" s="23">
        <f>IF(E14&gt;C14,E14,IF(C14&gt;E14,(E14/C14)))</f>
        <v>0.8</v>
      </c>
      <c r="D34" s="23">
        <f>IF(E18&gt;C18,E18,IF(C18&gt;E18,(E18/C18)))</f>
        <v>6</v>
      </c>
      <c r="E34" s="23">
        <f>IF(E21&gt;C21,E21,IF(C21&gt;E21,(E21/C21)))</f>
        <v>0.4</v>
      </c>
      <c r="F34" s="23">
        <f>IF(E23&gt;C23,E23,IF(C23&gt;E23,(E23/C23)))</f>
        <v>6</v>
      </c>
      <c r="G34" s="23">
        <v>1</v>
      </c>
      <c r="H34" s="23">
        <f>IF(C25&gt;E25,C25,IF(E25&gt;C25,(C25/E25)))</f>
        <v>0.7142857142857143</v>
      </c>
      <c r="I34" s="64">
        <f t="shared" si="2"/>
        <v>0.14055628405912904</v>
      </c>
    </row>
    <row r="35" spans="1:13" ht="20">
      <c r="B35" s="56" t="s">
        <v>42</v>
      </c>
      <c r="C35" s="23">
        <f>IF(E15&gt;C15,E15,IF(C15&gt;E15,(E15/C15)))</f>
        <v>0.8</v>
      </c>
      <c r="D35" s="23">
        <f>IF(E19&gt;C19,E19,IF(C19&gt;E19,(E19/C19)))</f>
        <v>6</v>
      </c>
      <c r="E35" s="23">
        <f>IF(E22&gt;C22,E22,IF(C22&gt;E22,(E22/C22)))</f>
        <v>6</v>
      </c>
      <c r="F35" s="23">
        <f>IF(E24&gt;C24,E24,IF(C24&gt;E24,(E24/C24)))</f>
        <v>6</v>
      </c>
      <c r="G35" s="23">
        <f>IF(E25&gt;C25,E25,IF(C25&gt;E25,(E25/C25)))</f>
        <v>7</v>
      </c>
      <c r="H35" s="23">
        <v>1</v>
      </c>
      <c r="I35" s="64">
        <f t="shared" si="2"/>
        <v>0.25336517209426956</v>
      </c>
    </row>
    <row r="38" spans="1:13" ht="60">
      <c r="B38" s="13" t="str">
        <f>B10</f>
        <v>Characteristic:</v>
      </c>
      <c r="C38" s="51" t="s">
        <v>1</v>
      </c>
      <c r="D38" s="52" t="s">
        <v>8</v>
      </c>
      <c r="E38" s="53" t="s">
        <v>13</v>
      </c>
      <c r="F38" s="54" t="s">
        <v>26</v>
      </c>
      <c r="G38" s="55" t="s">
        <v>35</v>
      </c>
      <c r="H38" s="57" t="s">
        <v>42</v>
      </c>
      <c r="L38" s="62" t="s">
        <v>75</v>
      </c>
      <c r="M38" s="62" t="s">
        <v>76</v>
      </c>
    </row>
    <row r="39" spans="1:13" ht="23">
      <c r="A39" s="40" t="s">
        <v>72</v>
      </c>
      <c r="B39" s="33" t="s">
        <v>1</v>
      </c>
      <c r="C39" s="39">
        <f t="array" ref="C39:H44">MMULT(C66:H71,C66:H71)</f>
        <v>18</v>
      </c>
      <c r="D39" s="39">
        <v>67.3</v>
      </c>
      <c r="E39" s="39">
        <v>67.599999999999994</v>
      </c>
      <c r="F39" s="39">
        <v>77.849999999999994</v>
      </c>
      <c r="G39" s="39">
        <v>55.875</v>
      </c>
      <c r="H39" s="39">
        <v>21.113095238095241</v>
      </c>
      <c r="L39" s="25">
        <f>SUM(C39:H39)</f>
        <v>307.73809523809524</v>
      </c>
      <c r="M39" s="18">
        <f>L39/SUM(L$39:L$44)</f>
        <v>0.19900241666687196</v>
      </c>
    </row>
    <row r="40" spans="1:13" ht="20">
      <c r="B40" s="42" t="s">
        <v>8</v>
      </c>
      <c r="C40" s="39">
        <v>51.833333333333329</v>
      </c>
      <c r="D40" s="39">
        <v>20</v>
      </c>
      <c r="E40" s="39">
        <v>44.533333333333339</v>
      </c>
      <c r="F40" s="39">
        <v>58</v>
      </c>
      <c r="G40" s="39">
        <v>71.666666666666657</v>
      </c>
      <c r="H40" s="39">
        <v>33.095238095238102</v>
      </c>
      <c r="L40" s="25">
        <f t="shared" ref="L40:L62" si="3">SUM(C40:H40)</f>
        <v>279.12857142857143</v>
      </c>
      <c r="M40" s="18">
        <f t="shared" ref="M40:M44" si="4">L40/SUM(L$39:L$44)</f>
        <v>0.18050173551662721</v>
      </c>
    </row>
    <row r="41" spans="1:13" ht="20">
      <c r="B41" s="44" t="s">
        <v>13</v>
      </c>
      <c r="C41" s="39">
        <v>17.041666666666668</v>
      </c>
      <c r="D41" s="39">
        <v>37.85</v>
      </c>
      <c r="E41" s="39">
        <v>19</v>
      </c>
      <c r="F41" s="39">
        <v>79</v>
      </c>
      <c r="G41" s="39">
        <v>41.875000000000007</v>
      </c>
      <c r="H41" s="39">
        <v>31.279761904761905</v>
      </c>
      <c r="L41" s="25">
        <f t="shared" si="3"/>
        <v>226.04642857142855</v>
      </c>
      <c r="M41" s="18">
        <f t="shared" si="4"/>
        <v>0.14617555077094382</v>
      </c>
    </row>
    <row r="42" spans="1:13" ht="20">
      <c r="B42" s="46" t="s">
        <v>26</v>
      </c>
      <c r="C42" s="39">
        <v>25.533333333333335</v>
      </c>
      <c r="D42" s="39">
        <v>13.725</v>
      </c>
      <c r="E42" s="39">
        <v>20.133333333333333</v>
      </c>
      <c r="F42" s="39">
        <v>22</v>
      </c>
      <c r="G42" s="39">
        <v>30.666666666666664</v>
      </c>
      <c r="H42" s="39">
        <v>8.761904761904761</v>
      </c>
      <c r="L42" s="25">
        <f t="shared" si="3"/>
        <v>120.8202380952381</v>
      </c>
      <c r="M42" s="18">
        <f t="shared" si="4"/>
        <v>7.812981147042232E-2</v>
      </c>
    </row>
    <row r="43" spans="1:13" ht="20">
      <c r="B43" s="48" t="s">
        <v>35</v>
      </c>
      <c r="C43" s="39">
        <v>31.171428571428574</v>
      </c>
      <c r="D43" s="39">
        <v>21.485714285714288</v>
      </c>
      <c r="E43" s="39">
        <v>77.72571428571429</v>
      </c>
      <c r="F43" s="39">
        <v>52.98571428571428</v>
      </c>
      <c r="G43" s="39">
        <v>22</v>
      </c>
      <c r="H43" s="39">
        <v>15.761904761904761</v>
      </c>
      <c r="L43" s="25">
        <f t="shared" si="3"/>
        <v>221.1304761904762</v>
      </c>
      <c r="M43" s="18">
        <f t="shared" si="4"/>
        <v>0.14299659301703985</v>
      </c>
    </row>
    <row r="44" spans="1:13" ht="20">
      <c r="B44" s="56" t="s">
        <v>42</v>
      </c>
      <c r="C44" s="39">
        <v>64.2</v>
      </c>
      <c r="D44" s="39">
        <v>62</v>
      </c>
      <c r="E44" s="39">
        <v>87.44</v>
      </c>
      <c r="F44" s="39">
        <v>94.9</v>
      </c>
      <c r="G44" s="39">
        <v>58</v>
      </c>
      <c r="H44" s="39">
        <v>25</v>
      </c>
      <c r="L44" s="25">
        <f t="shared" si="3"/>
        <v>391.53999999999996</v>
      </c>
      <c r="M44" s="18">
        <f t="shared" si="4"/>
        <v>0.25319389255809482</v>
      </c>
    </row>
    <row r="45" spans="1:13">
      <c r="L45" s="25"/>
      <c r="M45" s="18"/>
    </row>
    <row r="46" spans="1:13">
      <c r="L46" s="25"/>
      <c r="M46" s="18"/>
    </row>
    <row r="47" spans="1:13" ht="60">
      <c r="B47" s="13" t="str">
        <f>B10</f>
        <v>Characteristic:</v>
      </c>
      <c r="C47" s="51" t="s">
        <v>1</v>
      </c>
      <c r="D47" s="52" t="s">
        <v>8</v>
      </c>
      <c r="E47" s="53" t="s">
        <v>13</v>
      </c>
      <c r="F47" s="54" t="s">
        <v>26</v>
      </c>
      <c r="G47" s="55" t="s">
        <v>35</v>
      </c>
      <c r="H47" s="57" t="s">
        <v>42</v>
      </c>
      <c r="L47" s="25"/>
      <c r="M47" s="18"/>
    </row>
    <row r="48" spans="1:13" ht="23">
      <c r="A48" s="40" t="s">
        <v>73</v>
      </c>
      <c r="B48" s="33" t="s">
        <v>1</v>
      </c>
      <c r="C48" s="39">
        <f t="array" ref="C48:H53">MMULT(C39:H44,C39:H44)</f>
        <v>10049.334285714287</v>
      </c>
      <c r="D48" s="39">
        <v>8694.0774404761905</v>
      </c>
      <c r="E48" s="39">
        <v>13254.726666666667</v>
      </c>
      <c r="F48" s="39">
        <v>17322.009523809524</v>
      </c>
      <c r="G48" s="39">
        <v>13500.876190476189</v>
      </c>
      <c r="H48" s="39">
        <v>6812.4952380952382</v>
      </c>
      <c r="L48" s="25">
        <f t="shared" si="3"/>
        <v>69633.519345238106</v>
      </c>
      <c r="M48" s="18">
        <f>L48/SUM(L$48:L$53)</f>
        <v>0.19406320229622495</v>
      </c>
    </row>
    <row r="49" spans="1:13" ht="20">
      <c r="B49" s="42" t="s">
        <v>8</v>
      </c>
      <c r="C49" s="39">
        <v>8568.1888888888898</v>
      </c>
      <c r="D49" s="39">
        <v>9961.7342857142867</v>
      </c>
      <c r="E49" s="39">
        <v>14872.657142857142</v>
      </c>
      <c r="F49" s="39">
        <v>16927.405952380952</v>
      </c>
      <c r="G49" s="39">
        <v>11469.211309523807</v>
      </c>
      <c r="H49" s="39">
        <v>5614.4335317460318</v>
      </c>
      <c r="L49" s="25">
        <f t="shared" si="3"/>
        <v>67413.631111111114</v>
      </c>
      <c r="M49" s="18">
        <f t="shared" ref="M49:M53" si="5">L49/SUM(L$48:L$53)</f>
        <v>0.18787654645137922</v>
      </c>
    </row>
    <row r="50" spans="1:13" ht="20">
      <c r="B50" s="44" t="s">
        <v>13</v>
      </c>
      <c r="C50" s="39">
        <v>7923.0309523809528</v>
      </c>
      <c r="D50" s="39">
        <v>6546.3886904761912</v>
      </c>
      <c r="E50" s="39">
        <v>10779.003333333334</v>
      </c>
      <c r="F50" s="39">
        <v>11948.21994047619</v>
      </c>
      <c r="G50" s="39">
        <v>9618.5543154761908</v>
      </c>
      <c r="H50" s="39">
        <v>4340.9868551587306</v>
      </c>
      <c r="L50" s="25">
        <f t="shared" si="3"/>
        <v>51156.18408730159</v>
      </c>
      <c r="M50" s="18">
        <f t="shared" si="5"/>
        <v>0.14256830610581264</v>
      </c>
    </row>
    <row r="51" spans="1:13" ht="20">
      <c r="B51" s="46" t="s">
        <v>26</v>
      </c>
      <c r="C51" s="39">
        <v>3594.2894841269836</v>
      </c>
      <c r="D51" s="39">
        <v>4259.0233333333335</v>
      </c>
      <c r="E51" s="39">
        <v>6312.4695238095246</v>
      </c>
      <c r="F51" s="39">
        <v>7314.7533333333322</v>
      </c>
      <c r="G51" s="39">
        <v>5110.9071428571433</v>
      </c>
      <c r="H51" s="39">
        <v>2518.2603174603173</v>
      </c>
      <c r="L51" s="25">
        <f t="shared" si="3"/>
        <v>29109.703134920637</v>
      </c>
      <c r="M51" s="18">
        <f t="shared" si="5"/>
        <v>8.1126478474356653E-2</v>
      </c>
    </row>
    <row r="52" spans="1:13" ht="20">
      <c r="B52" s="48" t="s">
        <v>35</v>
      </c>
      <c r="C52" s="39">
        <v>6049.9252380952385</v>
      </c>
      <c r="D52" s="39">
        <v>7646.6224523809533</v>
      </c>
      <c r="E52" s="39">
        <v>8695.7733333333326</v>
      </c>
      <c r="F52" s="39">
        <v>13640.374761904761</v>
      </c>
      <c r="G52" s="39">
        <v>9559.3630952380954</v>
      </c>
      <c r="H52" s="39">
        <v>5005.5073129251705</v>
      </c>
      <c r="L52" s="25">
        <f t="shared" si="3"/>
        <v>50597.566193877545</v>
      </c>
      <c r="M52" s="18">
        <f t="shared" si="5"/>
        <v>0.14101148148633066</v>
      </c>
    </row>
    <row r="53" spans="1:13" ht="20">
      <c r="B53" s="56" t="s">
        <v>42</v>
      </c>
      <c r="C53" s="39">
        <v>11695.446190476192</v>
      </c>
      <c r="D53" s="39">
        <v>12968.937928571428</v>
      </c>
      <c r="E53" s="39">
        <v>17367.091428571432</v>
      </c>
      <c r="F53" s="39">
        <v>23035.201428571432</v>
      </c>
      <c r="G53" s="39">
        <v>17328.325000000001</v>
      </c>
      <c r="H53" s="39">
        <v>8513.1630952380947</v>
      </c>
      <c r="L53" s="25">
        <f t="shared" si="3"/>
        <v>90908.165071428579</v>
      </c>
      <c r="M53" s="18">
        <f t="shared" si="5"/>
        <v>0.25335398518589597</v>
      </c>
    </row>
    <row r="54" spans="1:13">
      <c r="L54" s="25"/>
      <c r="M54" s="18"/>
    </row>
    <row r="55" spans="1:13">
      <c r="L55" s="25"/>
      <c r="M55" s="18"/>
    </row>
    <row r="56" spans="1:13" ht="60">
      <c r="B56" s="13" t="str">
        <f>B10</f>
        <v>Characteristic:</v>
      </c>
      <c r="C56" s="51" t="s">
        <v>1</v>
      </c>
      <c r="D56" s="52" t="s">
        <v>8</v>
      </c>
      <c r="E56" s="53" t="s">
        <v>13</v>
      </c>
      <c r="F56" s="54" t="s">
        <v>26</v>
      </c>
      <c r="G56" s="55" t="s">
        <v>35</v>
      </c>
      <c r="H56" s="57" t="s">
        <v>42</v>
      </c>
      <c r="L56" s="25"/>
      <c r="M56" s="18"/>
    </row>
    <row r="57" spans="1:13" ht="23">
      <c r="A57" s="40" t="s">
        <v>74</v>
      </c>
      <c r="B57" s="33" t="s">
        <v>1</v>
      </c>
      <c r="C57" s="39">
        <f t="array" ref="C57:H62">MMULT(C48:H53,C48:H53)</f>
        <v>504114006.71256471</v>
      </c>
      <c r="D57" s="39">
        <v>526110146.20128238</v>
      </c>
      <c r="E57" s="39">
        <v>750436399.02784956</v>
      </c>
      <c r="F57" s="39">
        <v>947403669.68289137</v>
      </c>
      <c r="G57" s="39">
        <v>698520429.03360629</v>
      </c>
      <c r="H57" s="39">
        <v>344007902.85782659</v>
      </c>
      <c r="L57" s="25">
        <f t="shared" si="3"/>
        <v>3770592553.5160213</v>
      </c>
      <c r="M57" s="18">
        <f>L57/SUM(L$57:L$62)</f>
        <v>0.1950324785521573</v>
      </c>
    </row>
    <row r="58" spans="1:13" ht="20">
      <c r="B58" s="42" t="s">
        <v>8</v>
      </c>
      <c r="C58" s="39">
        <v>485188311.70678246</v>
      </c>
      <c r="D58" s="39">
        <v>503699027.8329398</v>
      </c>
      <c r="E58" s="39">
        <v>726132657.76539636</v>
      </c>
      <c r="F58" s="39">
        <v>904340095.33266282</v>
      </c>
      <c r="G58" s="39">
        <v>666426237.68652308</v>
      </c>
      <c r="H58" s="39">
        <v>326695674.28499556</v>
      </c>
      <c r="L58" s="25">
        <f t="shared" si="3"/>
        <v>3612482004.6092997</v>
      </c>
      <c r="M58" s="18">
        <f t="shared" ref="M58:M62" si="6">L58/SUM(L$57:L$62)</f>
        <v>0.18685427000778271</v>
      </c>
    </row>
    <row r="59" spans="1:13" ht="20">
      <c r="B59" s="44" t="s">
        <v>13</v>
      </c>
      <c r="C59" s="39">
        <v>373020932.45379347</v>
      </c>
      <c r="D59" s="39">
        <v>385395564.82450795</v>
      </c>
      <c r="E59" s="39">
        <v>553020574.98622406</v>
      </c>
      <c r="F59" s="39">
        <v>695440572.84133089</v>
      </c>
      <c r="G59" s="39">
        <v>513963731.0131523</v>
      </c>
      <c r="H59" s="39">
        <v>252711387.79026535</v>
      </c>
      <c r="L59" s="25">
        <f t="shared" si="3"/>
        <v>2773552763.9092741</v>
      </c>
      <c r="M59" s="18">
        <f t="shared" si="6"/>
        <v>0.14346097125662657</v>
      </c>
    </row>
    <row r="60" spans="1:13" ht="20">
      <c r="B60" s="46" t="s">
        <v>26</v>
      </c>
      <c r="C60" s="39">
        <v>209290349.50549319</v>
      </c>
      <c r="D60" s="39">
        <v>217894213.16143283</v>
      </c>
      <c r="E60" s="39">
        <v>313378753.21890813</v>
      </c>
      <c r="F60" s="39">
        <v>391006246.62905633</v>
      </c>
      <c r="G60" s="39">
        <v>287969802.27941573</v>
      </c>
      <c r="H60" s="39">
        <v>141241927.56595612</v>
      </c>
      <c r="L60" s="25">
        <f t="shared" si="3"/>
        <v>1560781292.3602624</v>
      </c>
      <c r="M60" s="18">
        <f t="shared" si="6"/>
        <v>8.0730824030034731E-2</v>
      </c>
    </row>
    <row r="61" spans="1:13" ht="20">
      <c r="B61" s="48" t="s">
        <v>35</v>
      </c>
      <c r="C61" s="39">
        <v>360614836.98072028</v>
      </c>
      <c r="D61" s="39">
        <v>381805680.29037505</v>
      </c>
      <c r="E61" s="39">
        <v>543809076.98080802</v>
      </c>
      <c r="F61" s="39">
        <v>683605498.41500568</v>
      </c>
      <c r="G61" s="39">
        <v>500853957.53011483</v>
      </c>
      <c r="H61" s="39">
        <v>246706954.59969777</v>
      </c>
      <c r="L61" s="25">
        <f t="shared" si="3"/>
        <v>2717396004.7967215</v>
      </c>
      <c r="M61" s="18">
        <f t="shared" si="6"/>
        <v>0.14055628405912904</v>
      </c>
    </row>
    <row r="62" spans="1:13" ht="20">
      <c r="B62" s="56" t="s">
        <v>42</v>
      </c>
      <c r="C62" s="39">
        <v>653447255.09233856</v>
      </c>
      <c r="D62" s="39">
        <v>685583262.54515982</v>
      </c>
      <c r="E62" s="39">
        <v>979043521.47732902</v>
      </c>
      <c r="F62" s="39">
        <v>1230589025.622541</v>
      </c>
      <c r="G62" s="39">
        <v>904585955.69845653</v>
      </c>
      <c r="H62" s="39">
        <v>445098364.11773545</v>
      </c>
      <c r="L62" s="25">
        <f t="shared" si="3"/>
        <v>4898347384.5535603</v>
      </c>
      <c r="M62" s="18">
        <f t="shared" si="6"/>
        <v>0.25336517209426956</v>
      </c>
    </row>
    <row r="65" spans="1:8" ht="60">
      <c r="B65" s="13" t="s">
        <v>102</v>
      </c>
      <c r="C65" s="51" t="s">
        <v>1</v>
      </c>
      <c r="D65" s="52" t="s">
        <v>8</v>
      </c>
      <c r="E65" s="53" t="s">
        <v>13</v>
      </c>
      <c r="F65" s="54" t="s">
        <v>26</v>
      </c>
      <c r="G65" s="55" t="s">
        <v>35</v>
      </c>
      <c r="H65" s="57" t="s">
        <v>42</v>
      </c>
    </row>
    <row r="66" spans="1:8" ht="23">
      <c r="A66" s="40" t="s">
        <v>87</v>
      </c>
      <c r="B66" s="33" t="s">
        <v>1</v>
      </c>
      <c r="C66" s="39">
        <f>C30</f>
        <v>1</v>
      </c>
      <c r="D66" s="39">
        <f t="shared" ref="D66:H66" si="7">D30</f>
        <v>0.25</v>
      </c>
      <c r="E66" s="39">
        <f t="shared" si="7"/>
        <v>0.8</v>
      </c>
      <c r="F66" s="39">
        <f t="shared" si="7"/>
        <v>8</v>
      </c>
      <c r="G66" s="39">
        <f t="shared" si="7"/>
        <v>5</v>
      </c>
      <c r="H66" s="39">
        <f t="shared" si="7"/>
        <v>5</v>
      </c>
    </row>
    <row r="67" spans="1:8" ht="23">
      <c r="A67" s="40" t="s">
        <v>88</v>
      </c>
      <c r="B67" s="42" t="s">
        <v>8</v>
      </c>
      <c r="C67" s="39">
        <f t="shared" ref="C67:H71" si="8">C31</f>
        <v>4</v>
      </c>
      <c r="D67" s="39">
        <f t="shared" si="8"/>
        <v>1</v>
      </c>
      <c r="E67" s="39">
        <f t="shared" si="8"/>
        <v>8</v>
      </c>
      <c r="F67" s="39">
        <f t="shared" si="8"/>
        <v>5</v>
      </c>
      <c r="G67" s="39">
        <f t="shared" si="8"/>
        <v>0.83333333333333337</v>
      </c>
      <c r="H67" s="39">
        <f t="shared" si="8"/>
        <v>0.83333333333333337</v>
      </c>
    </row>
    <row r="68" spans="1:8" ht="20">
      <c r="B68" s="44" t="s">
        <v>13</v>
      </c>
      <c r="C68" s="39">
        <f t="shared" si="8"/>
        <v>5</v>
      </c>
      <c r="D68" s="39">
        <f t="shared" si="8"/>
        <v>0.5</v>
      </c>
      <c r="E68" s="39">
        <f t="shared" si="8"/>
        <v>1</v>
      </c>
      <c r="F68" s="39">
        <f t="shared" si="8"/>
        <v>0.75</v>
      </c>
      <c r="G68" s="39">
        <f t="shared" si="8"/>
        <v>5</v>
      </c>
      <c r="H68" s="39">
        <f t="shared" si="8"/>
        <v>0.83333333333333337</v>
      </c>
    </row>
    <row r="69" spans="1:8" ht="20">
      <c r="B69" s="46" t="s">
        <v>26</v>
      </c>
      <c r="C69" s="39">
        <f t="shared" si="8"/>
        <v>0.5</v>
      </c>
      <c r="D69" s="39">
        <f t="shared" si="8"/>
        <v>0.8</v>
      </c>
      <c r="E69" s="39">
        <f t="shared" si="8"/>
        <v>4</v>
      </c>
      <c r="F69" s="39">
        <f t="shared" si="8"/>
        <v>1</v>
      </c>
      <c r="G69" s="39">
        <f t="shared" si="8"/>
        <v>0.83333333333333337</v>
      </c>
      <c r="H69" s="39">
        <f t="shared" si="8"/>
        <v>0.83333333333333337</v>
      </c>
    </row>
    <row r="70" spans="1:8" ht="20">
      <c r="B70" s="48" t="s">
        <v>35</v>
      </c>
      <c r="C70" s="39">
        <f t="shared" si="8"/>
        <v>0.8</v>
      </c>
      <c r="D70" s="39">
        <f t="shared" si="8"/>
        <v>6</v>
      </c>
      <c r="E70" s="39">
        <f t="shared" si="8"/>
        <v>0.4</v>
      </c>
      <c r="F70" s="39">
        <f t="shared" si="8"/>
        <v>6</v>
      </c>
      <c r="G70" s="39">
        <f t="shared" si="8"/>
        <v>1</v>
      </c>
      <c r="H70" s="39">
        <f t="shared" si="8"/>
        <v>0.7142857142857143</v>
      </c>
    </row>
    <row r="71" spans="1:8" ht="20">
      <c r="B71" s="56" t="s">
        <v>42</v>
      </c>
      <c r="C71" s="39">
        <f t="shared" si="8"/>
        <v>0.8</v>
      </c>
      <c r="D71" s="39">
        <f t="shared" si="8"/>
        <v>6</v>
      </c>
      <c r="E71" s="39">
        <f t="shared" si="8"/>
        <v>6</v>
      </c>
      <c r="F71" s="39">
        <f t="shared" si="8"/>
        <v>6</v>
      </c>
      <c r="G71" s="39">
        <f t="shared" si="8"/>
        <v>7</v>
      </c>
      <c r="H71" s="39">
        <f t="shared" si="8"/>
        <v>1</v>
      </c>
    </row>
    <row r="74" spans="1:8" ht="23">
      <c r="B74" s="40" t="s">
        <v>94</v>
      </c>
    </row>
    <row r="75" spans="1:8" ht="20">
      <c r="B75" s="38" t="s">
        <v>78</v>
      </c>
      <c r="C75" s="65">
        <f>C30*I$30+D30*I$31+E30*I$32+F30*I$33+G30*I$34+H30*I$35</f>
        <v>2.9719686960666749</v>
      </c>
    </row>
    <row r="76" spans="1:8" ht="20">
      <c r="B76" s="38" t="s">
        <v>79</v>
      </c>
      <c r="C76" s="65">
        <f t="shared" ref="C76:C80" si="9">C31*I$30+D31*I$31+E31*I$32+F31*I$33+G31*I$34+H31*I$35</f>
        <v>2.8465939545474308</v>
      </c>
    </row>
    <row r="77" spans="1:8" ht="20">
      <c r="B77" s="38" t="s">
        <v>80</v>
      </c>
      <c r="C77" s="65">
        <f t="shared" si="9"/>
        <v>2.1865176807513671</v>
      </c>
    </row>
    <row r="78" spans="1:8" ht="20">
      <c r="B78" s="66" t="s">
        <v>90</v>
      </c>
      <c r="C78" s="65">
        <f t="shared" si="9"/>
        <v>1.2298422444666779</v>
      </c>
    </row>
    <row r="79" spans="1:8" ht="20">
      <c r="B79" s="66" t="s">
        <v>91</v>
      </c>
      <c r="C79" s="65">
        <f t="shared" si="9"/>
        <v>2.1404523425548883</v>
      </c>
    </row>
    <row r="80" spans="1:8" ht="20">
      <c r="B80" s="66" t="s">
        <v>92</v>
      </c>
      <c r="C80" s="65">
        <f t="shared" si="9"/>
        <v>3.8595615351165629</v>
      </c>
    </row>
    <row r="82" spans="2:4" ht="23">
      <c r="B82" s="67" t="s">
        <v>93</v>
      </c>
    </row>
    <row r="83" spans="2:4" ht="20">
      <c r="B83" s="38" t="s">
        <v>78</v>
      </c>
      <c r="C83" s="65">
        <f>C75/I30</f>
        <v>15.238327062904474</v>
      </c>
    </row>
    <row r="84" spans="2:4" ht="20">
      <c r="B84" s="38" t="s">
        <v>79</v>
      </c>
      <c r="C84" s="65">
        <f t="shared" ref="C84:C88" si="10">C76/I31</f>
        <v>15.234299726888054</v>
      </c>
    </row>
    <row r="85" spans="2:4" ht="20">
      <c r="B85" s="38" t="s">
        <v>80</v>
      </c>
      <c r="C85" s="65">
        <f t="shared" si="10"/>
        <v>15.241202269849893</v>
      </c>
    </row>
    <row r="86" spans="2:4" ht="20">
      <c r="B86" s="66" t="s">
        <v>90</v>
      </c>
      <c r="C86" s="65">
        <f t="shared" si="10"/>
        <v>15.23386214922237</v>
      </c>
    </row>
    <row r="87" spans="2:4" ht="20">
      <c r="B87" s="66" t="s">
        <v>91</v>
      </c>
      <c r="C87" s="65">
        <f t="shared" si="10"/>
        <v>15.228435760683922</v>
      </c>
    </row>
    <row r="88" spans="2:4" ht="20">
      <c r="B88" s="66" t="s">
        <v>92</v>
      </c>
      <c r="C88" s="65">
        <f t="shared" si="10"/>
        <v>15.233196825017986</v>
      </c>
    </row>
    <row r="89" spans="2:4" ht="20">
      <c r="B89" s="68" t="s">
        <v>81</v>
      </c>
      <c r="C89" s="69">
        <f>AVERAGE(C83:C88)</f>
        <v>15.234887299094447</v>
      </c>
    </row>
    <row r="91" spans="2:4" ht="23">
      <c r="B91" s="71" t="s">
        <v>89</v>
      </c>
      <c r="C91" s="72"/>
      <c r="D91" s="73"/>
    </row>
    <row r="92" spans="2:4" ht="18">
      <c r="B92" s="74" t="s">
        <v>96</v>
      </c>
      <c r="C92" s="20"/>
      <c r="D92" s="75"/>
    </row>
    <row r="93" spans="2:4">
      <c r="B93" s="76"/>
      <c r="C93" s="20"/>
      <c r="D93" s="75"/>
    </row>
    <row r="94" spans="2:4" ht="23">
      <c r="B94" s="77"/>
      <c r="C94" s="78" t="s">
        <v>95</v>
      </c>
      <c r="D94" s="114">
        <f>(C89-6)/(6-1)</f>
        <v>1.8469774598188895</v>
      </c>
    </row>
    <row r="96" spans="2:4" ht="23">
      <c r="B96" s="40" t="s">
        <v>97</v>
      </c>
    </row>
    <row r="97" spans="2:4" ht="18">
      <c r="B97" t="s">
        <v>98</v>
      </c>
      <c r="C97" s="80">
        <v>1.2479</v>
      </c>
    </row>
    <row r="98" spans="2:4">
      <c r="B98" t="s">
        <v>99</v>
      </c>
    </row>
    <row r="100" spans="2:4" ht="23">
      <c r="B100" t="s">
        <v>100</v>
      </c>
      <c r="C100" s="70" t="s">
        <v>101</v>
      </c>
      <c r="D100" s="79">
        <f>D94/C97</f>
        <v>1.4800684829063944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52" workbookViewId="0">
      <selection activeCell="G92" sqref="G92"/>
    </sheetView>
  </sheetViews>
  <sheetFormatPr baseColWidth="10" defaultRowHeight="15" x14ac:dyDescent="0"/>
  <cols>
    <col min="1" max="1" width="28.33203125" customWidth="1"/>
    <col min="2" max="2" width="44.5" customWidth="1"/>
    <col min="3" max="3" width="22.5" customWidth="1"/>
    <col min="4" max="4" width="23.5" customWidth="1"/>
    <col min="5" max="5" width="20.6640625" customWidth="1"/>
    <col min="6" max="6" width="23.5" customWidth="1"/>
    <col min="7" max="7" width="25.5" customWidth="1"/>
    <col min="8" max="8" width="26.33203125" customWidth="1"/>
    <col min="9" max="9" width="21.6640625" customWidth="1"/>
    <col min="12" max="12" width="16.1640625" customWidth="1"/>
    <col min="13" max="13" width="19.1640625" customWidth="1"/>
  </cols>
  <sheetData>
    <row r="1" spans="1:11" ht="69">
      <c r="A1" s="13" t="s">
        <v>47</v>
      </c>
      <c r="B1" s="14" t="s">
        <v>21</v>
      </c>
      <c r="C1" s="14" t="s">
        <v>0</v>
      </c>
      <c r="D1" s="14" t="s">
        <v>50</v>
      </c>
      <c r="E1" s="14" t="s">
        <v>19</v>
      </c>
      <c r="F1" s="14" t="s">
        <v>22</v>
      </c>
      <c r="G1" s="14" t="s">
        <v>49</v>
      </c>
      <c r="H1" s="14" t="s">
        <v>20</v>
      </c>
      <c r="I1" s="14" t="s">
        <v>48</v>
      </c>
      <c r="J1" s="14" t="s">
        <v>52</v>
      </c>
      <c r="K1" s="14" t="s">
        <v>68</v>
      </c>
    </row>
    <row r="2" spans="1:11" ht="20">
      <c r="A2" s="32" t="s">
        <v>43</v>
      </c>
      <c r="B2" s="33" t="s">
        <v>1</v>
      </c>
      <c r="C2" s="34">
        <v>110</v>
      </c>
      <c r="D2" s="34">
        <v>0.35799999999999998</v>
      </c>
      <c r="E2" s="35">
        <v>4</v>
      </c>
      <c r="F2" s="35">
        <v>916</v>
      </c>
      <c r="G2" s="35">
        <v>15.2</v>
      </c>
      <c r="H2" s="35">
        <v>0.42</v>
      </c>
      <c r="I2" s="36">
        <f t="shared" ref="I2:I7" si="0">0.5*F2*F2*(C2/(7000*32.17))</f>
        <v>204.92952617789425</v>
      </c>
      <c r="J2" s="37">
        <f t="shared" ref="J2:J7" si="1">(IF(E2=2,23,IF(E2=4,40)))/16</f>
        <v>2.5</v>
      </c>
      <c r="K2" s="81"/>
    </row>
    <row r="3" spans="1:11" ht="20">
      <c r="A3" s="82" t="s">
        <v>45</v>
      </c>
      <c r="B3" s="42" t="s">
        <v>8</v>
      </c>
      <c r="C3" s="83">
        <v>158</v>
      </c>
      <c r="D3" s="83">
        <v>0.35799999999999998</v>
      </c>
      <c r="E3" s="84">
        <v>4</v>
      </c>
      <c r="F3" s="84">
        <v>744</v>
      </c>
      <c r="G3" s="84">
        <v>21.4</v>
      </c>
      <c r="H3" s="84">
        <v>0.36</v>
      </c>
      <c r="I3" s="85">
        <f t="shared" si="0"/>
        <v>194.18865846618414</v>
      </c>
      <c r="J3" s="86">
        <f t="shared" si="1"/>
        <v>2.5</v>
      </c>
      <c r="K3" s="87"/>
    </row>
    <row r="4" spans="1:11" ht="20">
      <c r="A4" s="88" t="s">
        <v>51</v>
      </c>
      <c r="B4" s="44" t="s">
        <v>13</v>
      </c>
      <c r="C4" s="89">
        <v>110</v>
      </c>
      <c r="D4" s="89">
        <v>0.35799999999999998</v>
      </c>
      <c r="E4" s="90">
        <v>4</v>
      </c>
      <c r="F4" s="90">
        <v>1110</v>
      </c>
      <c r="G4" s="90">
        <v>10.1</v>
      </c>
      <c r="H4" s="90">
        <v>0.57999999999999996</v>
      </c>
      <c r="I4" s="91">
        <f t="shared" si="0"/>
        <v>300.92588480838407</v>
      </c>
      <c r="J4" s="92">
        <f t="shared" si="1"/>
        <v>2.5</v>
      </c>
      <c r="K4" s="93"/>
    </row>
    <row r="5" spans="1:11" ht="20">
      <c r="A5" s="94" t="s">
        <v>46</v>
      </c>
      <c r="B5" s="46" t="s">
        <v>26</v>
      </c>
      <c r="C5" s="95">
        <v>125</v>
      </c>
      <c r="D5" s="95">
        <v>0.35799999999999998</v>
      </c>
      <c r="E5" s="96">
        <v>4</v>
      </c>
      <c r="F5" s="96">
        <v>1644</v>
      </c>
      <c r="G5" s="96">
        <v>20.3</v>
      </c>
      <c r="H5" s="96">
        <v>0.54</v>
      </c>
      <c r="I5" s="97">
        <f t="shared" si="0"/>
        <v>750.12655979395174</v>
      </c>
      <c r="J5" s="98">
        <f t="shared" si="1"/>
        <v>2.5</v>
      </c>
      <c r="K5" s="99"/>
    </row>
    <row r="6" spans="1:11" ht="20">
      <c r="A6" s="100" t="s">
        <v>46</v>
      </c>
      <c r="B6" s="48" t="s">
        <v>35</v>
      </c>
      <c r="C6" s="101">
        <v>158</v>
      </c>
      <c r="D6" s="101">
        <v>0.35799999999999998</v>
      </c>
      <c r="E6" s="102">
        <v>4</v>
      </c>
      <c r="F6" s="102">
        <v>1242</v>
      </c>
      <c r="G6" s="102">
        <v>24.7</v>
      </c>
      <c r="H6" s="102">
        <v>0.53</v>
      </c>
      <c r="I6" s="103">
        <f t="shared" si="0"/>
        <v>541.15438518584313</v>
      </c>
      <c r="J6" s="104">
        <f t="shared" si="1"/>
        <v>2.5</v>
      </c>
      <c r="K6" s="105"/>
    </row>
    <row r="7" spans="1:11" ht="20">
      <c r="A7" s="106" t="s">
        <v>46</v>
      </c>
      <c r="B7" s="56" t="s">
        <v>42</v>
      </c>
      <c r="C7" s="107">
        <v>125</v>
      </c>
      <c r="D7" s="107">
        <v>0.35799999999999998</v>
      </c>
      <c r="E7" s="108">
        <v>4</v>
      </c>
      <c r="F7" s="108">
        <v>1215</v>
      </c>
      <c r="G7" s="108">
        <v>15.5</v>
      </c>
      <c r="H7" s="107">
        <v>0.65</v>
      </c>
      <c r="I7" s="109">
        <f t="shared" si="0"/>
        <v>409.71651716328432</v>
      </c>
      <c r="J7" s="110">
        <f t="shared" si="1"/>
        <v>2.5</v>
      </c>
      <c r="K7" s="111"/>
    </row>
    <row r="10" spans="1:11" ht="23">
      <c r="A10" s="58" t="s">
        <v>84</v>
      </c>
      <c r="B10" s="41" t="s">
        <v>85</v>
      </c>
    </row>
    <row r="11" spans="1:11" ht="40">
      <c r="B11" s="33" t="s">
        <v>1</v>
      </c>
      <c r="C11" s="59">
        <v>9</v>
      </c>
      <c r="D11" s="43" t="s">
        <v>8</v>
      </c>
      <c r="E11" s="59">
        <v>1</v>
      </c>
    </row>
    <row r="12" spans="1:11" ht="40">
      <c r="B12" s="33" t="s">
        <v>1</v>
      </c>
      <c r="C12" s="59">
        <v>9</v>
      </c>
      <c r="D12" s="45" t="s">
        <v>13</v>
      </c>
      <c r="E12" s="59">
        <v>2</v>
      </c>
    </row>
    <row r="13" spans="1:11" ht="40">
      <c r="B13" s="33" t="s">
        <v>1</v>
      </c>
      <c r="C13" s="59">
        <v>9</v>
      </c>
      <c r="D13" s="47" t="s">
        <v>26</v>
      </c>
      <c r="E13" s="59">
        <v>1</v>
      </c>
      <c r="H13" s="113" t="s">
        <v>95</v>
      </c>
      <c r="I13" s="112">
        <f>D94</f>
        <v>8.0246291915273993E-2</v>
      </c>
    </row>
    <row r="14" spans="1:11" ht="40">
      <c r="B14" s="33" t="s">
        <v>1</v>
      </c>
      <c r="C14" s="59">
        <v>9</v>
      </c>
      <c r="D14" s="49" t="s">
        <v>35</v>
      </c>
      <c r="E14" s="59">
        <v>1</v>
      </c>
    </row>
    <row r="15" spans="1:11" ht="40">
      <c r="B15" s="33" t="s">
        <v>1</v>
      </c>
      <c r="C15" s="59">
        <v>1</v>
      </c>
      <c r="D15" s="50" t="s">
        <v>42</v>
      </c>
      <c r="E15" s="59">
        <v>2</v>
      </c>
      <c r="H15" s="113" t="s">
        <v>101</v>
      </c>
      <c r="I15" s="112">
        <f>D100</f>
        <v>6.4305066043171724E-2</v>
      </c>
    </row>
    <row r="16" spans="1:11" ht="40">
      <c r="B16" s="42" t="s">
        <v>8</v>
      </c>
      <c r="C16" s="59">
        <v>1</v>
      </c>
      <c r="D16" s="45" t="s">
        <v>13</v>
      </c>
      <c r="E16" s="59">
        <v>2</v>
      </c>
      <c r="G16" s="116" t="s">
        <v>103</v>
      </c>
      <c r="H16" s="115"/>
    </row>
    <row r="17" spans="1:13" ht="40">
      <c r="B17" s="42" t="s">
        <v>8</v>
      </c>
      <c r="C17" s="59">
        <v>1</v>
      </c>
      <c r="D17" s="47" t="s">
        <v>26</v>
      </c>
      <c r="E17" s="59">
        <v>2</v>
      </c>
    </row>
    <row r="18" spans="1:13" ht="40">
      <c r="B18" s="42" t="s">
        <v>8</v>
      </c>
      <c r="C18" s="59">
        <v>2</v>
      </c>
      <c r="D18" s="49" t="s">
        <v>35</v>
      </c>
      <c r="E18" s="59">
        <v>1</v>
      </c>
    </row>
    <row r="19" spans="1:13" ht="40">
      <c r="B19" s="42" t="s">
        <v>8</v>
      </c>
      <c r="C19" s="59">
        <v>1</v>
      </c>
      <c r="D19" s="50" t="s">
        <v>42</v>
      </c>
      <c r="E19" s="59">
        <v>9</v>
      </c>
    </row>
    <row r="20" spans="1:13" ht="40">
      <c r="B20" s="44" t="s">
        <v>13</v>
      </c>
      <c r="C20" s="59">
        <v>1</v>
      </c>
      <c r="D20" s="47" t="s">
        <v>26</v>
      </c>
      <c r="E20" s="59">
        <v>2</v>
      </c>
    </row>
    <row r="21" spans="1:13" ht="40">
      <c r="B21" s="44" t="s">
        <v>13</v>
      </c>
      <c r="C21" s="59">
        <v>2</v>
      </c>
      <c r="D21" s="49" t="s">
        <v>35</v>
      </c>
      <c r="E21" s="59">
        <v>1</v>
      </c>
    </row>
    <row r="22" spans="1:13" ht="40">
      <c r="B22" s="44" t="s">
        <v>13</v>
      </c>
      <c r="C22" s="59">
        <v>1</v>
      </c>
      <c r="D22" s="50" t="s">
        <v>42</v>
      </c>
      <c r="E22" s="59">
        <v>9</v>
      </c>
    </row>
    <row r="23" spans="1:13" ht="40">
      <c r="B23" s="46" t="s">
        <v>26</v>
      </c>
      <c r="C23" s="59">
        <v>2</v>
      </c>
      <c r="D23" s="49" t="s">
        <v>35</v>
      </c>
      <c r="E23" s="59">
        <v>1</v>
      </c>
    </row>
    <row r="24" spans="1:13" ht="40">
      <c r="B24" s="46" t="s">
        <v>26</v>
      </c>
      <c r="C24" s="59">
        <v>1</v>
      </c>
      <c r="D24" s="50" t="s">
        <v>42</v>
      </c>
      <c r="E24" s="59">
        <v>9</v>
      </c>
    </row>
    <row r="25" spans="1:13" ht="40">
      <c r="B25" s="48" t="s">
        <v>35</v>
      </c>
      <c r="C25" s="59">
        <v>1</v>
      </c>
      <c r="D25" s="50" t="s">
        <v>42</v>
      </c>
      <c r="E25" s="59">
        <v>9</v>
      </c>
    </row>
    <row r="29" spans="1:13" ht="60">
      <c r="B29" s="13" t="str">
        <f>B10</f>
        <v>Penetration</v>
      </c>
      <c r="C29" s="51" t="s">
        <v>1</v>
      </c>
      <c r="D29" s="52" t="s">
        <v>8</v>
      </c>
      <c r="E29" s="53" t="s">
        <v>13</v>
      </c>
      <c r="F29" s="54" t="s">
        <v>26</v>
      </c>
      <c r="G29" s="55" t="s">
        <v>35</v>
      </c>
      <c r="H29" s="57" t="s">
        <v>42</v>
      </c>
      <c r="I29" s="63" t="s">
        <v>77</v>
      </c>
      <c r="L29" s="61"/>
      <c r="M29" s="61"/>
    </row>
    <row r="30" spans="1:13" ht="23">
      <c r="A30" s="40" t="s">
        <v>71</v>
      </c>
      <c r="B30" s="33" t="s">
        <v>1</v>
      </c>
      <c r="C30" s="23">
        <v>1</v>
      </c>
      <c r="D30" s="23">
        <f>IF(C11&gt;E11,C11,IF(E11&gt;C11,(C11/E11)))</f>
        <v>9</v>
      </c>
      <c r="E30" s="23">
        <f>IF(C12&gt;E12,C12,IF(E12&gt;C12,(C12/E12)))</f>
        <v>9</v>
      </c>
      <c r="F30" s="23">
        <f>IF(C13&gt;E13,C13,IF(E13&gt;C13,(C13/E13)))</f>
        <v>9</v>
      </c>
      <c r="G30" s="23">
        <f>IF(C14&gt;E14,C14,IF(E14&gt;C14,(C14/E14)))</f>
        <v>9</v>
      </c>
      <c r="H30" s="23">
        <f>IF(C15&gt;E15,C15,IF(E15&gt;C15,(C15/E15)))</f>
        <v>0.5</v>
      </c>
      <c r="I30" s="64">
        <f>M57</f>
        <v>0.35911218330643802</v>
      </c>
      <c r="J30" s="24"/>
    </row>
    <row r="31" spans="1:13" ht="20">
      <c r="B31" s="42" t="s">
        <v>8</v>
      </c>
      <c r="C31" s="23">
        <f>IF(E11&gt;C11,E11, IF(C11&gt;E11,(E11/C11)))</f>
        <v>0.1111111111111111</v>
      </c>
      <c r="D31" s="23">
        <v>1</v>
      </c>
      <c r="E31" s="23">
        <f>IF(C16&gt;E16,C16,IF(E16&gt;C16,(C16/E16)))</f>
        <v>0.5</v>
      </c>
      <c r="F31" s="23">
        <f>IF(C17&gt;E17,C17,IF(E17&gt;C17,(C17/E17)))</f>
        <v>0.5</v>
      </c>
      <c r="G31" s="23">
        <f>IF(C18&gt;E18,C18,IF(E18&gt;C18,(C18/E18)))</f>
        <v>2</v>
      </c>
      <c r="H31" s="23">
        <f>IF(C19&gt;E19,C19,IF(E19&gt;C19,(C19/E19)))</f>
        <v>0.1111111111111111</v>
      </c>
      <c r="I31" s="64">
        <f t="shared" ref="I31:I35" si="2">M58</f>
        <v>3.935883016830042E-2</v>
      </c>
      <c r="J31" s="60"/>
    </row>
    <row r="32" spans="1:13" ht="20">
      <c r="B32" s="44" t="s">
        <v>13</v>
      </c>
      <c r="C32" s="23">
        <f>IF(E12&gt;C12,E12,IF(C12&gt;E12,(E12/C12)))</f>
        <v>0.22222222222222221</v>
      </c>
      <c r="D32" s="23">
        <f>IF(E16&gt;C16,E16,IF(C16&gt;E16,(E16/C16)))</f>
        <v>2</v>
      </c>
      <c r="E32" s="23">
        <v>1</v>
      </c>
      <c r="F32" s="23">
        <f>IF(C20&gt;E20,C20,IF(E20&gt;C20,(C20/E20)))</f>
        <v>0.5</v>
      </c>
      <c r="G32" s="23">
        <f>IF(C21&gt;E21,C21,IF(E21&gt;C21,(C21/E21)))</f>
        <v>2</v>
      </c>
      <c r="H32" s="23">
        <f>IF(C22&gt;E22,C22,IF(E22&gt;C22,(C22/E22)))</f>
        <v>0.1111111111111111</v>
      </c>
      <c r="I32" s="64">
        <f t="shared" si="2"/>
        <v>5.6124739334805551E-2</v>
      </c>
    </row>
    <row r="33" spans="1:13" ht="20">
      <c r="B33" s="46" t="s">
        <v>26</v>
      </c>
      <c r="C33" s="23">
        <f>IF(E13&gt;C13,E13,IF(C13&gt;E13,(E13/C13)))</f>
        <v>0.1111111111111111</v>
      </c>
      <c r="D33" s="23">
        <f>IF(E17&gt;C17,E17,IF(C17&gt;E17,(E17/C17)))</f>
        <v>2</v>
      </c>
      <c r="E33" s="23">
        <f>IF(E20&gt;C20,E20,IF(C20&gt;E20,(E20/C20)))</f>
        <v>2</v>
      </c>
      <c r="F33" s="23">
        <v>1</v>
      </c>
      <c r="G33" s="23">
        <f>IF(C23&gt;E23,C23,IF(E23&gt;C23,(C23/E23)))</f>
        <v>2</v>
      </c>
      <c r="H33" s="23">
        <f>IF(C24&gt;E24,C24,IF(E24&gt;C24,(C24/E24)))</f>
        <v>0.1111111111111111</v>
      </c>
      <c r="I33" s="64">
        <f t="shared" si="2"/>
        <v>6.362919597872993E-2</v>
      </c>
    </row>
    <row r="34" spans="1:13" ht="20">
      <c r="B34" s="48" t="s">
        <v>35</v>
      </c>
      <c r="C34" s="23">
        <f>IF(E14&gt;C14,E14,IF(C14&gt;E14,(E14/C14)))</f>
        <v>0.1111111111111111</v>
      </c>
      <c r="D34" s="23">
        <f>IF(E18&gt;C18,E18,IF(C18&gt;E18,(E18/C18)))</f>
        <v>0.5</v>
      </c>
      <c r="E34" s="23">
        <f>IF(E21&gt;C21,E21,IF(C21&gt;E21,(E21/C21)))</f>
        <v>0.5</v>
      </c>
      <c r="F34" s="23">
        <f>IF(E23&gt;C23,E23,IF(C23&gt;E23,(E23/C23)))</f>
        <v>0.5</v>
      </c>
      <c r="G34" s="23">
        <v>1</v>
      </c>
      <c r="H34" s="23">
        <f>IF(C25&gt;E25,C25,IF(E25&gt;C25,(C25/E25)))</f>
        <v>0.1111111111111111</v>
      </c>
      <c r="I34" s="64">
        <f t="shared" si="2"/>
        <v>3.1382013064540457E-2</v>
      </c>
    </row>
    <row r="35" spans="1:13" ht="20">
      <c r="B35" s="56" t="s">
        <v>42</v>
      </c>
      <c r="C35" s="23">
        <f>IF(E15&gt;C15,E15,IF(C15&gt;E15,(E15/C15)))</f>
        <v>2</v>
      </c>
      <c r="D35" s="23">
        <f>IF(E19&gt;C19,E19,IF(C19&gt;E19,(E19/C19)))</f>
        <v>9</v>
      </c>
      <c r="E35" s="23">
        <f>IF(E22&gt;C22,E22,IF(C22&gt;E22,(E22/C22)))</f>
        <v>9</v>
      </c>
      <c r="F35" s="23">
        <f>IF(E24&gt;C24,E24,IF(C24&gt;E24,(E24/C24)))</f>
        <v>9</v>
      </c>
      <c r="G35" s="23">
        <f>IF(E25&gt;C25,E25,IF(C25&gt;E25,(E25/C25)))</f>
        <v>9</v>
      </c>
      <c r="H35" s="23">
        <v>1</v>
      </c>
      <c r="I35" s="64">
        <f t="shared" si="2"/>
        <v>0.45039303814718556</v>
      </c>
    </row>
    <row r="38" spans="1:13" ht="60">
      <c r="B38" s="13" t="str">
        <f>B10</f>
        <v>Penetration</v>
      </c>
      <c r="C38" s="51" t="s">
        <v>1</v>
      </c>
      <c r="D38" s="52" t="s">
        <v>8</v>
      </c>
      <c r="E38" s="53" t="s">
        <v>13</v>
      </c>
      <c r="F38" s="54" t="s">
        <v>26</v>
      </c>
      <c r="G38" s="55" t="s">
        <v>35</v>
      </c>
      <c r="H38" s="57" t="s">
        <v>42</v>
      </c>
      <c r="L38" s="62" t="s">
        <v>75</v>
      </c>
      <c r="M38" s="62" t="s">
        <v>76</v>
      </c>
    </row>
    <row r="39" spans="1:13" ht="23">
      <c r="A39" s="40" t="s">
        <v>72</v>
      </c>
      <c r="B39" s="33" t="s">
        <v>1</v>
      </c>
      <c r="C39" s="39">
        <f t="array" ref="C39:H44">MMULT(C66:H71,C66:H71)</f>
        <v>7</v>
      </c>
      <c r="D39" s="39">
        <v>63</v>
      </c>
      <c r="E39" s="39">
        <v>49.5</v>
      </c>
      <c r="F39" s="39">
        <v>36</v>
      </c>
      <c r="G39" s="39">
        <v>76.5</v>
      </c>
      <c r="H39" s="39">
        <v>5</v>
      </c>
      <c r="L39" s="25">
        <f>SUM(C39:H39)</f>
        <v>237</v>
      </c>
      <c r="M39" s="18">
        <f>L39/SUM(L$39:L$44)</f>
        <v>0.36303293336737302</v>
      </c>
    </row>
    <row r="40" spans="1:13" ht="20">
      <c r="B40" s="42" t="s">
        <v>8</v>
      </c>
      <c r="C40" s="39">
        <v>0.83333333333333326</v>
      </c>
      <c r="D40" s="39">
        <v>6</v>
      </c>
      <c r="E40" s="39">
        <v>5</v>
      </c>
      <c r="F40" s="39">
        <v>4.25</v>
      </c>
      <c r="G40" s="39">
        <v>8</v>
      </c>
      <c r="H40" s="39">
        <v>0.61111111111111116</v>
      </c>
      <c r="L40" s="25">
        <f t="shared" ref="L40:L44" si="3">SUM(C40:H40)</f>
        <v>24.694444444444443</v>
      </c>
      <c r="M40" s="18">
        <f t="shared" ref="M40:M44" si="4">L40/SUM(L$39:L$44)</f>
        <v>3.7826567951663691E-2</v>
      </c>
    </row>
    <row r="41" spans="1:13" ht="20">
      <c r="B41" s="44" t="s">
        <v>13</v>
      </c>
      <c r="C41" s="39">
        <v>1.1666666666666665</v>
      </c>
      <c r="D41" s="39">
        <v>9</v>
      </c>
      <c r="E41" s="39">
        <v>7</v>
      </c>
      <c r="F41" s="39">
        <v>6</v>
      </c>
      <c r="G41" s="39">
        <v>12</v>
      </c>
      <c r="H41" s="39">
        <v>0.83333333333333326</v>
      </c>
      <c r="L41" s="25">
        <f t="shared" si="3"/>
        <v>36</v>
      </c>
      <c r="M41" s="18">
        <f t="shared" si="4"/>
        <v>5.5144243043145268E-2</v>
      </c>
    </row>
    <row r="42" spans="1:13" ht="20">
      <c r="B42" s="46" t="s">
        <v>26</v>
      </c>
      <c r="C42" s="39">
        <v>1.3333333333333335</v>
      </c>
      <c r="D42" s="39">
        <v>11</v>
      </c>
      <c r="E42" s="39">
        <v>8</v>
      </c>
      <c r="F42" s="39">
        <v>6</v>
      </c>
      <c r="G42" s="39">
        <v>14</v>
      </c>
      <c r="H42" s="39">
        <v>0.94444444444444442</v>
      </c>
      <c r="L42" s="25">
        <f t="shared" si="3"/>
        <v>41.277777777777779</v>
      </c>
      <c r="M42" s="18">
        <f t="shared" si="4"/>
        <v>6.3228661390519969E-2</v>
      </c>
    </row>
    <row r="43" spans="1:13" ht="20">
      <c r="B43" s="48" t="s">
        <v>35</v>
      </c>
      <c r="C43" s="39">
        <v>0.66666666666666674</v>
      </c>
      <c r="D43" s="39">
        <v>5</v>
      </c>
      <c r="E43" s="39">
        <v>4.25</v>
      </c>
      <c r="F43" s="39">
        <v>3.5</v>
      </c>
      <c r="G43" s="39">
        <v>6</v>
      </c>
      <c r="H43" s="39">
        <v>0.44444444444444442</v>
      </c>
      <c r="L43" s="25">
        <f t="shared" si="3"/>
        <v>19.861111111111111</v>
      </c>
      <c r="M43" s="18">
        <f t="shared" si="4"/>
        <v>3.0422942728278446E-2</v>
      </c>
    </row>
    <row r="44" spans="1:13" ht="20">
      <c r="B44" s="56" t="s">
        <v>42</v>
      </c>
      <c r="C44" s="39">
        <v>9</v>
      </c>
      <c r="D44" s="39">
        <v>76.5</v>
      </c>
      <c r="E44" s="39">
        <v>63</v>
      </c>
      <c r="F44" s="39">
        <v>49.5</v>
      </c>
      <c r="G44" s="39">
        <v>90</v>
      </c>
      <c r="H44" s="39">
        <v>6</v>
      </c>
      <c r="L44" s="25">
        <f t="shared" si="3"/>
        <v>294</v>
      </c>
      <c r="M44" s="18">
        <f t="shared" si="4"/>
        <v>0.4503446515190197</v>
      </c>
    </row>
    <row r="45" spans="1:13">
      <c r="L45" s="25"/>
      <c r="M45" s="18"/>
    </row>
    <row r="46" spans="1:13">
      <c r="L46" s="25"/>
      <c r="M46" s="18"/>
    </row>
    <row r="47" spans="1:13" ht="60">
      <c r="B47" s="13" t="str">
        <f>B10</f>
        <v>Penetration</v>
      </c>
      <c r="C47" s="51" t="s">
        <v>1</v>
      </c>
      <c r="D47" s="52" t="s">
        <v>8</v>
      </c>
      <c r="E47" s="53" t="s">
        <v>13</v>
      </c>
      <c r="F47" s="54" t="s">
        <v>26</v>
      </c>
      <c r="G47" s="55" t="s">
        <v>35</v>
      </c>
      <c r="H47" s="57" t="s">
        <v>42</v>
      </c>
      <c r="L47" s="25"/>
      <c r="M47" s="18"/>
    </row>
    <row r="48" spans="1:13" ht="23">
      <c r="A48" s="40" t="s">
        <v>73</v>
      </c>
      <c r="B48" s="33" t="s">
        <v>1</v>
      </c>
      <c r="C48" s="39">
        <f t="array" ref="C48:H53">MMULT(C39:H44,C39:H44)</f>
        <v>303.25</v>
      </c>
      <c r="D48" s="39">
        <v>2425.5</v>
      </c>
      <c r="E48" s="39">
        <v>1936.125</v>
      </c>
      <c r="F48" s="39">
        <v>1548</v>
      </c>
      <c r="G48" s="39">
        <v>3046.5</v>
      </c>
      <c r="H48" s="39">
        <v>212.75</v>
      </c>
      <c r="L48" s="25">
        <f t="shared" ref="L48:L53" si="5">SUM(C48:H48)</f>
        <v>9472.125</v>
      </c>
      <c r="M48" s="18">
        <f>L48/SUM(L$48:L$53)</f>
        <v>0.35898014903619158</v>
      </c>
    </row>
    <row r="49" spans="1:13" ht="20">
      <c r="B49" s="42" t="s">
        <v>8</v>
      </c>
      <c r="C49" s="39">
        <v>33.166666666666664</v>
      </c>
      <c r="D49" s="39">
        <v>267</v>
      </c>
      <c r="E49" s="39">
        <v>212.75</v>
      </c>
      <c r="F49" s="39">
        <v>169.25</v>
      </c>
      <c r="G49" s="39">
        <v>334.25</v>
      </c>
      <c r="H49" s="39">
        <v>23.236111111111111</v>
      </c>
      <c r="L49" s="25">
        <f t="shared" si="5"/>
        <v>1039.6527777777778</v>
      </c>
      <c r="M49" s="18">
        <f t="shared" ref="M49:M53" si="6">L49/SUM(L$48:L$53)</f>
        <v>3.9401370770820406E-2</v>
      </c>
    </row>
    <row r="50" spans="1:13" ht="20">
      <c r="B50" s="44" t="s">
        <v>13</v>
      </c>
      <c r="C50" s="39">
        <v>47.333333333333329</v>
      </c>
      <c r="D50" s="39">
        <v>380.25</v>
      </c>
      <c r="E50" s="39">
        <v>303.25</v>
      </c>
      <c r="F50" s="39">
        <v>241.5</v>
      </c>
      <c r="G50" s="39">
        <v>476.25</v>
      </c>
      <c r="H50" s="39">
        <v>33.166666666666657</v>
      </c>
      <c r="L50" s="25">
        <f t="shared" si="5"/>
        <v>1481.75</v>
      </c>
      <c r="M50" s="18">
        <f t="shared" si="6"/>
        <v>5.6156230606582674E-2</v>
      </c>
    </row>
    <row r="51" spans="1:13" ht="20">
      <c r="B51" s="46" t="s">
        <v>26</v>
      </c>
      <c r="C51" s="39">
        <v>53.666666666666664</v>
      </c>
      <c r="D51" s="39">
        <v>430.25</v>
      </c>
      <c r="E51" s="39">
        <v>344</v>
      </c>
      <c r="F51" s="39">
        <v>274.5</v>
      </c>
      <c r="G51" s="39">
        <v>539</v>
      </c>
      <c r="H51" s="39">
        <v>37.611111111111107</v>
      </c>
      <c r="L51" s="25">
        <f t="shared" si="5"/>
        <v>1679.0277777777778</v>
      </c>
      <c r="M51" s="18">
        <f t="shared" si="6"/>
        <v>6.3632779540237508E-2</v>
      </c>
    </row>
    <row r="52" spans="1:13" ht="20">
      <c r="B52" s="48" t="s">
        <v>35</v>
      </c>
      <c r="C52" s="39">
        <v>26.458333333333332</v>
      </c>
      <c r="D52" s="39">
        <v>212.75</v>
      </c>
      <c r="E52" s="39">
        <v>169.25</v>
      </c>
      <c r="F52" s="39">
        <v>134.75</v>
      </c>
      <c r="G52" s="39">
        <v>267</v>
      </c>
      <c r="H52" s="39">
        <v>18.569444444444443</v>
      </c>
      <c r="L52" s="25">
        <f t="shared" si="5"/>
        <v>828.77777777777783</v>
      </c>
      <c r="M52" s="18">
        <f t="shared" si="6"/>
        <v>3.140950633406446E-2</v>
      </c>
    </row>
    <row r="53" spans="1:13" ht="20">
      <c r="B53" s="56" t="s">
        <v>42</v>
      </c>
      <c r="C53" s="39">
        <v>380.25</v>
      </c>
      <c r="D53" s="39">
        <v>3046.5</v>
      </c>
      <c r="E53" s="39">
        <v>2425.5</v>
      </c>
      <c r="F53" s="39">
        <v>1936.125</v>
      </c>
      <c r="G53" s="39">
        <v>3829.5</v>
      </c>
      <c r="H53" s="39">
        <v>267</v>
      </c>
      <c r="L53" s="25">
        <f t="shared" si="5"/>
        <v>11884.875</v>
      </c>
      <c r="M53" s="18">
        <f t="shared" si="6"/>
        <v>0.45041996371210341</v>
      </c>
    </row>
    <row r="54" spans="1:13">
      <c r="L54" s="25"/>
      <c r="M54" s="18"/>
    </row>
    <row r="55" spans="1:13">
      <c r="L55" s="25"/>
      <c r="M55" s="18"/>
    </row>
    <row r="56" spans="1:13" ht="60">
      <c r="B56" s="13" t="str">
        <f>B10</f>
        <v>Penetration</v>
      </c>
      <c r="C56" s="51" t="s">
        <v>1</v>
      </c>
      <c r="D56" s="52" t="s">
        <v>8</v>
      </c>
      <c r="E56" s="53" t="s">
        <v>13</v>
      </c>
      <c r="F56" s="54" t="s">
        <v>26</v>
      </c>
      <c r="G56" s="55" t="s">
        <v>35</v>
      </c>
      <c r="H56" s="57" t="s">
        <v>42</v>
      </c>
      <c r="L56" s="25"/>
      <c r="M56" s="18"/>
    </row>
    <row r="57" spans="1:13" ht="23">
      <c r="A57" s="40" t="s">
        <v>74</v>
      </c>
      <c r="B57" s="33" t="s">
        <v>1</v>
      </c>
      <c r="C57" s="39">
        <f t="array" ref="C57:H62">MMULT(C48:H53,C48:H53)</f>
        <v>508629.0625</v>
      </c>
      <c r="D57" s="39">
        <v>4081665.65625</v>
      </c>
      <c r="E57" s="39">
        <v>3254442.1875</v>
      </c>
      <c r="F57" s="39">
        <v>2594873.53125</v>
      </c>
      <c r="G57" s="39">
        <v>5119167.65625</v>
      </c>
      <c r="H57" s="39">
        <v>356688.49999999994</v>
      </c>
      <c r="L57" s="25">
        <f t="shared" ref="L57:L62" si="7">SUM(C57:H57)</f>
        <v>15915466.59375</v>
      </c>
      <c r="M57" s="18">
        <f>L57/SUM(L$57:L$62)</f>
        <v>0.35911218330643802</v>
      </c>
    </row>
    <row r="58" spans="1:13" ht="20">
      <c r="B58" s="42" t="s">
        <v>8</v>
      </c>
      <c r="C58" s="39">
        <v>55745.770833333321</v>
      </c>
      <c r="D58" s="39">
        <v>447353.25</v>
      </c>
      <c r="E58" s="39">
        <v>356688.5</v>
      </c>
      <c r="F58" s="39">
        <v>284398.203125</v>
      </c>
      <c r="G58" s="39">
        <v>561062.375</v>
      </c>
      <c r="H58" s="39">
        <v>39093.017361111102</v>
      </c>
      <c r="L58" s="25">
        <f t="shared" si="7"/>
        <v>1744341.1163194443</v>
      </c>
      <c r="M58" s="18">
        <f t="shared" ref="M58:M62" si="8">L58/SUM(L$57:L$62)</f>
        <v>3.935883016830042E-2</v>
      </c>
    </row>
    <row r="59" spans="1:13" ht="20">
      <c r="B59" s="44" t="s">
        <v>13</v>
      </c>
      <c r="C59" s="39">
        <v>79492.197916666657</v>
      </c>
      <c r="D59" s="39">
        <v>637914.375</v>
      </c>
      <c r="E59" s="39">
        <v>508629.0625</v>
      </c>
      <c r="F59" s="39">
        <v>405545.4375</v>
      </c>
      <c r="G59" s="39">
        <v>800061.375</v>
      </c>
      <c r="H59" s="39">
        <v>55745.770833333321</v>
      </c>
      <c r="L59" s="25">
        <f t="shared" si="7"/>
        <v>2487388.21875</v>
      </c>
      <c r="M59" s="18">
        <f t="shared" si="8"/>
        <v>5.6124739334805551E-2</v>
      </c>
    </row>
    <row r="60" spans="1:13" ht="20">
      <c r="B60" s="46" t="s">
        <v>26</v>
      </c>
      <c r="C60" s="39">
        <v>90121.208333333328</v>
      </c>
      <c r="D60" s="39">
        <v>723209.375</v>
      </c>
      <c r="E60" s="39">
        <v>576638.5625</v>
      </c>
      <c r="F60" s="39">
        <v>459772.125</v>
      </c>
      <c r="G60" s="39">
        <v>907036.8125</v>
      </c>
      <c r="H60" s="39">
        <v>63199.600694444438</v>
      </c>
      <c r="L60" s="25">
        <f t="shared" si="7"/>
        <v>2819977.684027778</v>
      </c>
      <c r="M60" s="18">
        <f t="shared" si="8"/>
        <v>6.362919597872993E-2</v>
      </c>
    </row>
    <row r="61" spans="1:13" ht="20">
      <c r="B61" s="48" t="s">
        <v>35</v>
      </c>
      <c r="C61" s="39">
        <v>44447.854166666664</v>
      </c>
      <c r="D61" s="39">
        <v>356688.5</v>
      </c>
      <c r="E61" s="39">
        <v>284398.203125</v>
      </c>
      <c r="F61" s="39">
        <v>226759.203125</v>
      </c>
      <c r="G61" s="39">
        <v>447353.25</v>
      </c>
      <c r="H61" s="39">
        <v>31170.131944444438</v>
      </c>
      <c r="L61" s="25">
        <f t="shared" si="7"/>
        <v>1390817.1423611112</v>
      </c>
      <c r="M61" s="18">
        <f t="shared" si="8"/>
        <v>3.1382013064540457E-2</v>
      </c>
    </row>
    <row r="62" spans="1:13" ht="20">
      <c r="B62" s="56" t="s">
        <v>42</v>
      </c>
      <c r="C62" s="39">
        <v>637914.375</v>
      </c>
      <c r="D62" s="39">
        <v>5119167.65625</v>
      </c>
      <c r="E62" s="39">
        <v>4081665.65625</v>
      </c>
      <c r="F62" s="39">
        <v>3254442.1875</v>
      </c>
      <c r="G62" s="39">
        <v>6420393</v>
      </c>
      <c r="H62" s="39">
        <v>447353.24999999994</v>
      </c>
      <c r="L62" s="25">
        <f t="shared" si="7"/>
        <v>19960936.125</v>
      </c>
      <c r="M62" s="18">
        <f t="shared" si="8"/>
        <v>0.45039303814718556</v>
      </c>
    </row>
    <row r="65" spans="1:8" ht="60">
      <c r="B65" s="13" t="s">
        <v>102</v>
      </c>
      <c r="C65" s="51" t="s">
        <v>1</v>
      </c>
      <c r="D65" s="52" t="s">
        <v>8</v>
      </c>
      <c r="E65" s="53" t="s">
        <v>13</v>
      </c>
      <c r="F65" s="54" t="s">
        <v>26</v>
      </c>
      <c r="G65" s="55" t="s">
        <v>35</v>
      </c>
      <c r="H65" s="57" t="s">
        <v>42</v>
      </c>
    </row>
    <row r="66" spans="1:8" ht="23">
      <c r="A66" s="40" t="s">
        <v>87</v>
      </c>
      <c r="B66" s="33" t="s">
        <v>1</v>
      </c>
      <c r="C66" s="39">
        <f>C30</f>
        <v>1</v>
      </c>
      <c r="D66" s="39">
        <f t="shared" ref="D66:H66" si="9">D30</f>
        <v>9</v>
      </c>
      <c r="E66" s="39">
        <f t="shared" si="9"/>
        <v>9</v>
      </c>
      <c r="F66" s="39">
        <f t="shared" si="9"/>
        <v>9</v>
      </c>
      <c r="G66" s="39">
        <f t="shared" si="9"/>
        <v>9</v>
      </c>
      <c r="H66" s="39">
        <f t="shared" si="9"/>
        <v>0.5</v>
      </c>
    </row>
    <row r="67" spans="1:8" ht="23">
      <c r="A67" s="40" t="s">
        <v>88</v>
      </c>
      <c r="B67" s="42" t="s">
        <v>8</v>
      </c>
      <c r="C67" s="39">
        <f t="shared" ref="C67:H71" si="10">C31</f>
        <v>0.1111111111111111</v>
      </c>
      <c r="D67" s="39">
        <f t="shared" si="10"/>
        <v>1</v>
      </c>
      <c r="E67" s="39">
        <f t="shared" si="10"/>
        <v>0.5</v>
      </c>
      <c r="F67" s="39">
        <f t="shared" si="10"/>
        <v>0.5</v>
      </c>
      <c r="G67" s="39">
        <f t="shared" si="10"/>
        <v>2</v>
      </c>
      <c r="H67" s="39">
        <f t="shared" si="10"/>
        <v>0.1111111111111111</v>
      </c>
    </row>
    <row r="68" spans="1:8" ht="20">
      <c r="B68" s="44" t="s">
        <v>13</v>
      </c>
      <c r="C68" s="39">
        <f t="shared" si="10"/>
        <v>0.22222222222222221</v>
      </c>
      <c r="D68" s="39">
        <f t="shared" si="10"/>
        <v>2</v>
      </c>
      <c r="E68" s="39">
        <f t="shared" si="10"/>
        <v>1</v>
      </c>
      <c r="F68" s="39">
        <f t="shared" si="10"/>
        <v>0.5</v>
      </c>
      <c r="G68" s="39">
        <f t="shared" si="10"/>
        <v>2</v>
      </c>
      <c r="H68" s="39">
        <f t="shared" si="10"/>
        <v>0.1111111111111111</v>
      </c>
    </row>
    <row r="69" spans="1:8" ht="20">
      <c r="B69" s="46" t="s">
        <v>26</v>
      </c>
      <c r="C69" s="39">
        <f t="shared" si="10"/>
        <v>0.1111111111111111</v>
      </c>
      <c r="D69" s="39">
        <f t="shared" si="10"/>
        <v>2</v>
      </c>
      <c r="E69" s="39">
        <f t="shared" si="10"/>
        <v>2</v>
      </c>
      <c r="F69" s="39">
        <f t="shared" si="10"/>
        <v>1</v>
      </c>
      <c r="G69" s="39">
        <f t="shared" si="10"/>
        <v>2</v>
      </c>
      <c r="H69" s="39">
        <f t="shared" si="10"/>
        <v>0.1111111111111111</v>
      </c>
    </row>
    <row r="70" spans="1:8" ht="20">
      <c r="B70" s="48" t="s">
        <v>35</v>
      </c>
      <c r="C70" s="39">
        <f t="shared" si="10"/>
        <v>0.1111111111111111</v>
      </c>
      <c r="D70" s="39">
        <f t="shared" si="10"/>
        <v>0.5</v>
      </c>
      <c r="E70" s="39">
        <f t="shared" si="10"/>
        <v>0.5</v>
      </c>
      <c r="F70" s="39">
        <f t="shared" si="10"/>
        <v>0.5</v>
      </c>
      <c r="G70" s="39">
        <f t="shared" si="10"/>
        <v>1</v>
      </c>
      <c r="H70" s="39">
        <f t="shared" si="10"/>
        <v>0.1111111111111111</v>
      </c>
    </row>
    <row r="71" spans="1:8" ht="20">
      <c r="B71" s="56" t="s">
        <v>42</v>
      </c>
      <c r="C71" s="39">
        <f t="shared" si="10"/>
        <v>2</v>
      </c>
      <c r="D71" s="39">
        <f t="shared" si="10"/>
        <v>9</v>
      </c>
      <c r="E71" s="39">
        <f t="shared" si="10"/>
        <v>9</v>
      </c>
      <c r="F71" s="39">
        <f t="shared" si="10"/>
        <v>9</v>
      </c>
      <c r="G71" s="39">
        <f t="shared" si="10"/>
        <v>9</v>
      </c>
      <c r="H71" s="39">
        <f t="shared" si="10"/>
        <v>1</v>
      </c>
    </row>
    <row r="74" spans="1:8" ht="23">
      <c r="B74" s="40" t="s">
        <v>94</v>
      </c>
    </row>
    <row r="75" spans="1:8" ht="20">
      <c r="B75" s="38" t="s">
        <v>78</v>
      </c>
      <c r="C75" s="65">
        <f>C30*I$30+D30*I$31+E30*I$32+F30*I$33+G30*I$34+H30*I$35</f>
        <v>2.2987617092974184</v>
      </c>
    </row>
    <row r="76" spans="1:8" ht="20">
      <c r="B76" s="38" t="s">
        <v>79</v>
      </c>
      <c r="C76" s="65">
        <f t="shared" ref="C76:C80" si="11">C31*I$30+D31*I$31+E31*I$32+F31*I$33+G31*I$34+H31*I$35</f>
        <v>0.25194484856010724</v>
      </c>
    </row>
    <row r="77" spans="1:8" ht="20">
      <c r="B77" s="38" t="s">
        <v>80</v>
      </c>
      <c r="C77" s="65">
        <f t="shared" si="11"/>
        <v>0.35926740209652586</v>
      </c>
    </row>
    <row r="78" spans="1:8" ht="20">
      <c r="B78" s="66" t="s">
        <v>90</v>
      </c>
      <c r="C78" s="65">
        <f t="shared" si="11"/>
        <v>0.40730538571998098</v>
      </c>
    </row>
    <row r="79" spans="1:8" ht="20">
      <c r="B79" s="66" t="s">
        <v>91</v>
      </c>
      <c r="C79" s="65">
        <f t="shared" si="11"/>
        <v>0.20088342041141657</v>
      </c>
    </row>
    <row r="80" spans="1:8" ht="20">
      <c r="B80" s="66" t="s">
        <v>92</v>
      </c>
      <c r="C80" s="65">
        <f t="shared" si="11"/>
        <v>2.883070411677449</v>
      </c>
    </row>
    <row r="82" spans="2:4" ht="23">
      <c r="B82" s="67" t="s">
        <v>93</v>
      </c>
    </row>
    <row r="83" spans="2:4" ht="20">
      <c r="B83" s="38" t="s">
        <v>78</v>
      </c>
      <c r="C83" s="65">
        <f>C75/I30</f>
        <v>6.4012356476801466</v>
      </c>
    </row>
    <row r="84" spans="2:4" ht="20">
      <c r="B84" s="38" t="s">
        <v>79</v>
      </c>
      <c r="C84" s="65">
        <f t="shared" ref="C84:C88" si="12">C76/I31</f>
        <v>6.4012280721448747</v>
      </c>
    </row>
    <row r="85" spans="2:4" ht="20">
      <c r="B85" s="38" t="s">
        <v>80</v>
      </c>
      <c r="C85" s="65">
        <f t="shared" si="12"/>
        <v>6.4012306578986191</v>
      </c>
    </row>
    <row r="86" spans="2:4" ht="20">
      <c r="B86" s="66" t="s">
        <v>90</v>
      </c>
      <c r="C86" s="65">
        <f t="shared" si="12"/>
        <v>6.4012342047530462</v>
      </c>
    </row>
    <row r="87" spans="2:4" ht="20">
      <c r="B87" s="66" t="s">
        <v>91</v>
      </c>
      <c r="C87" s="65">
        <f t="shared" si="12"/>
        <v>6.401227990004287</v>
      </c>
    </row>
    <row r="88" spans="2:4" ht="20">
      <c r="B88" s="66" t="s">
        <v>92</v>
      </c>
      <c r="C88" s="65">
        <f t="shared" si="12"/>
        <v>6.4012321849772462</v>
      </c>
    </row>
    <row r="89" spans="2:4" ht="20">
      <c r="B89" s="68" t="s">
        <v>81</v>
      </c>
      <c r="C89" s="69">
        <f>AVERAGE(C83:C88)</f>
        <v>6.40123145957637</v>
      </c>
    </row>
    <row r="91" spans="2:4" ht="23">
      <c r="B91" s="71" t="s">
        <v>89</v>
      </c>
      <c r="C91" s="72"/>
      <c r="D91" s="73"/>
    </row>
    <row r="92" spans="2:4" ht="18">
      <c r="B92" s="74" t="s">
        <v>96</v>
      </c>
      <c r="C92" s="20"/>
      <c r="D92" s="75"/>
    </row>
    <row r="93" spans="2:4">
      <c r="B93" s="76"/>
      <c r="C93" s="20"/>
      <c r="D93" s="75"/>
    </row>
    <row r="94" spans="2:4" ht="23">
      <c r="B94" s="77"/>
      <c r="C94" s="78" t="s">
        <v>95</v>
      </c>
      <c r="D94" s="114">
        <f>(C89-6)/(6-1)</f>
        <v>8.0246291915273993E-2</v>
      </c>
    </row>
    <row r="96" spans="2:4" ht="23">
      <c r="B96" s="71" t="s">
        <v>97</v>
      </c>
      <c r="C96" s="72"/>
      <c r="D96" s="73"/>
    </row>
    <row r="97" spans="2:4" ht="18">
      <c r="B97" s="76" t="s">
        <v>98</v>
      </c>
      <c r="C97" s="128">
        <v>1.2479</v>
      </c>
      <c r="D97" s="75"/>
    </row>
    <row r="98" spans="2:4">
      <c r="B98" s="76" t="s">
        <v>99</v>
      </c>
      <c r="C98" s="20"/>
      <c r="D98" s="75"/>
    </row>
    <row r="99" spans="2:4">
      <c r="B99" s="76"/>
      <c r="C99" s="20"/>
      <c r="D99" s="75"/>
    </row>
    <row r="100" spans="2:4" ht="23">
      <c r="B100" s="77" t="s">
        <v>100</v>
      </c>
      <c r="C100" s="78" t="s">
        <v>101</v>
      </c>
      <c r="D100" s="114">
        <f>D94/C97</f>
        <v>6.4305066043171724E-2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54" workbookViewId="0">
      <selection activeCell="C103" sqref="C103"/>
    </sheetView>
  </sheetViews>
  <sheetFormatPr baseColWidth="10" defaultRowHeight="15" x14ac:dyDescent="0"/>
  <cols>
    <col min="1" max="1" width="28.33203125" customWidth="1"/>
    <col min="2" max="2" width="44.5" customWidth="1"/>
    <col min="3" max="3" width="22.5" customWidth="1"/>
    <col min="4" max="4" width="23.5" customWidth="1"/>
    <col min="5" max="5" width="20.6640625" customWidth="1"/>
    <col min="6" max="6" width="23.5" customWidth="1"/>
    <col min="7" max="7" width="25.5" customWidth="1"/>
    <col min="8" max="8" width="26.33203125" customWidth="1"/>
    <col min="9" max="9" width="21.6640625" customWidth="1"/>
    <col min="12" max="12" width="16.1640625" customWidth="1"/>
    <col min="13" max="13" width="19.1640625" customWidth="1"/>
  </cols>
  <sheetData>
    <row r="1" spans="1:11" ht="69">
      <c r="A1" s="13" t="s">
        <v>47</v>
      </c>
      <c r="B1" s="14" t="s">
        <v>21</v>
      </c>
      <c r="C1" s="14" t="s">
        <v>0</v>
      </c>
      <c r="D1" s="14" t="s">
        <v>50</v>
      </c>
      <c r="E1" s="14" t="s">
        <v>19</v>
      </c>
      <c r="F1" s="14" t="s">
        <v>22</v>
      </c>
      <c r="G1" s="14" t="s">
        <v>49</v>
      </c>
      <c r="H1" s="14" t="s">
        <v>20</v>
      </c>
      <c r="I1" s="14" t="s">
        <v>48</v>
      </c>
      <c r="J1" s="14" t="s">
        <v>52</v>
      </c>
      <c r="K1" s="14" t="s">
        <v>68</v>
      </c>
    </row>
    <row r="2" spans="1:11" ht="20">
      <c r="A2" s="32" t="s">
        <v>43</v>
      </c>
      <c r="B2" s="33" t="s">
        <v>1</v>
      </c>
      <c r="C2" s="34">
        <v>110</v>
      </c>
      <c r="D2" s="34">
        <v>0.35799999999999998</v>
      </c>
      <c r="E2" s="35">
        <v>4</v>
      </c>
      <c r="F2" s="35">
        <v>916</v>
      </c>
      <c r="G2" s="35">
        <v>15.2</v>
      </c>
      <c r="H2" s="35">
        <v>0.42</v>
      </c>
      <c r="I2" s="36">
        <f t="shared" ref="I2:I7" si="0">0.5*F2*F2*(C2/(7000*32.17))</f>
        <v>204.92952617789425</v>
      </c>
      <c r="J2" s="37">
        <f t="shared" ref="J2:J7" si="1">(IF(E2=2,23,IF(E2=4,40)))/16</f>
        <v>2.5</v>
      </c>
      <c r="K2" s="81"/>
    </row>
    <row r="3" spans="1:11" ht="20">
      <c r="A3" s="82" t="s">
        <v>45</v>
      </c>
      <c r="B3" s="42" t="s">
        <v>8</v>
      </c>
      <c r="C3" s="83">
        <v>158</v>
      </c>
      <c r="D3" s="83">
        <v>0.35799999999999998</v>
      </c>
      <c r="E3" s="84">
        <v>4</v>
      </c>
      <c r="F3" s="84">
        <v>744</v>
      </c>
      <c r="G3" s="84">
        <v>21.4</v>
      </c>
      <c r="H3" s="84">
        <v>0.36</v>
      </c>
      <c r="I3" s="85">
        <f t="shared" si="0"/>
        <v>194.18865846618414</v>
      </c>
      <c r="J3" s="86">
        <f t="shared" si="1"/>
        <v>2.5</v>
      </c>
      <c r="K3" s="87"/>
    </row>
    <row r="4" spans="1:11" ht="20">
      <c r="A4" s="88" t="s">
        <v>51</v>
      </c>
      <c r="B4" s="44" t="s">
        <v>13</v>
      </c>
      <c r="C4" s="89">
        <v>110</v>
      </c>
      <c r="D4" s="89">
        <v>0.35799999999999998</v>
      </c>
      <c r="E4" s="90">
        <v>4</v>
      </c>
      <c r="F4" s="90">
        <v>1110</v>
      </c>
      <c r="G4" s="90">
        <v>10.1</v>
      </c>
      <c r="H4" s="90">
        <v>0.57999999999999996</v>
      </c>
      <c r="I4" s="91">
        <f t="shared" si="0"/>
        <v>300.92588480838407</v>
      </c>
      <c r="J4" s="92">
        <f t="shared" si="1"/>
        <v>2.5</v>
      </c>
      <c r="K4" s="93"/>
    </row>
    <row r="5" spans="1:11" ht="20">
      <c r="A5" s="94" t="s">
        <v>46</v>
      </c>
      <c r="B5" s="46" t="s">
        <v>26</v>
      </c>
      <c r="C5" s="95">
        <v>125</v>
      </c>
      <c r="D5" s="95">
        <v>0.35799999999999998</v>
      </c>
      <c r="E5" s="96">
        <v>4</v>
      </c>
      <c r="F5" s="96">
        <v>1644</v>
      </c>
      <c r="G5" s="96">
        <v>20.3</v>
      </c>
      <c r="H5" s="96">
        <v>0.54</v>
      </c>
      <c r="I5" s="97">
        <f t="shared" si="0"/>
        <v>750.12655979395174</v>
      </c>
      <c r="J5" s="98">
        <f t="shared" si="1"/>
        <v>2.5</v>
      </c>
      <c r="K5" s="99"/>
    </row>
    <row r="6" spans="1:11" ht="20">
      <c r="A6" s="100" t="s">
        <v>46</v>
      </c>
      <c r="B6" s="48" t="s">
        <v>35</v>
      </c>
      <c r="C6" s="101">
        <v>158</v>
      </c>
      <c r="D6" s="101">
        <v>0.35799999999999998</v>
      </c>
      <c r="E6" s="102">
        <v>4</v>
      </c>
      <c r="F6" s="102">
        <v>1242</v>
      </c>
      <c r="G6" s="102">
        <v>24.7</v>
      </c>
      <c r="H6" s="102">
        <v>0.53</v>
      </c>
      <c r="I6" s="103">
        <f t="shared" si="0"/>
        <v>541.15438518584313</v>
      </c>
      <c r="J6" s="104">
        <f t="shared" si="1"/>
        <v>2.5</v>
      </c>
      <c r="K6" s="105"/>
    </row>
    <row r="7" spans="1:11" ht="20">
      <c r="A7" s="106" t="s">
        <v>46</v>
      </c>
      <c r="B7" s="56" t="s">
        <v>42</v>
      </c>
      <c r="C7" s="107">
        <v>125</v>
      </c>
      <c r="D7" s="107">
        <v>0.35799999999999998</v>
      </c>
      <c r="E7" s="108">
        <v>4</v>
      </c>
      <c r="F7" s="108">
        <v>1215</v>
      </c>
      <c r="G7" s="108">
        <v>15.5</v>
      </c>
      <c r="H7" s="107">
        <v>0.65</v>
      </c>
      <c r="I7" s="109">
        <f t="shared" si="0"/>
        <v>409.71651716328432</v>
      </c>
      <c r="J7" s="110">
        <f t="shared" si="1"/>
        <v>2.5</v>
      </c>
      <c r="K7" s="111"/>
    </row>
    <row r="10" spans="1:11" ht="23">
      <c r="A10" s="58" t="s">
        <v>84</v>
      </c>
      <c r="B10" s="41" t="s">
        <v>70</v>
      </c>
    </row>
    <row r="11" spans="1:11" ht="40">
      <c r="B11" s="33" t="s">
        <v>1</v>
      </c>
      <c r="C11" s="59">
        <v>2</v>
      </c>
      <c r="D11" s="43" t="s">
        <v>8</v>
      </c>
      <c r="E11" s="59">
        <v>1</v>
      </c>
    </row>
    <row r="12" spans="1:11" ht="40">
      <c r="B12" s="33" t="s">
        <v>1</v>
      </c>
      <c r="C12" s="59">
        <v>2</v>
      </c>
      <c r="D12" s="45" t="s">
        <v>13</v>
      </c>
      <c r="E12" s="59">
        <v>6</v>
      </c>
    </row>
    <row r="13" spans="1:11" ht="40">
      <c r="B13" s="33" t="s">
        <v>1</v>
      </c>
      <c r="C13" s="59">
        <v>2</v>
      </c>
      <c r="D13" s="47" t="s">
        <v>26</v>
      </c>
      <c r="E13" s="59">
        <v>6</v>
      </c>
      <c r="H13" s="113" t="s">
        <v>95</v>
      </c>
      <c r="I13" s="112">
        <f>D94</f>
        <v>0.11555324020779079</v>
      </c>
    </row>
    <row r="14" spans="1:11" ht="40">
      <c r="B14" s="33" t="s">
        <v>1</v>
      </c>
      <c r="C14" s="59">
        <v>2</v>
      </c>
      <c r="D14" s="49" t="s">
        <v>35</v>
      </c>
      <c r="E14" s="59">
        <v>5</v>
      </c>
    </row>
    <row r="15" spans="1:11" ht="40">
      <c r="B15" s="33" t="s">
        <v>1</v>
      </c>
      <c r="C15" s="59">
        <v>1</v>
      </c>
      <c r="D15" s="50" t="s">
        <v>42</v>
      </c>
      <c r="E15" s="59">
        <v>9</v>
      </c>
      <c r="H15" s="113" t="s">
        <v>101</v>
      </c>
      <c r="I15" s="112">
        <f>D100</f>
        <v>9.2598157070110418E-2</v>
      </c>
    </row>
    <row r="16" spans="1:11" ht="40">
      <c r="B16" s="42" t="s">
        <v>8</v>
      </c>
      <c r="C16" s="59">
        <v>1</v>
      </c>
      <c r="D16" s="45" t="s">
        <v>13</v>
      </c>
      <c r="E16" s="59">
        <v>7</v>
      </c>
      <c r="G16" t="s">
        <v>103</v>
      </c>
      <c r="H16" s="115"/>
    </row>
    <row r="17" spans="1:13" ht="40">
      <c r="B17" s="42" t="s">
        <v>8</v>
      </c>
      <c r="C17" s="59">
        <v>1</v>
      </c>
      <c r="D17" s="47" t="s">
        <v>26</v>
      </c>
      <c r="E17" s="59">
        <v>6</v>
      </c>
    </row>
    <row r="18" spans="1:13" ht="40">
      <c r="B18" s="42" t="s">
        <v>8</v>
      </c>
      <c r="C18" s="59">
        <v>1</v>
      </c>
      <c r="D18" s="49" t="s">
        <v>35</v>
      </c>
      <c r="E18" s="59">
        <v>5</v>
      </c>
    </row>
    <row r="19" spans="1:13" ht="40">
      <c r="B19" s="42" t="s">
        <v>8</v>
      </c>
      <c r="C19" s="59">
        <v>1</v>
      </c>
      <c r="D19" s="50" t="s">
        <v>42</v>
      </c>
      <c r="E19" s="59">
        <v>9</v>
      </c>
    </row>
    <row r="20" spans="1:13" ht="40">
      <c r="B20" s="44" t="s">
        <v>13</v>
      </c>
      <c r="C20" s="59">
        <v>2</v>
      </c>
      <c r="D20" s="47" t="s">
        <v>26</v>
      </c>
      <c r="E20" s="59">
        <v>1</v>
      </c>
    </row>
    <row r="21" spans="1:13" ht="40">
      <c r="B21" s="44" t="s">
        <v>13</v>
      </c>
      <c r="C21" s="59">
        <v>2</v>
      </c>
      <c r="D21" s="49" t="s">
        <v>35</v>
      </c>
      <c r="E21" s="59">
        <v>1</v>
      </c>
    </row>
    <row r="22" spans="1:13" ht="40">
      <c r="B22" s="44" t="s">
        <v>13</v>
      </c>
      <c r="C22" s="59">
        <v>1</v>
      </c>
      <c r="D22" s="50" t="s">
        <v>42</v>
      </c>
      <c r="E22" s="59">
        <v>2</v>
      </c>
    </row>
    <row r="23" spans="1:13" ht="40">
      <c r="B23" s="46" t="s">
        <v>26</v>
      </c>
      <c r="C23" s="59">
        <v>2</v>
      </c>
      <c r="D23" s="49" t="s">
        <v>35</v>
      </c>
      <c r="E23" s="59">
        <v>1</v>
      </c>
    </row>
    <row r="24" spans="1:13" ht="40">
      <c r="B24" s="46" t="s">
        <v>26</v>
      </c>
      <c r="C24" s="59">
        <v>1</v>
      </c>
      <c r="D24" s="50" t="s">
        <v>42</v>
      </c>
      <c r="E24" s="59">
        <v>3</v>
      </c>
    </row>
    <row r="25" spans="1:13" ht="40">
      <c r="B25" s="48" t="s">
        <v>35</v>
      </c>
      <c r="C25" s="59">
        <v>1</v>
      </c>
      <c r="D25" s="50" t="s">
        <v>42</v>
      </c>
      <c r="E25" s="59">
        <v>3</v>
      </c>
    </row>
    <row r="29" spans="1:13" ht="60">
      <c r="B29" s="13" t="str">
        <f>B10</f>
        <v>Expansion</v>
      </c>
      <c r="C29" s="51" t="s">
        <v>1</v>
      </c>
      <c r="D29" s="52" t="s">
        <v>8</v>
      </c>
      <c r="E29" s="53" t="s">
        <v>13</v>
      </c>
      <c r="F29" s="54" t="s">
        <v>26</v>
      </c>
      <c r="G29" s="55" t="s">
        <v>35</v>
      </c>
      <c r="H29" s="57" t="s">
        <v>42</v>
      </c>
      <c r="I29" s="63" t="s">
        <v>77</v>
      </c>
      <c r="L29" s="61"/>
      <c r="M29" s="61"/>
    </row>
    <row r="30" spans="1:13" ht="23">
      <c r="A30" s="40" t="s">
        <v>71</v>
      </c>
      <c r="B30" s="33" t="s">
        <v>1</v>
      </c>
      <c r="C30" s="23">
        <v>1</v>
      </c>
      <c r="D30" s="23">
        <f>IF(C11&gt;E11,C11,IF(E11&gt;C11,(C11/E11)))</f>
        <v>2</v>
      </c>
      <c r="E30" s="23">
        <f>IF(C12&gt;E12,C12,IF(E12&gt;C12,(C12/E12)))</f>
        <v>0.33333333333333331</v>
      </c>
      <c r="F30" s="23">
        <f>IF(C13&gt;E13,C13,IF(E13&gt;C13,(C13/E13)))</f>
        <v>0.33333333333333331</v>
      </c>
      <c r="G30" s="23">
        <f>IF(C14&gt;E14,C14,IF(E14&gt;C14,(C14/E14)))</f>
        <v>0.4</v>
      </c>
      <c r="H30" s="23">
        <f>IF(C15&gt;E15,C15,IF(E15&gt;C15,(C15/E15)))</f>
        <v>0.1111111111111111</v>
      </c>
      <c r="I30" s="64">
        <f>M57</f>
        <v>5.1585657286917747E-2</v>
      </c>
      <c r="J30" s="24"/>
    </row>
    <row r="31" spans="1:13" ht="20">
      <c r="B31" s="42" t="s">
        <v>8</v>
      </c>
      <c r="C31" s="23">
        <f>IF(E11&gt;C11,E11, IF(C11&gt;E11,(E11/C11)))</f>
        <v>0.5</v>
      </c>
      <c r="D31" s="23">
        <v>1</v>
      </c>
      <c r="E31" s="23">
        <f>IF(C16&gt;E16,C16,IF(E16&gt;C16,(C16/E16)))</f>
        <v>0.14285714285714285</v>
      </c>
      <c r="F31" s="23">
        <f>IF(C17&gt;E17,C17,IF(E17&gt;C17,(C17/E17)))</f>
        <v>0.16666666666666666</v>
      </c>
      <c r="G31" s="23">
        <f>IF(C18&gt;E18,C18,IF(E18&gt;C18,(C18/E18)))</f>
        <v>0.2</v>
      </c>
      <c r="H31" s="23">
        <f>IF(C19&gt;E19,C19,IF(E19&gt;C19,(C19/E19)))</f>
        <v>0.1111111111111111</v>
      </c>
      <c r="I31" s="64">
        <f t="shared" ref="I31:I35" si="2">M58</f>
        <v>2.8136264105330995E-2</v>
      </c>
      <c r="J31" s="60"/>
    </row>
    <row r="32" spans="1:13" ht="20">
      <c r="B32" s="44" t="s">
        <v>13</v>
      </c>
      <c r="C32" s="23">
        <f>IF(E12&gt;C12,E12,IF(C12&gt;E12,(E12/C12)))</f>
        <v>6</v>
      </c>
      <c r="D32" s="23">
        <f>IF(E16&gt;C16,E16,IF(C16&gt;E16,(E16/C16)))</f>
        <v>7</v>
      </c>
      <c r="E32" s="23">
        <v>1</v>
      </c>
      <c r="F32" s="23">
        <f>IF(C20&gt;E20,C20,IF(E20&gt;C20,(C20/E20)))</f>
        <v>2</v>
      </c>
      <c r="G32" s="23">
        <f>IF(C21&gt;E21,C21,IF(E21&gt;C21,(C21/E21)))</f>
        <v>2</v>
      </c>
      <c r="H32" s="23">
        <f>IF(C22&gt;E22,C22,IF(E22&gt;C22,(C22/E22)))</f>
        <v>0.5</v>
      </c>
      <c r="I32" s="64">
        <f t="shared" si="2"/>
        <v>0.23487642502023587</v>
      </c>
    </row>
    <row r="33" spans="1:13" ht="20">
      <c r="B33" s="46" t="s">
        <v>26</v>
      </c>
      <c r="C33" s="23">
        <f>IF(E13&gt;C13,E13,IF(C13&gt;E13,(E13/C13)))</f>
        <v>6</v>
      </c>
      <c r="D33" s="23">
        <f>IF(E17&gt;C17,E17,IF(C17&gt;E17,(E17/C17)))</f>
        <v>6</v>
      </c>
      <c r="E33" s="23">
        <f>IF(E20&gt;C20,E20,IF(C20&gt;E20,(E20/C20)))</f>
        <v>0.5</v>
      </c>
      <c r="F33" s="23">
        <v>1</v>
      </c>
      <c r="G33" s="23">
        <f>IF(C23&gt;E23,C23,IF(E23&gt;C23,(C23/E23)))</f>
        <v>2</v>
      </c>
      <c r="H33" s="23">
        <f>IF(C24&gt;E24,C24,IF(E24&gt;C24,(C24/E24)))</f>
        <v>0.33333333333333331</v>
      </c>
      <c r="I33" s="64">
        <f t="shared" si="2"/>
        <v>0.17635371177494391</v>
      </c>
    </row>
    <row r="34" spans="1:13" ht="20">
      <c r="B34" s="48" t="s">
        <v>35</v>
      </c>
      <c r="C34" s="23">
        <f>IF(E14&gt;C14,E14,IF(C14&gt;E14,(E14/C14)))</f>
        <v>5</v>
      </c>
      <c r="D34" s="23">
        <f>IF(E18&gt;C18,E18,IF(C18&gt;E18,(E18/C18)))</f>
        <v>5</v>
      </c>
      <c r="E34" s="23">
        <f>IF(E21&gt;C21,E21,IF(C21&gt;E21,(E21/C21)))</f>
        <v>0.5</v>
      </c>
      <c r="F34" s="23">
        <f>IF(E23&gt;C23,E23,IF(C23&gt;E23,(E23/C23)))</f>
        <v>0.5</v>
      </c>
      <c r="G34" s="23">
        <v>1</v>
      </c>
      <c r="H34" s="23">
        <f>IF(C25&gt;E25,C25,IF(E25&gt;C25,(C25/E25)))</f>
        <v>0.33333333333333331</v>
      </c>
      <c r="I34" s="64">
        <f t="shared" si="2"/>
        <v>0.13092443420483788</v>
      </c>
    </row>
    <row r="35" spans="1:13" ht="20">
      <c r="B35" s="56" t="s">
        <v>42</v>
      </c>
      <c r="C35" s="23">
        <f>IF(E15&gt;C15,E15,IF(C15&gt;E15,(E15/C15)))</f>
        <v>9</v>
      </c>
      <c r="D35" s="23">
        <f>IF(E19&gt;C19,E19,IF(C19&gt;E19,(E19/C19)))</f>
        <v>9</v>
      </c>
      <c r="E35" s="23">
        <f>IF(E22&gt;C22,E22,IF(C22&gt;E22,(E22/C22)))</f>
        <v>2</v>
      </c>
      <c r="F35" s="23">
        <f>IF(E24&gt;C24,E24,IF(C24&gt;E24,(E24/C24)))</f>
        <v>3</v>
      </c>
      <c r="G35" s="23">
        <f>IF(E25&gt;C25,E25,IF(C25&gt;E25,(E25/C25)))</f>
        <v>3</v>
      </c>
      <c r="H35" s="23">
        <v>1</v>
      </c>
      <c r="I35" s="64">
        <f t="shared" si="2"/>
        <v>0.37812350760773361</v>
      </c>
    </row>
    <row r="38" spans="1:13" ht="60">
      <c r="B38" s="13" t="str">
        <f>B10</f>
        <v>Expansion</v>
      </c>
      <c r="C38" s="51" t="s">
        <v>1</v>
      </c>
      <c r="D38" s="52" t="s">
        <v>8</v>
      </c>
      <c r="E38" s="53" t="s">
        <v>13</v>
      </c>
      <c r="F38" s="54" t="s">
        <v>26</v>
      </c>
      <c r="G38" s="55" t="s">
        <v>35</v>
      </c>
      <c r="H38" s="57" t="s">
        <v>42</v>
      </c>
      <c r="L38" s="62" t="s">
        <v>75</v>
      </c>
      <c r="M38" s="62" t="s">
        <v>76</v>
      </c>
    </row>
    <row r="39" spans="1:13" ht="23">
      <c r="A39" s="40" t="s">
        <v>72</v>
      </c>
      <c r="B39" s="33" t="s">
        <v>1</v>
      </c>
      <c r="C39" s="39">
        <f t="array" ref="C39:H44">MMULT(C66:H71,C66:H71)</f>
        <v>9</v>
      </c>
      <c r="D39" s="39">
        <v>11.333333333333332</v>
      </c>
      <c r="E39" s="39">
        <v>1.5412698412698411</v>
      </c>
      <c r="F39" s="39">
        <v>2.1999999999999997</v>
      </c>
      <c r="G39" s="39">
        <v>2.8666666666666667</v>
      </c>
      <c r="H39" s="39">
        <v>0.85555555555555562</v>
      </c>
      <c r="L39" s="25">
        <f>SUM(C39:H39)</f>
        <v>27.796825396825394</v>
      </c>
      <c r="M39" s="18">
        <f>L39/SUM(L$39:L$44)</f>
        <v>5.1217857226420825E-2</v>
      </c>
    </row>
    <row r="40" spans="1:13" ht="20">
      <c r="B40" s="42" t="s">
        <v>8</v>
      </c>
      <c r="C40" s="39">
        <v>4.8571428571428577</v>
      </c>
      <c r="D40" s="39">
        <v>6</v>
      </c>
      <c r="E40" s="39">
        <v>0.85793650793650789</v>
      </c>
      <c r="F40" s="39">
        <v>1.2190476190476189</v>
      </c>
      <c r="G40" s="39">
        <v>1.5523809523809522</v>
      </c>
      <c r="H40" s="39">
        <v>0.47142857142857136</v>
      </c>
      <c r="L40" s="25">
        <f t="shared" ref="L40:L44" si="3">SUM(C40:H40)</f>
        <v>14.957936507936507</v>
      </c>
      <c r="M40" s="18">
        <f t="shared" ref="M40:M44" si="4">L40/SUM(L$39:L$44)</f>
        <v>2.7561185334238049E-2</v>
      </c>
    </row>
    <row r="41" spans="1:13" ht="20">
      <c r="B41" s="44" t="s">
        <v>13</v>
      </c>
      <c r="C41" s="39">
        <v>42</v>
      </c>
      <c r="D41" s="39">
        <v>52.5</v>
      </c>
      <c r="E41" s="39">
        <v>7</v>
      </c>
      <c r="F41" s="39">
        <v>9.6666666666666661</v>
      </c>
      <c r="G41" s="39">
        <v>13.3</v>
      </c>
      <c r="H41" s="39">
        <v>3.7777777777777772</v>
      </c>
      <c r="L41" s="25">
        <f t="shared" si="3"/>
        <v>128.24444444444444</v>
      </c>
      <c r="M41" s="18">
        <f t="shared" si="4"/>
        <v>0.23630056856735066</v>
      </c>
    </row>
    <row r="42" spans="1:13" ht="20">
      <c r="B42" s="46" t="s">
        <v>26</v>
      </c>
      <c r="C42" s="39">
        <v>31</v>
      </c>
      <c r="D42" s="39">
        <v>40.5</v>
      </c>
      <c r="E42" s="39">
        <v>5.5238095238095246</v>
      </c>
      <c r="F42" s="39">
        <v>7</v>
      </c>
      <c r="G42" s="39">
        <v>9.6000000000000014</v>
      </c>
      <c r="H42" s="39">
        <v>2.9166666666666665</v>
      </c>
      <c r="L42" s="25">
        <f t="shared" si="3"/>
        <v>96.540476190476184</v>
      </c>
      <c r="M42" s="18">
        <f t="shared" si="4"/>
        <v>0.17788349048878072</v>
      </c>
    </row>
    <row r="43" spans="1:13" ht="20">
      <c r="B43" s="48" t="s">
        <v>35</v>
      </c>
      <c r="C43" s="39">
        <v>21.5</v>
      </c>
      <c r="D43" s="39">
        <v>29.5</v>
      </c>
      <c r="E43" s="39">
        <v>4.2976190476190474</v>
      </c>
      <c r="F43" s="39">
        <v>5.5</v>
      </c>
      <c r="G43" s="39">
        <v>7</v>
      </c>
      <c r="H43" s="39">
        <v>2.1944444444444446</v>
      </c>
      <c r="L43" s="25">
        <f t="shared" si="3"/>
        <v>69.992063492063494</v>
      </c>
      <c r="M43" s="18">
        <f t="shared" si="4"/>
        <v>0.12896593275462692</v>
      </c>
    </row>
    <row r="44" spans="1:13" ht="20">
      <c r="B44" s="56" t="s">
        <v>42</v>
      </c>
      <c r="C44" s="39">
        <v>67.5</v>
      </c>
      <c r="D44" s="39">
        <v>83</v>
      </c>
      <c r="E44" s="39">
        <v>11.285714285714285</v>
      </c>
      <c r="F44" s="39">
        <v>16</v>
      </c>
      <c r="G44" s="39">
        <v>21.4</v>
      </c>
      <c r="H44" s="39">
        <v>6</v>
      </c>
      <c r="L44" s="25">
        <f t="shared" si="3"/>
        <v>205.18571428571428</v>
      </c>
      <c r="M44" s="18">
        <f t="shared" si="4"/>
        <v>0.37807096562858278</v>
      </c>
    </row>
    <row r="45" spans="1:13">
      <c r="L45" s="25"/>
      <c r="M45" s="18"/>
    </row>
    <row r="46" spans="1:13">
      <c r="L46" s="25"/>
      <c r="M46" s="18"/>
    </row>
    <row r="47" spans="1:13" ht="60">
      <c r="B47" s="13" t="str">
        <f>B10</f>
        <v>Expansion</v>
      </c>
      <c r="C47" s="51" t="s">
        <v>1</v>
      </c>
      <c r="D47" s="52" t="s">
        <v>8</v>
      </c>
      <c r="E47" s="53" t="s">
        <v>13</v>
      </c>
      <c r="F47" s="54" t="s">
        <v>26</v>
      </c>
      <c r="G47" s="55" t="s">
        <v>35</v>
      </c>
      <c r="H47" s="57" t="s">
        <v>42</v>
      </c>
      <c r="L47" s="25"/>
      <c r="M47" s="18"/>
    </row>
    <row r="48" spans="1:13" ht="23">
      <c r="A48" s="40" t="s">
        <v>73</v>
      </c>
      <c r="B48" s="33" t="s">
        <v>1</v>
      </c>
      <c r="C48" s="39">
        <f t="array" ref="C48:H53">MMULT(C39:H44,C39:H44)</f>
        <v>388.36428571428564</v>
      </c>
      <c r="D48" s="39">
        <v>495.59444444444443</v>
      </c>
      <c r="E48" s="39">
        <v>68.511375661375652</v>
      </c>
      <c r="F48" s="39">
        <v>93.370370370370352</v>
      </c>
      <c r="G48" s="39">
        <v>123.38809523809523</v>
      </c>
      <c r="H48" s="39">
        <v>36.706172839506173</v>
      </c>
      <c r="L48" s="25">
        <f t="shared" ref="L48:L53" si="5">SUM(C48:H48)</f>
        <v>1205.9347442680776</v>
      </c>
      <c r="M48" s="18">
        <f>L48/SUM(L$48:L$53)</f>
        <v>5.1589625397368159E-2</v>
      </c>
    </row>
    <row r="49" spans="1:13" ht="20">
      <c r="B49" s="42" t="s">
        <v>8</v>
      </c>
      <c r="C49" s="39">
        <v>211.87857142857138</v>
      </c>
      <c r="D49" s="39">
        <v>270.38452380952378</v>
      </c>
      <c r="E49" s="39">
        <v>37.36507936507936</v>
      </c>
      <c r="F49" s="39">
        <v>50.907671957671958</v>
      </c>
      <c r="G49" s="39">
        <v>67.30674603174603</v>
      </c>
      <c r="H49" s="39">
        <v>20.01596119929453</v>
      </c>
      <c r="L49" s="25">
        <f t="shared" si="5"/>
        <v>657.85855379188706</v>
      </c>
      <c r="M49" s="18">
        <f t="shared" ref="M49:M53" si="6">L49/SUM(L$48:L$53)</f>
        <v>2.8143045480604631E-2</v>
      </c>
    </row>
    <row r="50" spans="1:13" ht="20">
      <c r="B50" s="44" t="s">
        <v>13</v>
      </c>
      <c r="C50" s="39">
        <v>1767.6166666666666</v>
      </c>
      <c r="D50" s="39">
        <v>2255.9055555555556</v>
      </c>
      <c r="E50" s="39">
        <v>311.9650793650793</v>
      </c>
      <c r="F50" s="39">
        <v>425.32777777777778</v>
      </c>
      <c r="G50" s="39">
        <v>561.74444444444453</v>
      </c>
      <c r="H50" s="39">
        <v>167.17499999999998</v>
      </c>
      <c r="L50" s="25">
        <f t="shared" si="5"/>
        <v>5489.7345238095231</v>
      </c>
      <c r="M50" s="18">
        <f t="shared" si="6"/>
        <v>0.23484964585395066</v>
      </c>
    </row>
    <row r="51" spans="1:13" ht="20">
      <c r="B51" s="46" t="s">
        <v>26</v>
      </c>
      <c r="C51" s="39">
        <v>1327.9892857142859</v>
      </c>
      <c r="D51" s="39">
        <v>1693.1166666666666</v>
      </c>
      <c r="E51" s="39">
        <v>234.03293650793651</v>
      </c>
      <c r="F51" s="39">
        <v>319.43492063492062</v>
      </c>
      <c r="G51" s="39">
        <v>422.0214285714286</v>
      </c>
      <c r="H51" s="39">
        <v>125.46613756613755</v>
      </c>
      <c r="L51" s="25">
        <f t="shared" si="5"/>
        <v>4122.0613756613757</v>
      </c>
      <c r="M51" s="18">
        <f t="shared" si="6"/>
        <v>0.17634088680677185</v>
      </c>
    </row>
    <row r="52" spans="1:13" ht="20">
      <c r="B52" s="48" t="s">
        <v>35</v>
      </c>
      <c r="C52" s="39">
        <v>986.41071428571433</v>
      </c>
      <c r="D52" s="39">
        <v>1257.6805555555554</v>
      </c>
      <c r="E52" s="39">
        <v>173.75992063492063</v>
      </c>
      <c r="F52" s="39">
        <v>236.91666666666666</v>
      </c>
      <c r="G52" s="39">
        <v>313.34801587301587</v>
      </c>
      <c r="H52" s="39">
        <v>93.106481481481481</v>
      </c>
      <c r="L52" s="25">
        <f t="shared" si="5"/>
        <v>3061.222354497354</v>
      </c>
      <c r="M52" s="18">
        <f t="shared" si="6"/>
        <v>0.13095842480466824</v>
      </c>
    </row>
    <row r="53" spans="1:13" ht="20">
      <c r="B53" s="56" t="s">
        <v>42</v>
      </c>
      <c r="C53" s="39">
        <v>2845.7428571428572</v>
      </c>
      <c r="D53" s="39">
        <v>3632.8</v>
      </c>
      <c r="E53" s="39">
        <v>502.30873015873016</v>
      </c>
      <c r="F53" s="39">
        <v>684.47619047619037</v>
      </c>
      <c r="G53" s="39">
        <v>904.24761904761897</v>
      </c>
      <c r="H53" s="39">
        <v>269.14126984126983</v>
      </c>
      <c r="L53" s="25">
        <f t="shared" si="5"/>
        <v>8838.7166666666672</v>
      </c>
      <c r="M53" s="18">
        <f t="shared" si="6"/>
        <v>0.37811837165663659</v>
      </c>
    </row>
    <row r="54" spans="1:13">
      <c r="L54" s="25"/>
      <c r="M54" s="18"/>
    </row>
    <row r="55" spans="1:13">
      <c r="L55" s="25"/>
      <c r="M55" s="18"/>
    </row>
    <row r="56" spans="1:13" ht="60">
      <c r="B56" s="13" t="str">
        <f>B10</f>
        <v>Expansion</v>
      </c>
      <c r="C56" s="51" t="s">
        <v>1</v>
      </c>
      <c r="D56" s="52" t="s">
        <v>8</v>
      </c>
      <c r="E56" s="53" t="s">
        <v>13</v>
      </c>
      <c r="F56" s="54" t="s">
        <v>26</v>
      </c>
      <c r="G56" s="55" t="s">
        <v>35</v>
      </c>
      <c r="H56" s="57" t="s">
        <v>42</v>
      </c>
      <c r="L56" s="25"/>
      <c r="M56" s="18"/>
    </row>
    <row r="57" spans="1:13" ht="23">
      <c r="A57" s="40" t="s">
        <v>74</v>
      </c>
      <c r="B57" s="33" t="s">
        <v>1</v>
      </c>
      <c r="C57" s="39">
        <f t="array" ref="C57:H62">MMULT(C48:H53,C48:H53)</f>
        <v>727097.0305747668</v>
      </c>
      <c r="D57" s="39">
        <v>927643.36636390339</v>
      </c>
      <c r="E57" s="39">
        <v>128227.93263168022</v>
      </c>
      <c r="F57" s="39">
        <v>174814.022191358</v>
      </c>
      <c r="G57" s="39">
        <v>231021.44484840846</v>
      </c>
      <c r="H57" s="39">
        <v>68710.752099745238</v>
      </c>
      <c r="L57" s="25">
        <f t="shared" ref="L57:L62" si="7">SUM(C57:H57)</f>
        <v>2257514.5487098624</v>
      </c>
      <c r="M57" s="18">
        <f>L57/SUM(L$57:L$62)</f>
        <v>5.1585657286917747E-2</v>
      </c>
    </row>
    <row r="58" spans="1:13" ht="20">
      <c r="B58" s="42" t="s">
        <v>8</v>
      </c>
      <c r="C58" s="39">
        <v>396579.11069082253</v>
      </c>
      <c r="D58" s="39">
        <v>505962.72117535904</v>
      </c>
      <c r="E58" s="39">
        <v>69939.110403211685</v>
      </c>
      <c r="F58" s="39">
        <v>95348.460437137808</v>
      </c>
      <c r="G58" s="39">
        <v>126005.570601012</v>
      </c>
      <c r="H58" s="39">
        <v>37476.76923443142</v>
      </c>
      <c r="L58" s="25">
        <f t="shared" si="7"/>
        <v>1231311.7425419746</v>
      </c>
      <c r="M58" s="18">
        <f t="shared" ref="M58:M62" si="8">L58/SUM(L$57:L$62)</f>
        <v>2.8136264105330995E-2</v>
      </c>
    </row>
    <row r="59" spans="1:13" ht="20">
      <c r="B59" s="44" t="s">
        <v>13</v>
      </c>
      <c r="C59" s="39">
        <v>3310570.4368981477</v>
      </c>
      <c r="D59" s="39">
        <v>4223684.6593055557</v>
      </c>
      <c r="E59" s="39">
        <v>583838.99120181403</v>
      </c>
      <c r="F59" s="39">
        <v>795951.81015726028</v>
      </c>
      <c r="G59" s="39">
        <v>1051871.7053020282</v>
      </c>
      <c r="H59" s="39">
        <v>312849.29706986086</v>
      </c>
      <c r="L59" s="25">
        <f t="shared" si="7"/>
        <v>10278766.899934666</v>
      </c>
      <c r="M59" s="18">
        <f t="shared" si="8"/>
        <v>0.23487642502023587</v>
      </c>
    </row>
    <row r="60" spans="1:13" ht="20">
      <c r="B60" s="46" t="s">
        <v>26</v>
      </c>
      <c r="C60" s="39">
        <v>2485696.2457775883</v>
      </c>
      <c r="D60" s="39">
        <v>3171294.974938272</v>
      </c>
      <c r="E60" s="39">
        <v>438367.35373687744</v>
      </c>
      <c r="F60" s="39">
        <v>597629.35063460562</v>
      </c>
      <c r="G60" s="39">
        <v>789783.35885267064</v>
      </c>
      <c r="H60" s="39">
        <v>234898.52952354704</v>
      </c>
      <c r="L60" s="25">
        <f t="shared" si="7"/>
        <v>7717669.8134635603</v>
      </c>
      <c r="M60" s="18">
        <f t="shared" si="8"/>
        <v>0.17635371177494391</v>
      </c>
    </row>
    <row r="61" spans="1:13" ht="20">
      <c r="B61" s="48" t="s">
        <v>35</v>
      </c>
      <c r="C61" s="39">
        <v>1845372.9233394745</v>
      </c>
      <c r="D61" s="39">
        <v>2354359.4879078483</v>
      </c>
      <c r="E61" s="39">
        <v>325442.54426781513</v>
      </c>
      <c r="F61" s="39">
        <v>443678.03758450906</v>
      </c>
      <c r="G61" s="39">
        <v>586332.5983519149</v>
      </c>
      <c r="H61" s="39">
        <v>174387.90908779149</v>
      </c>
      <c r="L61" s="25">
        <f t="shared" si="7"/>
        <v>5729573.5005393522</v>
      </c>
      <c r="M61" s="18">
        <f t="shared" si="8"/>
        <v>0.13092443420483788</v>
      </c>
    </row>
    <row r="62" spans="1:13" ht="20">
      <c r="B62" s="56" t="s">
        <v>42</v>
      </c>
      <c r="C62" s="39">
        <v>5329630.0828552525</v>
      </c>
      <c r="D62" s="39">
        <v>6799637.4023765428</v>
      </c>
      <c r="E62" s="39">
        <v>939912.37794280658</v>
      </c>
      <c r="F62" s="39">
        <v>1281389.0316030483</v>
      </c>
      <c r="G62" s="39">
        <v>1693390.0456827916</v>
      </c>
      <c r="H62" s="39">
        <v>503650.69618449232</v>
      </c>
      <c r="L62" s="25">
        <f t="shared" si="7"/>
        <v>16547609.636644932</v>
      </c>
      <c r="M62" s="18">
        <f t="shared" si="8"/>
        <v>0.37812350760773361</v>
      </c>
    </row>
    <row r="65" spans="1:8" ht="60">
      <c r="B65" s="13" t="s">
        <v>102</v>
      </c>
      <c r="C65" s="51" t="s">
        <v>1</v>
      </c>
      <c r="D65" s="52" t="s">
        <v>8</v>
      </c>
      <c r="E65" s="53" t="s">
        <v>13</v>
      </c>
      <c r="F65" s="54" t="s">
        <v>26</v>
      </c>
      <c r="G65" s="55" t="s">
        <v>35</v>
      </c>
      <c r="H65" s="57" t="s">
        <v>42</v>
      </c>
    </row>
    <row r="66" spans="1:8" ht="23">
      <c r="A66" s="40" t="s">
        <v>87</v>
      </c>
      <c r="B66" s="33" t="s">
        <v>1</v>
      </c>
      <c r="C66" s="39">
        <f>C30</f>
        <v>1</v>
      </c>
      <c r="D66" s="39">
        <f t="shared" ref="D66:H66" si="9">D30</f>
        <v>2</v>
      </c>
      <c r="E66" s="39">
        <f t="shared" si="9"/>
        <v>0.33333333333333331</v>
      </c>
      <c r="F66" s="39">
        <f t="shared" si="9"/>
        <v>0.33333333333333331</v>
      </c>
      <c r="G66" s="39">
        <f t="shared" si="9"/>
        <v>0.4</v>
      </c>
      <c r="H66" s="39">
        <f t="shared" si="9"/>
        <v>0.1111111111111111</v>
      </c>
    </row>
    <row r="67" spans="1:8" ht="23">
      <c r="A67" s="40" t="s">
        <v>88</v>
      </c>
      <c r="B67" s="42" t="s">
        <v>8</v>
      </c>
      <c r="C67" s="39">
        <f t="shared" ref="C67:H71" si="10">C31</f>
        <v>0.5</v>
      </c>
      <c r="D67" s="39">
        <f t="shared" si="10"/>
        <v>1</v>
      </c>
      <c r="E67" s="39">
        <f t="shared" si="10"/>
        <v>0.14285714285714285</v>
      </c>
      <c r="F67" s="39">
        <f t="shared" si="10"/>
        <v>0.16666666666666666</v>
      </c>
      <c r="G67" s="39">
        <f t="shared" si="10"/>
        <v>0.2</v>
      </c>
      <c r="H67" s="39">
        <f t="shared" si="10"/>
        <v>0.1111111111111111</v>
      </c>
    </row>
    <row r="68" spans="1:8" ht="20">
      <c r="B68" s="44" t="s">
        <v>13</v>
      </c>
      <c r="C68" s="39">
        <f t="shared" si="10"/>
        <v>6</v>
      </c>
      <c r="D68" s="39">
        <f t="shared" si="10"/>
        <v>7</v>
      </c>
      <c r="E68" s="39">
        <f t="shared" si="10"/>
        <v>1</v>
      </c>
      <c r="F68" s="39">
        <f t="shared" si="10"/>
        <v>2</v>
      </c>
      <c r="G68" s="39">
        <f t="shared" si="10"/>
        <v>2</v>
      </c>
      <c r="H68" s="39">
        <f t="shared" si="10"/>
        <v>0.5</v>
      </c>
    </row>
    <row r="69" spans="1:8" ht="20">
      <c r="B69" s="46" t="s">
        <v>26</v>
      </c>
      <c r="C69" s="39">
        <f t="shared" si="10"/>
        <v>6</v>
      </c>
      <c r="D69" s="39">
        <f t="shared" si="10"/>
        <v>6</v>
      </c>
      <c r="E69" s="39">
        <f t="shared" si="10"/>
        <v>0.5</v>
      </c>
      <c r="F69" s="39">
        <f t="shared" si="10"/>
        <v>1</v>
      </c>
      <c r="G69" s="39">
        <f t="shared" si="10"/>
        <v>2</v>
      </c>
      <c r="H69" s="39">
        <f t="shared" si="10"/>
        <v>0.33333333333333331</v>
      </c>
    </row>
    <row r="70" spans="1:8" ht="20">
      <c r="B70" s="48" t="s">
        <v>35</v>
      </c>
      <c r="C70" s="39">
        <f t="shared" si="10"/>
        <v>5</v>
      </c>
      <c r="D70" s="39">
        <f t="shared" si="10"/>
        <v>5</v>
      </c>
      <c r="E70" s="39">
        <f t="shared" si="10"/>
        <v>0.5</v>
      </c>
      <c r="F70" s="39">
        <f t="shared" si="10"/>
        <v>0.5</v>
      </c>
      <c r="G70" s="39">
        <f t="shared" si="10"/>
        <v>1</v>
      </c>
      <c r="H70" s="39">
        <f t="shared" si="10"/>
        <v>0.33333333333333331</v>
      </c>
    </row>
    <row r="71" spans="1:8" ht="20">
      <c r="B71" s="56" t="s">
        <v>42</v>
      </c>
      <c r="C71" s="39">
        <f t="shared" si="10"/>
        <v>9</v>
      </c>
      <c r="D71" s="39">
        <f t="shared" si="10"/>
        <v>9</v>
      </c>
      <c r="E71" s="39">
        <f t="shared" si="10"/>
        <v>2</v>
      </c>
      <c r="F71" s="39">
        <f t="shared" si="10"/>
        <v>3</v>
      </c>
      <c r="G71" s="39">
        <f t="shared" si="10"/>
        <v>3</v>
      </c>
      <c r="H71" s="39">
        <f t="shared" si="10"/>
        <v>1</v>
      </c>
    </row>
    <row r="74" spans="1:8" ht="23">
      <c r="B74" s="40" t="s">
        <v>94</v>
      </c>
    </row>
    <row r="75" spans="1:8" ht="20">
      <c r="B75" s="38" t="s">
        <v>78</v>
      </c>
      <c r="C75" s="65">
        <f>C30*I$30+D30*I$31+E30*I$32+F30*I$33+G30*I$34+H30*I$35</f>
        <v>0.33931839451210072</v>
      </c>
    </row>
    <row r="76" spans="1:8" ht="20">
      <c r="B76" s="38" t="s">
        <v>79</v>
      </c>
      <c r="C76" s="65">
        <f t="shared" ref="C76:C80" si="11">C31*I$30+D31*I$31+E31*I$32+F31*I$33+G31*I$34+H31*I$35</f>
        <v>0.18507376295599823</v>
      </c>
    </row>
    <row r="77" spans="1:8" ht="20">
      <c r="B77" s="38" t="s">
        <v>80</v>
      </c>
      <c r="C77" s="65">
        <f t="shared" si="11"/>
        <v>1.5449622632424898</v>
      </c>
    </row>
    <row r="78" spans="1:8" ht="20">
      <c r="B78" s="66" t="s">
        <v>90</v>
      </c>
      <c r="C78" s="65">
        <f t="shared" si="11"/>
        <v>1.1600134902508079</v>
      </c>
    </row>
    <row r="79" spans="1:8" ht="20">
      <c r="B79" s="66" t="s">
        <v>91</v>
      </c>
      <c r="C79" s="65">
        <f t="shared" si="11"/>
        <v>0.86119027876624932</v>
      </c>
    </row>
    <row r="80" spans="1:8" ht="20">
      <c r="B80" s="66" t="s">
        <v>92</v>
      </c>
      <c r="C80" s="65">
        <f t="shared" si="11"/>
        <v>2.4872080881177894</v>
      </c>
    </row>
    <row r="82" spans="2:4" ht="23">
      <c r="B82" s="67" t="s">
        <v>93</v>
      </c>
    </row>
    <row r="83" spans="2:4" ht="20">
      <c r="B83" s="38" t="s">
        <v>78</v>
      </c>
      <c r="C83" s="65">
        <f>C75/I30</f>
        <v>6.5777662311216245</v>
      </c>
    </row>
    <row r="84" spans="2:4" ht="20">
      <c r="B84" s="38" t="s">
        <v>79</v>
      </c>
      <c r="C84" s="65">
        <f t="shared" ref="C84:C88" si="12">C76/I31</f>
        <v>6.577766055335406</v>
      </c>
    </row>
    <row r="85" spans="2:4" ht="20">
      <c r="B85" s="38" t="s">
        <v>80</v>
      </c>
      <c r="C85" s="65">
        <f t="shared" si="12"/>
        <v>6.5777664280669415</v>
      </c>
    </row>
    <row r="86" spans="2:4" ht="20">
      <c r="B86" s="66" t="s">
        <v>90</v>
      </c>
      <c r="C86" s="65">
        <f t="shared" si="12"/>
        <v>6.577766232281939</v>
      </c>
    </row>
    <row r="87" spans="2:4" ht="20">
      <c r="B87" s="66" t="s">
        <v>91</v>
      </c>
      <c r="C87" s="65">
        <f t="shared" si="12"/>
        <v>6.5777658998233575</v>
      </c>
    </row>
    <row r="88" spans="2:4" ht="20">
      <c r="B88" s="66" t="s">
        <v>92</v>
      </c>
      <c r="C88" s="65">
        <f t="shared" si="12"/>
        <v>6.5777663596044551</v>
      </c>
    </row>
    <row r="89" spans="2:4" ht="20">
      <c r="B89" s="68" t="s">
        <v>81</v>
      </c>
      <c r="C89" s="69">
        <f>AVERAGE(C83:C88)</f>
        <v>6.5777662010389539</v>
      </c>
    </row>
    <row r="91" spans="2:4" ht="23">
      <c r="B91" s="71" t="s">
        <v>89</v>
      </c>
      <c r="C91" s="72"/>
      <c r="D91" s="73"/>
    </row>
    <row r="92" spans="2:4" ht="18">
      <c r="B92" s="74" t="s">
        <v>96</v>
      </c>
      <c r="C92" s="20"/>
      <c r="D92" s="75"/>
    </row>
    <row r="93" spans="2:4">
      <c r="B93" s="76"/>
      <c r="C93" s="20"/>
      <c r="D93" s="75"/>
    </row>
    <row r="94" spans="2:4" ht="23">
      <c r="B94" s="77"/>
      <c r="C94" s="78" t="s">
        <v>95</v>
      </c>
      <c r="D94" s="114">
        <f>(C89-6)/(6-1)</f>
        <v>0.11555324020779079</v>
      </c>
    </row>
    <row r="96" spans="2:4" ht="23">
      <c r="B96" s="40" t="s">
        <v>97</v>
      </c>
    </row>
    <row r="97" spans="2:4" ht="18">
      <c r="B97" t="s">
        <v>98</v>
      </c>
      <c r="C97" s="80">
        <v>1.2479</v>
      </c>
    </row>
    <row r="98" spans="2:4">
      <c r="B98" t="s">
        <v>99</v>
      </c>
    </row>
    <row r="100" spans="2:4" ht="23">
      <c r="B100" t="s">
        <v>100</v>
      </c>
      <c r="C100" s="70" t="s">
        <v>101</v>
      </c>
      <c r="D100" s="79">
        <f>D94/C97</f>
        <v>9.2598157070110418E-2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57" workbookViewId="0">
      <selection activeCell="D112" sqref="D112"/>
    </sheetView>
  </sheetViews>
  <sheetFormatPr baseColWidth="10" defaultRowHeight="15" x14ac:dyDescent="0"/>
  <cols>
    <col min="1" max="1" width="28.33203125" customWidth="1"/>
    <col min="2" max="2" width="44.5" customWidth="1"/>
    <col min="3" max="3" width="22.5" customWidth="1"/>
    <col min="4" max="4" width="23.5" customWidth="1"/>
    <col min="5" max="5" width="20.6640625" customWidth="1"/>
    <col min="6" max="6" width="23.5" customWidth="1"/>
    <col min="7" max="7" width="25.5" customWidth="1"/>
    <col min="8" max="8" width="26.33203125" customWidth="1"/>
    <col min="9" max="9" width="21.6640625" customWidth="1"/>
    <col min="12" max="12" width="16.1640625" customWidth="1"/>
    <col min="13" max="13" width="19.1640625" customWidth="1"/>
  </cols>
  <sheetData>
    <row r="1" spans="1:11" ht="69">
      <c r="A1" s="13" t="s">
        <v>47</v>
      </c>
      <c r="B1" s="14" t="s">
        <v>21</v>
      </c>
      <c r="C1" s="14" t="s">
        <v>0</v>
      </c>
      <c r="D1" s="14" t="s">
        <v>50</v>
      </c>
      <c r="E1" s="14" t="s">
        <v>19</v>
      </c>
      <c r="F1" s="14" t="s">
        <v>22</v>
      </c>
      <c r="G1" s="14" t="s">
        <v>49</v>
      </c>
      <c r="H1" s="14" t="s">
        <v>20</v>
      </c>
      <c r="I1" s="14" t="s">
        <v>48</v>
      </c>
      <c r="J1" s="14" t="s">
        <v>52</v>
      </c>
      <c r="K1" s="14" t="s">
        <v>68</v>
      </c>
    </row>
    <row r="2" spans="1:11" ht="20">
      <c r="A2" s="32" t="s">
        <v>43</v>
      </c>
      <c r="B2" s="33" t="s">
        <v>1</v>
      </c>
      <c r="C2" s="34">
        <v>110</v>
      </c>
      <c r="D2" s="34">
        <v>0.35799999999999998</v>
      </c>
      <c r="E2" s="35">
        <v>4</v>
      </c>
      <c r="F2" s="35">
        <v>916</v>
      </c>
      <c r="G2" s="35">
        <v>15.2</v>
      </c>
      <c r="H2" s="35">
        <v>0.42</v>
      </c>
      <c r="I2" s="36">
        <f t="shared" ref="I2:I7" si="0">0.5*F2*F2*(C2/(7000*32.17))</f>
        <v>204.92952617789425</v>
      </c>
      <c r="J2" s="37">
        <f t="shared" ref="J2:J7" si="1">(IF(E2=2,23,IF(E2=4,40)))/16</f>
        <v>2.5</v>
      </c>
      <c r="K2" s="81"/>
    </row>
    <row r="3" spans="1:11" ht="20">
      <c r="A3" s="82" t="s">
        <v>45</v>
      </c>
      <c r="B3" s="42" t="s">
        <v>8</v>
      </c>
      <c r="C3" s="83">
        <v>158</v>
      </c>
      <c r="D3" s="83">
        <v>0.35799999999999998</v>
      </c>
      <c r="E3" s="84">
        <v>4</v>
      </c>
      <c r="F3" s="84">
        <v>744</v>
      </c>
      <c r="G3" s="84">
        <v>21.4</v>
      </c>
      <c r="H3" s="84">
        <v>0.36</v>
      </c>
      <c r="I3" s="85">
        <f t="shared" si="0"/>
        <v>194.18865846618414</v>
      </c>
      <c r="J3" s="86">
        <f t="shared" si="1"/>
        <v>2.5</v>
      </c>
      <c r="K3" s="87"/>
    </row>
    <row r="4" spans="1:11" ht="20">
      <c r="A4" s="88" t="s">
        <v>51</v>
      </c>
      <c r="B4" s="44" t="s">
        <v>13</v>
      </c>
      <c r="C4" s="89">
        <v>110</v>
      </c>
      <c r="D4" s="89">
        <v>0.35799999999999998</v>
      </c>
      <c r="E4" s="90">
        <v>4</v>
      </c>
      <c r="F4" s="90">
        <v>1110</v>
      </c>
      <c r="G4" s="90">
        <v>10.1</v>
      </c>
      <c r="H4" s="90">
        <v>0.57999999999999996</v>
      </c>
      <c r="I4" s="91">
        <f t="shared" si="0"/>
        <v>300.92588480838407</v>
      </c>
      <c r="J4" s="92">
        <f t="shared" si="1"/>
        <v>2.5</v>
      </c>
      <c r="K4" s="93"/>
    </row>
    <row r="5" spans="1:11" ht="20">
      <c r="A5" s="94" t="s">
        <v>46</v>
      </c>
      <c r="B5" s="46" t="s">
        <v>26</v>
      </c>
      <c r="C5" s="95">
        <v>125</v>
      </c>
      <c r="D5" s="95">
        <v>0.35799999999999998</v>
      </c>
      <c r="E5" s="96">
        <v>4</v>
      </c>
      <c r="F5" s="96">
        <v>1644</v>
      </c>
      <c r="G5" s="96">
        <v>20.3</v>
      </c>
      <c r="H5" s="96">
        <v>0.54</v>
      </c>
      <c r="I5" s="97">
        <f t="shared" si="0"/>
        <v>750.12655979395174</v>
      </c>
      <c r="J5" s="98">
        <f t="shared" si="1"/>
        <v>2.5</v>
      </c>
      <c r="K5" s="99"/>
    </row>
    <row r="6" spans="1:11" ht="20">
      <c r="A6" s="100" t="s">
        <v>46</v>
      </c>
      <c r="B6" s="48" t="s">
        <v>35</v>
      </c>
      <c r="C6" s="101">
        <v>158</v>
      </c>
      <c r="D6" s="101">
        <v>0.35799999999999998</v>
      </c>
      <c r="E6" s="102">
        <v>4</v>
      </c>
      <c r="F6" s="102">
        <v>1242</v>
      </c>
      <c r="G6" s="102">
        <v>24.7</v>
      </c>
      <c r="H6" s="102">
        <v>0.53</v>
      </c>
      <c r="I6" s="103">
        <f t="shared" si="0"/>
        <v>541.15438518584313</v>
      </c>
      <c r="J6" s="104">
        <f t="shared" si="1"/>
        <v>2.5</v>
      </c>
      <c r="K6" s="105"/>
    </row>
    <row r="7" spans="1:11" ht="20">
      <c r="A7" s="106" t="s">
        <v>46</v>
      </c>
      <c r="B7" s="56" t="s">
        <v>42</v>
      </c>
      <c r="C7" s="107">
        <v>125</v>
      </c>
      <c r="D7" s="107">
        <v>0.35799999999999998</v>
      </c>
      <c r="E7" s="108">
        <v>4</v>
      </c>
      <c r="F7" s="108">
        <v>1215</v>
      </c>
      <c r="G7" s="108">
        <v>15.5</v>
      </c>
      <c r="H7" s="107">
        <v>0.65</v>
      </c>
      <c r="I7" s="109">
        <f t="shared" si="0"/>
        <v>409.71651716328432</v>
      </c>
      <c r="J7" s="110">
        <f t="shared" si="1"/>
        <v>2.5</v>
      </c>
      <c r="K7" s="111"/>
    </row>
    <row r="10" spans="1:11" ht="23">
      <c r="A10" s="58" t="s">
        <v>84</v>
      </c>
      <c r="B10" s="41" t="s">
        <v>86</v>
      </c>
    </row>
    <row r="11" spans="1:11" ht="40">
      <c r="B11" s="33" t="s">
        <v>1</v>
      </c>
      <c r="C11" s="59">
        <v>2</v>
      </c>
      <c r="D11" s="43" t="s">
        <v>8</v>
      </c>
      <c r="E11" s="59">
        <v>1</v>
      </c>
    </row>
    <row r="12" spans="1:11" ht="40">
      <c r="B12" s="33" t="s">
        <v>1</v>
      </c>
      <c r="C12" s="59">
        <v>1</v>
      </c>
      <c r="D12" s="45" t="s">
        <v>13</v>
      </c>
      <c r="E12" s="59">
        <v>2</v>
      </c>
    </row>
    <row r="13" spans="1:11" ht="40">
      <c r="B13" s="33" t="s">
        <v>1</v>
      </c>
      <c r="C13" s="59">
        <v>1</v>
      </c>
      <c r="D13" s="47" t="s">
        <v>26</v>
      </c>
      <c r="E13" s="59">
        <v>9</v>
      </c>
      <c r="H13" s="113" t="s">
        <v>95</v>
      </c>
      <c r="I13" s="112">
        <f>D94</f>
        <v>0.12059437355353371</v>
      </c>
    </row>
    <row r="14" spans="1:11" ht="40">
      <c r="B14" s="33" t="s">
        <v>1</v>
      </c>
      <c r="C14" s="59">
        <v>1</v>
      </c>
      <c r="D14" s="49" t="s">
        <v>35</v>
      </c>
      <c r="E14" s="59">
        <v>5</v>
      </c>
    </row>
    <row r="15" spans="1:11" ht="40">
      <c r="B15" s="33" t="s">
        <v>1</v>
      </c>
      <c r="C15" s="59">
        <v>1</v>
      </c>
      <c r="D15" s="50" t="s">
        <v>42</v>
      </c>
      <c r="E15" s="59">
        <v>3</v>
      </c>
      <c r="H15" s="113" t="s">
        <v>101</v>
      </c>
      <c r="I15" s="112">
        <f>D100</f>
        <v>9.6637850431551972E-2</v>
      </c>
    </row>
    <row r="16" spans="1:11" ht="40">
      <c r="B16" s="42" t="s">
        <v>8</v>
      </c>
      <c r="C16" s="59">
        <v>1</v>
      </c>
      <c r="D16" s="45" t="s">
        <v>13</v>
      </c>
      <c r="E16" s="59">
        <v>2</v>
      </c>
      <c r="G16" s="116" t="s">
        <v>103</v>
      </c>
      <c r="H16" s="115"/>
    </row>
    <row r="17" spans="1:13" ht="40">
      <c r="B17" s="42" t="s">
        <v>8</v>
      </c>
      <c r="C17" s="59">
        <v>1</v>
      </c>
      <c r="D17" s="47" t="s">
        <v>26</v>
      </c>
      <c r="E17" s="59">
        <v>9</v>
      </c>
    </row>
    <row r="18" spans="1:13" ht="40">
      <c r="B18" s="42" t="s">
        <v>8</v>
      </c>
      <c r="C18" s="59">
        <v>1</v>
      </c>
      <c r="D18" s="49" t="s">
        <v>35</v>
      </c>
      <c r="E18" s="59">
        <v>4</v>
      </c>
    </row>
    <row r="19" spans="1:13" ht="40">
      <c r="B19" s="42" t="s">
        <v>8</v>
      </c>
      <c r="C19" s="59">
        <v>1</v>
      </c>
      <c r="D19" s="50" t="s">
        <v>42</v>
      </c>
      <c r="E19" s="59">
        <v>3</v>
      </c>
    </row>
    <row r="20" spans="1:13" ht="40">
      <c r="B20" s="44" t="s">
        <v>13</v>
      </c>
      <c r="C20" s="59">
        <v>1</v>
      </c>
      <c r="D20" s="47" t="s">
        <v>26</v>
      </c>
      <c r="E20" s="59">
        <v>9</v>
      </c>
    </row>
    <row r="21" spans="1:13" ht="40">
      <c r="B21" s="44" t="s">
        <v>13</v>
      </c>
      <c r="C21" s="59">
        <v>1</v>
      </c>
      <c r="D21" s="49" t="s">
        <v>35</v>
      </c>
      <c r="E21" s="59">
        <v>3</v>
      </c>
    </row>
    <row r="22" spans="1:13" ht="40">
      <c r="B22" s="44" t="s">
        <v>13</v>
      </c>
      <c r="C22" s="59">
        <v>1</v>
      </c>
      <c r="D22" s="50" t="s">
        <v>42</v>
      </c>
      <c r="E22" s="59">
        <v>2</v>
      </c>
    </row>
    <row r="23" spans="1:13" ht="40">
      <c r="B23" s="46" t="s">
        <v>26</v>
      </c>
      <c r="C23" s="59">
        <v>7</v>
      </c>
      <c r="D23" s="49" t="s">
        <v>35</v>
      </c>
      <c r="E23" s="59">
        <v>3</v>
      </c>
    </row>
    <row r="24" spans="1:13" ht="40">
      <c r="B24" s="46" t="s">
        <v>26</v>
      </c>
      <c r="C24" s="59">
        <v>9</v>
      </c>
      <c r="D24" s="50" t="s">
        <v>42</v>
      </c>
      <c r="E24" s="59">
        <v>2</v>
      </c>
    </row>
    <row r="25" spans="1:13" ht="40">
      <c r="B25" s="48" t="s">
        <v>35</v>
      </c>
      <c r="C25" s="59">
        <v>2</v>
      </c>
      <c r="D25" s="50" t="s">
        <v>42</v>
      </c>
      <c r="E25" s="59">
        <v>1</v>
      </c>
    </row>
    <row r="29" spans="1:13" ht="60">
      <c r="B29" s="13" t="str">
        <f>B10</f>
        <v>Kinetic Energy</v>
      </c>
      <c r="C29" s="51" t="s">
        <v>1</v>
      </c>
      <c r="D29" s="52" t="s">
        <v>8</v>
      </c>
      <c r="E29" s="53" t="s">
        <v>13</v>
      </c>
      <c r="F29" s="54" t="s">
        <v>26</v>
      </c>
      <c r="G29" s="55" t="s">
        <v>35</v>
      </c>
      <c r="H29" s="57" t="s">
        <v>42</v>
      </c>
      <c r="I29" s="63" t="s">
        <v>77</v>
      </c>
      <c r="L29" s="61"/>
      <c r="M29" s="61"/>
    </row>
    <row r="30" spans="1:13" ht="23">
      <c r="A30" s="40" t="s">
        <v>71</v>
      </c>
      <c r="B30" s="33" t="s">
        <v>1</v>
      </c>
      <c r="C30" s="23">
        <v>1</v>
      </c>
      <c r="D30" s="23">
        <f>IF(C11&gt;E11,C11,IF(E11&gt;C11,(C11/E11)))</f>
        <v>2</v>
      </c>
      <c r="E30" s="23">
        <f>IF(C12&gt;E12,C12,IF(E12&gt;C12,(C12/E12)))</f>
        <v>0.5</v>
      </c>
      <c r="F30" s="23">
        <f>IF(C13&gt;E13,C13,IF(E13&gt;C13,(C13/E13)))</f>
        <v>0.1111111111111111</v>
      </c>
      <c r="G30" s="23">
        <f>IF(C14&gt;E14,C14,IF(E14&gt;C14,(C14/E14)))</f>
        <v>0.2</v>
      </c>
      <c r="H30" s="23">
        <f>IF(C15&gt;E15,C15,IF(E15&gt;C15,(C15/E15)))</f>
        <v>0.33333333333333331</v>
      </c>
      <c r="I30" s="64">
        <f>M57</f>
        <v>4.1337694225812349E-2</v>
      </c>
      <c r="J30" s="24"/>
    </row>
    <row r="31" spans="1:13" ht="20">
      <c r="B31" s="42" t="s">
        <v>8</v>
      </c>
      <c r="C31" s="23">
        <f>IF(E11&gt;C11,E11, IF(C11&gt;E11,(E11/C11)))</f>
        <v>0.5</v>
      </c>
      <c r="D31" s="23">
        <v>1</v>
      </c>
      <c r="E31" s="23">
        <f>IF(C16&gt;E16,C16,IF(E16&gt;C16,(C16/E16)))</f>
        <v>0.5</v>
      </c>
      <c r="F31" s="23">
        <f>IF(C17&gt;E17,C17,IF(E17&gt;C17,(C17/E17)))</f>
        <v>0.1111111111111111</v>
      </c>
      <c r="G31" s="23">
        <f>IF(C18&gt;E18,C18,IF(E18&gt;C18,(C18/E18)))</f>
        <v>0.25</v>
      </c>
      <c r="H31" s="23">
        <f>IF(C19&gt;E19,C19,IF(E19&gt;C19,(C19/E19)))</f>
        <v>0.33333333333333331</v>
      </c>
      <c r="I31" s="64">
        <f t="shared" ref="I31:I35" si="2">M58</f>
        <v>3.4323506268928931E-2</v>
      </c>
      <c r="J31" s="60"/>
    </row>
    <row r="32" spans="1:13" ht="20">
      <c r="B32" s="44" t="s">
        <v>13</v>
      </c>
      <c r="C32" s="23">
        <f>IF(E12&gt;C12,E12,IF(C12&gt;E12,(E12/C12)))</f>
        <v>2</v>
      </c>
      <c r="D32" s="23">
        <f>IF(E16&gt;C16,E16,IF(C16&gt;E16,(E16/C16)))</f>
        <v>2</v>
      </c>
      <c r="E32" s="23">
        <v>1</v>
      </c>
      <c r="F32" s="23">
        <f>IF(C20&gt;E20,C20,IF(E20&gt;C20,(C20/E20)))</f>
        <v>0.1111111111111111</v>
      </c>
      <c r="G32" s="23">
        <f>IF(C21&gt;E21,C21,IF(E21&gt;C21,(C21/E21)))</f>
        <v>0.33333333333333331</v>
      </c>
      <c r="H32" s="23">
        <f>IF(C22&gt;E22,C22,IF(E22&gt;C22,(C22/E22)))</f>
        <v>0.5</v>
      </c>
      <c r="I32" s="64">
        <f t="shared" si="2"/>
        <v>5.8026198944988595E-2</v>
      </c>
    </row>
    <row r="33" spans="1:13" ht="20">
      <c r="B33" s="46" t="s">
        <v>26</v>
      </c>
      <c r="C33" s="23">
        <f>IF(E13&gt;C13,E13,IF(C13&gt;E13,(E13/C13)))</f>
        <v>9</v>
      </c>
      <c r="D33" s="23">
        <f>IF(E17&gt;C17,E17,IF(C17&gt;E17,(E17/C17)))</f>
        <v>9</v>
      </c>
      <c r="E33" s="23">
        <f>IF(E20&gt;C20,E20,IF(C20&gt;E20,(E20/C20)))</f>
        <v>9</v>
      </c>
      <c r="F33" s="23">
        <v>1</v>
      </c>
      <c r="G33" s="23">
        <f>IF(C23&gt;E23,C23,IF(E23&gt;C23,(C23/E23)))</f>
        <v>7</v>
      </c>
      <c r="H33" s="23">
        <f>IF(C24&gt;E24,C24,IF(E24&gt;C24,(C24/E24)))</f>
        <v>9</v>
      </c>
      <c r="I33" s="64">
        <f t="shared" si="2"/>
        <v>0.59254282696637606</v>
      </c>
    </row>
    <row r="34" spans="1:13" ht="20">
      <c r="B34" s="48" t="s">
        <v>35</v>
      </c>
      <c r="C34" s="23">
        <f>IF(E14&gt;C14,E14,IF(C14&gt;E14,(E14/C14)))</f>
        <v>5</v>
      </c>
      <c r="D34" s="23">
        <f>IF(E18&gt;C18,E18,IF(C18&gt;E18,(E18/C18)))</f>
        <v>4</v>
      </c>
      <c r="E34" s="23">
        <f>IF(E21&gt;C21,E21,IF(C21&gt;E21,(E21/C21)))</f>
        <v>3</v>
      </c>
      <c r="F34" s="23">
        <f>IF(E23&gt;C23,E23,IF(C23&gt;E23,(E23/C23)))</f>
        <v>0.42857142857142855</v>
      </c>
      <c r="G34" s="23">
        <v>1</v>
      </c>
      <c r="H34" s="23">
        <f>IF(C25&gt;E25,C25,IF(E25&gt;C25,(C25/E25)))</f>
        <v>2</v>
      </c>
      <c r="I34" s="64">
        <f t="shared" si="2"/>
        <v>0.17355679942144064</v>
      </c>
    </row>
    <row r="35" spans="1:13" ht="20">
      <c r="B35" s="56" t="s">
        <v>42</v>
      </c>
      <c r="C35" s="23">
        <f>IF(E15&gt;C15,E15,IF(C15&gt;E15,(E15/C15)))</f>
        <v>3</v>
      </c>
      <c r="D35" s="23">
        <f>IF(E19&gt;C19,E19,IF(C19&gt;E19,(E19/C19)))</f>
        <v>3</v>
      </c>
      <c r="E35" s="23">
        <f>IF(E22&gt;C22,E22,IF(C22&gt;E22,(E22/C22)))</f>
        <v>2</v>
      </c>
      <c r="F35" s="23">
        <f>IF(E24&gt;C24,E24,IF(C24&gt;E24,(E24/C24)))</f>
        <v>0.22222222222222221</v>
      </c>
      <c r="G35" s="23">
        <f>IF(E25&gt;C25,E25,IF(C25&gt;E25,(E25/C25)))</f>
        <v>0.5</v>
      </c>
      <c r="H35" s="23">
        <v>1</v>
      </c>
      <c r="I35" s="64">
        <f t="shared" si="2"/>
        <v>0.10021297417245346</v>
      </c>
    </row>
    <row r="38" spans="1:13" ht="60">
      <c r="B38" s="13" t="str">
        <f>B10</f>
        <v>Kinetic Energy</v>
      </c>
      <c r="C38" s="51" t="s">
        <v>1</v>
      </c>
      <c r="D38" s="52" t="s">
        <v>8</v>
      </c>
      <c r="E38" s="53" t="s">
        <v>13</v>
      </c>
      <c r="F38" s="54" t="s">
        <v>26</v>
      </c>
      <c r="G38" s="55" t="s">
        <v>35</v>
      </c>
      <c r="H38" s="57" t="s">
        <v>42</v>
      </c>
      <c r="L38" s="62" t="s">
        <v>75</v>
      </c>
      <c r="M38" s="62" t="s">
        <v>76</v>
      </c>
    </row>
    <row r="39" spans="1:13" ht="23">
      <c r="A39" s="40" t="s">
        <v>72</v>
      </c>
      <c r="B39" s="33" t="s">
        <v>1</v>
      </c>
      <c r="C39" s="39">
        <f t="array" ref="C39:H44">MMULT(C66:H71,C66:H71)</f>
        <v>6</v>
      </c>
      <c r="D39" s="39">
        <v>7.8</v>
      </c>
      <c r="E39" s="39">
        <v>4.2666666666666666</v>
      </c>
      <c r="F39" s="39">
        <v>0.6597883597883597</v>
      </c>
      <c r="G39" s="39">
        <v>2.0111111111111111</v>
      </c>
      <c r="H39" s="39">
        <v>2.9833333333333334</v>
      </c>
      <c r="L39" s="25">
        <f>SUM(C39:H39)</f>
        <v>23.720899470899468</v>
      </c>
      <c r="M39" s="18">
        <f>L39/SUM(L$39:L$44)</f>
        <v>3.9853998311877699E-2</v>
      </c>
    </row>
    <row r="40" spans="1:13" ht="20">
      <c r="B40" s="42" t="s">
        <v>8</v>
      </c>
      <c r="C40" s="39">
        <v>5.25</v>
      </c>
      <c r="D40" s="39">
        <v>6</v>
      </c>
      <c r="E40" s="39">
        <v>3.6666666666666665</v>
      </c>
      <c r="F40" s="39">
        <v>0.51455026455026454</v>
      </c>
      <c r="G40" s="39">
        <v>1.711111111111111</v>
      </c>
      <c r="H40" s="39">
        <v>2.5833333333333335</v>
      </c>
      <c r="L40" s="25">
        <f t="shared" ref="L40:L44" si="3">SUM(C40:H40)</f>
        <v>19.725661375661375</v>
      </c>
      <c r="M40" s="18">
        <f t="shared" ref="M40:M44" si="4">L40/SUM(L$39:L$44)</f>
        <v>3.3141512029538141E-2</v>
      </c>
    </row>
    <row r="41" spans="1:13" ht="20">
      <c r="B41" s="44" t="s">
        <v>13</v>
      </c>
      <c r="C41" s="39">
        <v>9.1666666666666661</v>
      </c>
      <c r="D41" s="39">
        <v>11.833333333333334</v>
      </c>
      <c r="E41" s="39">
        <v>6</v>
      </c>
      <c r="F41" s="39">
        <v>0.92063492063492069</v>
      </c>
      <c r="G41" s="39">
        <v>2.5944444444444446</v>
      </c>
      <c r="H41" s="39">
        <v>3.9999999999999996</v>
      </c>
      <c r="L41" s="25">
        <f t="shared" si="3"/>
        <v>34.515079365079366</v>
      </c>
      <c r="M41" s="18">
        <f t="shared" si="4"/>
        <v>5.7989534352933123E-2</v>
      </c>
    </row>
    <row r="42" spans="1:13" ht="20">
      <c r="B42" s="46" t="s">
        <v>26</v>
      </c>
      <c r="C42" s="39">
        <v>102.5</v>
      </c>
      <c r="D42" s="39">
        <v>109</v>
      </c>
      <c r="E42" s="39">
        <v>66</v>
      </c>
      <c r="F42" s="39">
        <v>9</v>
      </c>
      <c r="G42" s="39">
        <v>25.55</v>
      </c>
      <c r="H42" s="39">
        <v>42.5</v>
      </c>
      <c r="L42" s="25">
        <f t="shared" si="3"/>
        <v>354.55</v>
      </c>
      <c r="M42" s="18">
        <f t="shared" si="4"/>
        <v>0.59568715422495055</v>
      </c>
    </row>
    <row r="43" spans="1:13" ht="20">
      <c r="B43" s="48" t="s">
        <v>35</v>
      </c>
      <c r="C43" s="39">
        <v>27.857142857142858</v>
      </c>
      <c r="D43" s="39">
        <v>33.857142857142861</v>
      </c>
      <c r="E43" s="39">
        <v>18.357142857142858</v>
      </c>
      <c r="F43" s="39">
        <v>2.6349206349206344</v>
      </c>
      <c r="G43" s="39">
        <v>8</v>
      </c>
      <c r="H43" s="39">
        <v>12.357142857142858</v>
      </c>
      <c r="L43" s="25">
        <f t="shared" si="3"/>
        <v>103.06349206349208</v>
      </c>
      <c r="M43" s="18">
        <f t="shared" si="4"/>
        <v>0.17315921108951451</v>
      </c>
    </row>
    <row r="44" spans="1:13" ht="20">
      <c r="B44" s="56" t="s">
        <v>42</v>
      </c>
      <c r="C44" s="39">
        <v>16</v>
      </c>
      <c r="D44" s="39">
        <v>20</v>
      </c>
      <c r="E44" s="39">
        <v>10.5</v>
      </c>
      <c r="F44" s="39">
        <v>1.5476190476190474</v>
      </c>
      <c r="G44" s="39">
        <v>4.572222222222222</v>
      </c>
      <c r="H44" s="39">
        <v>7</v>
      </c>
      <c r="L44" s="25">
        <f t="shared" si="3"/>
        <v>59.619841269841274</v>
      </c>
      <c r="M44" s="18">
        <f t="shared" si="4"/>
        <v>0.10016858999118604</v>
      </c>
    </row>
    <row r="45" spans="1:13">
      <c r="L45" s="25"/>
      <c r="M45" s="18"/>
    </row>
    <row r="46" spans="1:13">
      <c r="L46" s="25"/>
      <c r="M46" s="18"/>
    </row>
    <row r="47" spans="1:13" ht="60">
      <c r="B47" s="13" t="str">
        <f>B10</f>
        <v>Kinetic Energy</v>
      </c>
      <c r="C47" s="51" t="s">
        <v>1</v>
      </c>
      <c r="D47" s="52" t="s">
        <v>8</v>
      </c>
      <c r="E47" s="53" t="s">
        <v>13</v>
      </c>
      <c r="F47" s="54" t="s">
        <v>26</v>
      </c>
      <c r="G47" s="55" t="s">
        <v>35</v>
      </c>
      <c r="H47" s="57" t="s">
        <v>42</v>
      </c>
      <c r="L47" s="25"/>
      <c r="M47" s="18"/>
    </row>
    <row r="48" spans="1:13" ht="23">
      <c r="A48" s="40" t="s">
        <v>73</v>
      </c>
      <c r="B48" s="33" t="s">
        <v>1</v>
      </c>
      <c r="C48" s="39">
        <f t="array" ref="C48:H53">MMULT(C39:H44,C39:H44)</f>
        <v>287.44656084656083</v>
      </c>
      <c r="D48" s="39">
        <v>343.762962962963</v>
      </c>
      <c r="E48" s="39">
        <v>191.58928571428569</v>
      </c>
      <c r="F48" s="39">
        <v>27.754541446208115</v>
      </c>
      <c r="G48" s="39">
        <v>83.069907407407399</v>
      </c>
      <c r="H48" s="39">
        <v>128.89259259259259</v>
      </c>
      <c r="L48" s="25">
        <f t="shared" ref="L48:L53" si="5">SUM(C48:H48)</f>
        <v>1062.5158509700177</v>
      </c>
      <c r="M48" s="18">
        <f>L48/SUM(L$48:L$53)</f>
        <v>4.1368813791119702E-2</v>
      </c>
    </row>
    <row r="49" spans="1:13" ht="20">
      <c r="B49" s="42" t="s">
        <v>8</v>
      </c>
      <c r="C49" s="39">
        <v>238.35251322751321</v>
      </c>
      <c r="D49" s="39">
        <v>286.0248677248677</v>
      </c>
      <c r="E49" s="39">
        <v>158.8964285714286</v>
      </c>
      <c r="F49" s="39">
        <v>23.064462081128745</v>
      </c>
      <c r="G49" s="39">
        <v>68.985185185185173</v>
      </c>
      <c r="H49" s="39">
        <v>106.92533068783069</v>
      </c>
      <c r="L49" s="25">
        <f t="shared" si="5"/>
        <v>882.24878747795424</v>
      </c>
      <c r="M49" s="18">
        <f t="shared" ref="M49:M53" si="6">L49/SUM(L$48:L$53)</f>
        <v>3.4350156539590795E-2</v>
      </c>
    </row>
    <row r="50" spans="1:13" ht="20">
      <c r="B50" s="44" t="s">
        <v>13</v>
      </c>
      <c r="C50" s="39">
        <v>402.76388888888891</v>
      </c>
      <c r="D50" s="39">
        <v>481.68968253968262</v>
      </c>
      <c r="E50" s="39">
        <v>268.88849206349204</v>
      </c>
      <c r="F50" s="39">
        <v>38.97305996472663</v>
      </c>
      <c r="G50" s="39">
        <v>116.81666666666666</v>
      </c>
      <c r="H50" s="39">
        <v>181.10357142857143</v>
      </c>
      <c r="L50" s="25">
        <f t="shared" si="5"/>
        <v>1490.2353615520283</v>
      </c>
      <c r="M50" s="18">
        <f t="shared" si="6"/>
        <v>5.8021975974010612E-2</v>
      </c>
    </row>
    <row r="51" spans="1:13" ht="20">
      <c r="B51" s="46" t="s">
        <v>26</v>
      </c>
      <c r="C51" s="39">
        <v>4106.5</v>
      </c>
      <c r="D51" s="39">
        <v>4930.55</v>
      </c>
      <c r="E51" s="39">
        <v>2742.2750000000001</v>
      </c>
      <c r="F51" s="39">
        <v>398.57222222222219</v>
      </c>
      <c r="G51" s="39">
        <v>1192.5527777777777</v>
      </c>
      <c r="H51" s="39">
        <v>1847.1</v>
      </c>
      <c r="L51" s="25">
        <f t="shared" si="5"/>
        <v>15217.55</v>
      </c>
      <c r="M51" s="18">
        <f t="shared" si="6"/>
        <v>0.59249185951656724</v>
      </c>
    </row>
    <row r="52" spans="1:13" ht="20">
      <c r="B52" s="48" t="s">
        <v>35</v>
      </c>
      <c r="C52" s="39">
        <v>1203.8174603174605</v>
      </c>
      <c r="D52" s="39">
        <v>1442.8611111111111</v>
      </c>
      <c r="E52" s="39">
        <v>803.65476190476193</v>
      </c>
      <c r="F52" s="39">
        <v>116.61904761904761</v>
      </c>
      <c r="G52" s="39">
        <v>349.40555555555557</v>
      </c>
      <c r="H52" s="39">
        <v>541.34126984126988</v>
      </c>
      <c r="L52" s="25">
        <f t="shared" si="5"/>
        <v>4457.6992063492071</v>
      </c>
      <c r="M52" s="18">
        <f t="shared" si="6"/>
        <v>0.17355950806374007</v>
      </c>
    </row>
    <row r="53" spans="1:13" ht="20">
      <c r="B53" s="56" t="s">
        <v>42</v>
      </c>
      <c r="C53" s="39">
        <v>695.25</v>
      </c>
      <c r="D53" s="39">
        <v>832.5428571428572</v>
      </c>
      <c r="E53" s="39">
        <v>464.17579365079365</v>
      </c>
      <c r="F53" s="39">
        <v>67.32363315696648</v>
      </c>
      <c r="G53" s="39">
        <v>201.76666666666668</v>
      </c>
      <c r="H53" s="39">
        <v>312.67341269841268</v>
      </c>
      <c r="L53" s="25">
        <f t="shared" si="5"/>
        <v>2573.7323633156966</v>
      </c>
      <c r="M53" s="18">
        <f t="shared" si="6"/>
        <v>0.10020768611497162</v>
      </c>
    </row>
    <row r="54" spans="1:13">
      <c r="L54" s="25"/>
      <c r="M54" s="18"/>
    </row>
    <row r="55" spans="1:13">
      <c r="L55" s="25"/>
      <c r="M55" s="18"/>
    </row>
    <row r="56" spans="1:13" ht="60">
      <c r="B56" s="13" t="str">
        <f>B10</f>
        <v>Kinetic Energy</v>
      </c>
      <c r="C56" s="51" t="s">
        <v>1</v>
      </c>
      <c r="D56" s="52" t="s">
        <v>8</v>
      </c>
      <c r="E56" s="53" t="s">
        <v>13</v>
      </c>
      <c r="F56" s="54" t="s">
        <v>26</v>
      </c>
      <c r="G56" s="55" t="s">
        <v>35</v>
      </c>
      <c r="H56" s="57" t="s">
        <v>42</v>
      </c>
      <c r="L56" s="25"/>
      <c r="M56" s="18"/>
    </row>
    <row r="57" spans="1:13" ht="23">
      <c r="A57" s="40" t="s">
        <v>74</v>
      </c>
      <c r="B57" s="33" t="s">
        <v>1</v>
      </c>
      <c r="C57" s="39">
        <f t="array" ref="C57:H62">MMULT(C48:H53,C48:H53)</f>
        <v>545315.14171584987</v>
      </c>
      <c r="D57" s="39">
        <v>653436.92020497401</v>
      </c>
      <c r="E57" s="39">
        <v>363909.47576052946</v>
      </c>
      <c r="F57" s="39">
        <v>52800.716400465877</v>
      </c>
      <c r="G57" s="39">
        <v>158103.60399078974</v>
      </c>
      <c r="H57" s="39">
        <v>245040.07430697276</v>
      </c>
      <c r="L57" s="25">
        <f t="shared" ref="L57:L62" si="7">SUM(C57:H57)</f>
        <v>2018605.932379582</v>
      </c>
      <c r="M57" s="18">
        <f>L57/SUM(L$57:L$62)</f>
        <v>4.1337694225812349E-2</v>
      </c>
    </row>
    <row r="58" spans="1:13" ht="20">
      <c r="B58" s="42" t="s">
        <v>8</v>
      </c>
      <c r="C58" s="39">
        <v>452785.71989218524</v>
      </c>
      <c r="D58" s="39">
        <v>542562.20614145033</v>
      </c>
      <c r="E58" s="39">
        <v>302161.0593562873</v>
      </c>
      <c r="F58" s="39">
        <v>43841.496702546581</v>
      </c>
      <c r="G58" s="39">
        <v>131276.5136353003</v>
      </c>
      <c r="H58" s="39">
        <v>203461.49135731606</v>
      </c>
      <c r="L58" s="25">
        <f t="shared" si="7"/>
        <v>1676088.4870850858</v>
      </c>
      <c r="M58" s="18">
        <f t="shared" ref="M58:M62" si="8">L58/SUM(L$57:L$62)</f>
        <v>3.4323506268928931E-2</v>
      </c>
    </row>
    <row r="59" spans="1:13" ht="20">
      <c r="B59" s="44" t="s">
        <v>13</v>
      </c>
      <c r="C59" s="39">
        <v>765464.68763463711</v>
      </c>
      <c r="D59" s="39">
        <v>917236.679000378</v>
      </c>
      <c r="E59" s="39">
        <v>510824.04963529855</v>
      </c>
      <c r="F59" s="39">
        <v>74117.025725938511</v>
      </c>
      <c r="G59" s="39">
        <v>221932.15541954484</v>
      </c>
      <c r="H59" s="39">
        <v>343965.87012802344</v>
      </c>
      <c r="L59" s="25">
        <f t="shared" si="7"/>
        <v>2833540.4675438204</v>
      </c>
      <c r="M59" s="18">
        <f t="shared" si="8"/>
        <v>5.8026198944988595E-2</v>
      </c>
    </row>
    <row r="60" spans="1:13" ht="20">
      <c r="B60" s="46" t="s">
        <v>26</v>
      </c>
      <c r="C60" s="39">
        <v>7816646.5914076269</v>
      </c>
      <c r="D60" s="39">
        <v>9366506.3008641973</v>
      </c>
      <c r="E60" s="39">
        <v>5216348.8450826714</v>
      </c>
      <c r="F60" s="39">
        <v>756857.02428902104</v>
      </c>
      <c r="G60" s="39">
        <v>2266291.0907716048</v>
      </c>
      <c r="H60" s="39">
        <v>3512453.7643805114</v>
      </c>
      <c r="L60" s="25">
        <f t="shared" si="7"/>
        <v>28935103.616795629</v>
      </c>
      <c r="M60" s="18">
        <f t="shared" si="8"/>
        <v>0.59254282696637606</v>
      </c>
    </row>
    <row r="61" spans="1:13" ht="20">
      <c r="B61" s="48" t="s">
        <v>35</v>
      </c>
      <c r="C61" s="39">
        <v>2289510.0235701688</v>
      </c>
      <c r="D61" s="39">
        <v>2743463.763447972</v>
      </c>
      <c r="E61" s="39">
        <v>1527877.9728332071</v>
      </c>
      <c r="F61" s="39">
        <v>221684.61935643599</v>
      </c>
      <c r="G61" s="39">
        <v>663800.55132495589</v>
      </c>
      <c r="H61" s="39">
        <v>1028804.0147541888</v>
      </c>
      <c r="L61" s="25">
        <f t="shared" si="7"/>
        <v>8475140.9452869277</v>
      </c>
      <c r="M61" s="18">
        <f t="shared" si="8"/>
        <v>0.17355679942144064</v>
      </c>
    </row>
    <row r="62" spans="1:13" ht="20">
      <c r="B62" s="56" t="s">
        <v>42</v>
      </c>
      <c r="C62" s="39">
        <v>1321980.0775581067</v>
      </c>
      <c r="D62" s="39">
        <v>1584095.6839503022</v>
      </c>
      <c r="E62" s="39">
        <v>882208.15480127221</v>
      </c>
      <c r="F62" s="39">
        <v>128002.32585791619</v>
      </c>
      <c r="G62" s="39">
        <v>383283.39748738485</v>
      </c>
      <c r="H62" s="39">
        <v>594039.15867031994</v>
      </c>
      <c r="L62" s="25">
        <f t="shared" si="7"/>
        <v>4893608.798325303</v>
      </c>
      <c r="M62" s="18">
        <f t="shared" si="8"/>
        <v>0.10021297417245346</v>
      </c>
    </row>
    <row r="65" spans="1:8" ht="60">
      <c r="B65" s="13" t="s">
        <v>102</v>
      </c>
      <c r="C65" s="51" t="s">
        <v>1</v>
      </c>
      <c r="D65" s="52" t="s">
        <v>8</v>
      </c>
      <c r="E65" s="53" t="s">
        <v>13</v>
      </c>
      <c r="F65" s="54" t="s">
        <v>26</v>
      </c>
      <c r="G65" s="55" t="s">
        <v>35</v>
      </c>
      <c r="H65" s="57" t="s">
        <v>42</v>
      </c>
    </row>
    <row r="66" spans="1:8" ht="23">
      <c r="A66" s="40" t="s">
        <v>87</v>
      </c>
      <c r="B66" s="33" t="s">
        <v>1</v>
      </c>
      <c r="C66" s="39">
        <f>C30</f>
        <v>1</v>
      </c>
      <c r="D66" s="39">
        <f t="shared" ref="D66:H66" si="9">D30</f>
        <v>2</v>
      </c>
      <c r="E66" s="39">
        <f t="shared" si="9"/>
        <v>0.5</v>
      </c>
      <c r="F66" s="39">
        <f t="shared" si="9"/>
        <v>0.1111111111111111</v>
      </c>
      <c r="G66" s="39">
        <f t="shared" si="9"/>
        <v>0.2</v>
      </c>
      <c r="H66" s="39">
        <f t="shared" si="9"/>
        <v>0.33333333333333331</v>
      </c>
    </row>
    <row r="67" spans="1:8" ht="23">
      <c r="A67" s="40" t="s">
        <v>88</v>
      </c>
      <c r="B67" s="42" t="s">
        <v>8</v>
      </c>
      <c r="C67" s="39">
        <f t="shared" ref="C67:H71" si="10">C31</f>
        <v>0.5</v>
      </c>
      <c r="D67" s="39">
        <f t="shared" si="10"/>
        <v>1</v>
      </c>
      <c r="E67" s="39">
        <f t="shared" si="10"/>
        <v>0.5</v>
      </c>
      <c r="F67" s="39">
        <f t="shared" si="10"/>
        <v>0.1111111111111111</v>
      </c>
      <c r="G67" s="39">
        <f t="shared" si="10"/>
        <v>0.25</v>
      </c>
      <c r="H67" s="39">
        <f t="shared" si="10"/>
        <v>0.33333333333333331</v>
      </c>
    </row>
    <row r="68" spans="1:8" ht="20">
      <c r="B68" s="44" t="s">
        <v>13</v>
      </c>
      <c r="C68" s="39">
        <f t="shared" si="10"/>
        <v>2</v>
      </c>
      <c r="D68" s="39">
        <f t="shared" si="10"/>
        <v>2</v>
      </c>
      <c r="E68" s="39">
        <f t="shared" si="10"/>
        <v>1</v>
      </c>
      <c r="F68" s="39">
        <f t="shared" si="10"/>
        <v>0.1111111111111111</v>
      </c>
      <c r="G68" s="39">
        <f t="shared" si="10"/>
        <v>0.33333333333333331</v>
      </c>
      <c r="H68" s="39">
        <f t="shared" si="10"/>
        <v>0.5</v>
      </c>
    </row>
    <row r="69" spans="1:8" ht="20">
      <c r="B69" s="46" t="s">
        <v>26</v>
      </c>
      <c r="C69" s="39">
        <f t="shared" si="10"/>
        <v>9</v>
      </c>
      <c r="D69" s="39">
        <f t="shared" si="10"/>
        <v>9</v>
      </c>
      <c r="E69" s="39">
        <f t="shared" si="10"/>
        <v>9</v>
      </c>
      <c r="F69" s="39">
        <f t="shared" si="10"/>
        <v>1</v>
      </c>
      <c r="G69" s="39">
        <f t="shared" si="10"/>
        <v>7</v>
      </c>
      <c r="H69" s="39">
        <f t="shared" si="10"/>
        <v>9</v>
      </c>
    </row>
    <row r="70" spans="1:8" ht="20">
      <c r="B70" s="48" t="s">
        <v>35</v>
      </c>
      <c r="C70" s="39">
        <f t="shared" si="10"/>
        <v>5</v>
      </c>
      <c r="D70" s="39">
        <f t="shared" si="10"/>
        <v>4</v>
      </c>
      <c r="E70" s="39">
        <f t="shared" si="10"/>
        <v>3</v>
      </c>
      <c r="F70" s="39">
        <f t="shared" si="10"/>
        <v>0.42857142857142855</v>
      </c>
      <c r="G70" s="39">
        <f t="shared" si="10"/>
        <v>1</v>
      </c>
      <c r="H70" s="39">
        <f t="shared" si="10"/>
        <v>2</v>
      </c>
    </row>
    <row r="71" spans="1:8" ht="20">
      <c r="B71" s="56" t="s">
        <v>42</v>
      </c>
      <c r="C71" s="39">
        <f t="shared" si="10"/>
        <v>3</v>
      </c>
      <c r="D71" s="39">
        <f t="shared" si="10"/>
        <v>3</v>
      </c>
      <c r="E71" s="39">
        <f t="shared" si="10"/>
        <v>2</v>
      </c>
      <c r="F71" s="39">
        <f t="shared" si="10"/>
        <v>0.22222222222222221</v>
      </c>
      <c r="G71" s="39">
        <f t="shared" si="10"/>
        <v>0.5</v>
      </c>
      <c r="H71" s="39">
        <f t="shared" si="10"/>
        <v>1</v>
      </c>
    </row>
    <row r="74" spans="1:8" ht="23">
      <c r="B74" s="40" t="s">
        <v>94</v>
      </c>
    </row>
    <row r="75" spans="1:8" ht="20">
      <c r="B75" s="38" t="s">
        <v>78</v>
      </c>
      <c r="C75" s="65">
        <f>C30*I$30+D30*I$31+E30*I$32+F30*I$33+G30*I$34+H30*I$35</f>
        <v>0.27295158272975673</v>
      </c>
    </row>
    <row r="76" spans="1:8" ht="20">
      <c r="B76" s="38" t="s">
        <v>79</v>
      </c>
      <c r="C76" s="65">
        <f t="shared" ref="C76:C80" si="11">C31*I$30+D31*I$31+E31*I$32+F31*I$33+G31*I$34+H31*I$35</f>
        <v>0.22663706931899363</v>
      </c>
    </row>
    <row r="77" spans="1:8" ht="20">
      <c r="B77" s="38" t="s">
        <v>80</v>
      </c>
      <c r="C77" s="65">
        <f t="shared" si="11"/>
        <v>0.38314544537966433</v>
      </c>
    </row>
    <row r="78" spans="1:8" ht="20">
      <c r="B78" s="66" t="s">
        <v>90</v>
      </c>
      <c r="C78" s="65">
        <f t="shared" si="11"/>
        <v>3.9125437854261103</v>
      </c>
    </row>
    <row r="79" spans="1:8" ht="20">
      <c r="B79" s="66" t="s">
        <v>91</v>
      </c>
      <c r="C79" s="65">
        <f t="shared" si="11"/>
        <v>1.1459907666488236</v>
      </c>
    </row>
    <row r="80" spans="1:8" ht="20">
      <c r="B80" s="66" t="s">
        <v>92</v>
      </c>
      <c r="C80" s="65">
        <f t="shared" si="11"/>
        <v>0.66170355702768058</v>
      </c>
    </row>
    <row r="82" spans="2:4" ht="23">
      <c r="B82" s="67" t="s">
        <v>93</v>
      </c>
    </row>
    <row r="83" spans="2:4" ht="20">
      <c r="B83" s="38" t="s">
        <v>78</v>
      </c>
      <c r="C83" s="65">
        <f>C75/I30</f>
        <v>6.6029706746274819</v>
      </c>
    </row>
    <row r="84" spans="2:4" ht="20">
      <c r="B84" s="38" t="s">
        <v>79</v>
      </c>
      <c r="C84" s="65">
        <f t="shared" ref="C84:C88" si="12">C76/I31</f>
        <v>6.6029696250512426</v>
      </c>
    </row>
    <row r="85" spans="2:4" ht="20">
      <c r="B85" s="38" t="s">
        <v>80</v>
      </c>
      <c r="C85" s="65">
        <f t="shared" si="12"/>
        <v>6.6029733524834731</v>
      </c>
    </row>
    <row r="86" spans="2:4" ht="20">
      <c r="B86" s="66" t="s">
        <v>90</v>
      </c>
      <c r="C86" s="65">
        <f t="shared" si="12"/>
        <v>6.602972152168384</v>
      </c>
    </row>
    <row r="87" spans="2:4" ht="20">
      <c r="B87" s="66" t="s">
        <v>91</v>
      </c>
      <c r="C87" s="65">
        <f t="shared" si="12"/>
        <v>6.6029724589819301</v>
      </c>
    </row>
    <row r="88" spans="2:4" ht="20">
      <c r="B88" s="66" t="s">
        <v>92</v>
      </c>
      <c r="C88" s="65">
        <f t="shared" si="12"/>
        <v>6.6029729432935005</v>
      </c>
    </row>
    <row r="89" spans="2:4" ht="20">
      <c r="B89" s="68" t="s">
        <v>81</v>
      </c>
      <c r="C89" s="69">
        <f>AVERAGE(C83:C88)</f>
        <v>6.6029718677676685</v>
      </c>
    </row>
    <row r="91" spans="2:4" ht="23">
      <c r="B91" s="71" t="s">
        <v>89</v>
      </c>
      <c r="C91" s="72"/>
      <c r="D91" s="73"/>
    </row>
    <row r="92" spans="2:4" ht="18">
      <c r="B92" s="74" t="s">
        <v>96</v>
      </c>
      <c r="C92" s="20"/>
      <c r="D92" s="75"/>
    </row>
    <row r="93" spans="2:4">
      <c r="B93" s="76"/>
      <c r="C93" s="20"/>
      <c r="D93" s="75"/>
    </row>
    <row r="94" spans="2:4" ht="23">
      <c r="B94" s="77"/>
      <c r="C94" s="78" t="s">
        <v>95</v>
      </c>
      <c r="D94" s="114">
        <f>(C89-6)/(6-1)</f>
        <v>0.12059437355353371</v>
      </c>
    </row>
    <row r="96" spans="2:4" ht="23">
      <c r="B96" s="40" t="s">
        <v>97</v>
      </c>
    </row>
    <row r="97" spans="2:4" ht="18">
      <c r="B97" t="s">
        <v>98</v>
      </c>
      <c r="C97" s="80">
        <v>1.2479</v>
      </c>
    </row>
    <row r="98" spans="2:4">
      <c r="B98" t="s">
        <v>99</v>
      </c>
    </row>
    <row r="100" spans="2:4" ht="23">
      <c r="B100" t="s">
        <v>100</v>
      </c>
      <c r="C100" s="70" t="s">
        <v>101</v>
      </c>
      <c r="D100" s="79">
        <f>D94/C97</f>
        <v>9.6637850431551972E-2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workbookViewId="0">
      <selection activeCell="H44" sqref="H44"/>
    </sheetView>
  </sheetViews>
  <sheetFormatPr baseColWidth="10" defaultRowHeight="15" x14ac:dyDescent="0"/>
  <cols>
    <col min="1" max="1" width="17" customWidth="1"/>
    <col min="2" max="2" width="16.83203125" customWidth="1"/>
    <col min="3" max="3" width="15.5" customWidth="1"/>
    <col min="4" max="5" width="17.33203125" customWidth="1"/>
    <col min="6" max="6" width="14" customWidth="1"/>
    <col min="7" max="7" width="15" customWidth="1"/>
    <col min="8" max="8" width="16.33203125" customWidth="1"/>
  </cols>
  <sheetData>
    <row r="2" spans="1:9" ht="23">
      <c r="A2" s="40" t="s">
        <v>105</v>
      </c>
    </row>
    <row r="4" spans="1:9" ht="23">
      <c r="B4" s="118" t="s">
        <v>85</v>
      </c>
      <c r="C4" s="19">
        <v>4</v>
      </c>
      <c r="D4" s="120" t="s">
        <v>70</v>
      </c>
      <c r="E4" s="19">
        <v>1</v>
      </c>
      <c r="H4" s="141" t="s">
        <v>95</v>
      </c>
      <c r="I4" s="112">
        <f>D50</f>
        <v>2.6810787939493208E-2</v>
      </c>
    </row>
    <row r="5" spans="1:9" ht="20">
      <c r="B5" s="118" t="s">
        <v>106</v>
      </c>
      <c r="C5" s="19">
        <v>6</v>
      </c>
      <c r="D5" s="122" t="s">
        <v>86</v>
      </c>
      <c r="E5" s="19">
        <v>1</v>
      </c>
    </row>
    <row r="6" spans="1:9" ht="23">
      <c r="B6" s="120" t="s">
        <v>70</v>
      </c>
      <c r="C6" s="19">
        <v>3</v>
      </c>
      <c r="D6" s="122" t="s">
        <v>86</v>
      </c>
      <c r="E6" s="19">
        <v>1</v>
      </c>
      <c r="H6" s="141" t="s">
        <v>101</v>
      </c>
      <c r="I6" s="112">
        <f>D56</f>
        <v>5.1116850218290197E-2</v>
      </c>
    </row>
    <row r="8" spans="1:9">
      <c r="G8" t="s">
        <v>126</v>
      </c>
    </row>
    <row r="9" spans="1:9">
      <c r="G9" t="s">
        <v>125</v>
      </c>
    </row>
    <row r="10" spans="1:9" ht="23">
      <c r="A10" s="40" t="s">
        <v>71</v>
      </c>
      <c r="B10" s="124" t="s">
        <v>108</v>
      </c>
      <c r="C10" s="119" t="s">
        <v>85</v>
      </c>
      <c r="D10" s="121" t="s">
        <v>70</v>
      </c>
      <c r="E10" s="123" t="s">
        <v>86</v>
      </c>
      <c r="F10" s="132" t="s">
        <v>77</v>
      </c>
    </row>
    <row r="11" spans="1:9" ht="20">
      <c r="B11" s="118" t="s">
        <v>85</v>
      </c>
      <c r="C11" s="65">
        <v>1</v>
      </c>
      <c r="D11" s="65">
        <f>IF(C4&gt;E4,C4,IF(E4&gt;C4,(C4/E4)))</f>
        <v>4</v>
      </c>
      <c r="E11" s="65">
        <f>IF(C5&gt;E5,C5,IF(E5&gt;C5,(C5/E5)))</f>
        <v>6</v>
      </c>
      <c r="F11" s="133">
        <f>H26</f>
        <v>0.69095906335388124</v>
      </c>
    </row>
    <row r="12" spans="1:9" ht="20">
      <c r="B12" s="120" t="s">
        <v>70</v>
      </c>
      <c r="C12" s="65">
        <f>IF(E4&gt;C4,E4,IF(C4&gt;E4,(E4/C4)))</f>
        <v>0.25</v>
      </c>
      <c r="D12" s="65">
        <v>1</v>
      </c>
      <c r="E12" s="65">
        <f>IF(C6&gt;E6,C6,IF(E6&gt;C6,(C6/E6)))</f>
        <v>3</v>
      </c>
      <c r="F12" s="133">
        <f t="shared" ref="F12:F13" si="0">H27</f>
        <v>0.21763849397071303</v>
      </c>
    </row>
    <row r="13" spans="1:9" ht="20">
      <c r="B13" s="122" t="s">
        <v>86</v>
      </c>
      <c r="C13" s="65">
        <f>IF(E5&gt;C5,E5,IF(C5&gt;E5,(E5/C5)))</f>
        <v>0.16666666666666666</v>
      </c>
      <c r="D13" s="65">
        <f>IF(E6&gt;C6,E6,IF(C6&gt;E6,(E6/C6)))</f>
        <v>0.33333333333333331</v>
      </c>
      <c r="E13" s="65">
        <v>1</v>
      </c>
      <c r="F13" s="133">
        <f t="shared" si="0"/>
        <v>9.1402442675405732E-2</v>
      </c>
    </row>
    <row r="15" spans="1:9" ht="40">
      <c r="A15" s="40" t="s">
        <v>72</v>
      </c>
      <c r="B15" s="124" t="s">
        <v>108</v>
      </c>
      <c r="C15" s="119" t="s">
        <v>85</v>
      </c>
      <c r="D15" s="121" t="s">
        <v>70</v>
      </c>
      <c r="E15" s="123" t="s">
        <v>86</v>
      </c>
      <c r="G15" s="19" t="s">
        <v>75</v>
      </c>
      <c r="H15" s="167" t="s">
        <v>76</v>
      </c>
    </row>
    <row r="16" spans="1:9" ht="20">
      <c r="B16" s="118" t="s">
        <v>85</v>
      </c>
      <c r="C16" s="65">
        <f t="array" ref="C16:E18">MMULT(C11:E13,C11:E13)</f>
        <v>3</v>
      </c>
      <c r="D16" s="65">
        <v>10</v>
      </c>
      <c r="E16" s="65">
        <v>24</v>
      </c>
      <c r="G16" s="80">
        <f>SUM(C16:E16)</f>
        <v>37</v>
      </c>
      <c r="H16" s="80">
        <f>G16/SUM(G$16:G$18)</f>
        <v>0.69483568075117375</v>
      </c>
    </row>
    <row r="17" spans="1:8" ht="20">
      <c r="B17" s="120" t="s">
        <v>70</v>
      </c>
      <c r="C17" s="65">
        <v>1</v>
      </c>
      <c r="D17" s="65">
        <v>3</v>
      </c>
      <c r="E17" s="65">
        <v>7.5</v>
      </c>
      <c r="G17" s="80">
        <f t="shared" ref="G17:G28" si="1">SUM(C17:E17)</f>
        <v>11.5</v>
      </c>
      <c r="H17" s="80">
        <f t="shared" ref="H17:H18" si="2">G17/SUM(G$16:G$18)</f>
        <v>0.215962441314554</v>
      </c>
    </row>
    <row r="18" spans="1:8" ht="20">
      <c r="B18" s="122" t="s">
        <v>86</v>
      </c>
      <c r="C18" s="65">
        <v>0.41666666666666663</v>
      </c>
      <c r="D18" s="65">
        <v>1.3333333333333333</v>
      </c>
      <c r="E18" s="65">
        <v>3</v>
      </c>
      <c r="G18" s="80">
        <f t="shared" si="1"/>
        <v>4.75</v>
      </c>
      <c r="H18" s="80">
        <f t="shared" si="2"/>
        <v>8.9201877934272297E-2</v>
      </c>
    </row>
    <row r="19" spans="1:8" ht="18">
      <c r="G19" s="80"/>
    </row>
    <row r="20" spans="1:8" ht="23">
      <c r="A20" s="40" t="s">
        <v>73</v>
      </c>
      <c r="B20" s="124" t="s">
        <v>108</v>
      </c>
      <c r="C20" s="119" t="s">
        <v>85</v>
      </c>
      <c r="D20" s="121" t="s">
        <v>70</v>
      </c>
      <c r="E20" s="123" t="s">
        <v>86</v>
      </c>
      <c r="G20" s="80"/>
    </row>
    <row r="21" spans="1:8" ht="20">
      <c r="B21" s="118" t="s">
        <v>85</v>
      </c>
      <c r="C21" s="65">
        <f t="array" ref="C21:E23">MMULT(C16:E18,C16:E18)</f>
        <v>29</v>
      </c>
      <c r="D21" s="65">
        <v>92</v>
      </c>
      <c r="E21" s="65">
        <v>219</v>
      </c>
      <c r="G21" s="80">
        <f t="shared" si="1"/>
        <v>340</v>
      </c>
      <c r="H21" s="80">
        <f>G21/SUM(G$21:G$23)</f>
        <v>0.69088138176276348</v>
      </c>
    </row>
    <row r="22" spans="1:8" ht="20">
      <c r="B22" s="120" t="s">
        <v>70</v>
      </c>
      <c r="C22" s="65">
        <v>9.125</v>
      </c>
      <c r="D22" s="65">
        <v>29</v>
      </c>
      <c r="E22" s="65">
        <v>69</v>
      </c>
      <c r="G22" s="80">
        <f t="shared" si="1"/>
        <v>107.125</v>
      </c>
      <c r="H22" s="80">
        <f t="shared" ref="H22:H23" si="3">G22/SUM(G$21:G$23)</f>
        <v>0.2176784353568707</v>
      </c>
    </row>
    <row r="23" spans="1:8" ht="20">
      <c r="B23" s="122" t="s">
        <v>86</v>
      </c>
      <c r="C23" s="65">
        <v>3.833333333333333</v>
      </c>
      <c r="D23" s="65">
        <v>12.166666666666666</v>
      </c>
      <c r="E23" s="65">
        <v>29</v>
      </c>
      <c r="G23" s="80">
        <f t="shared" si="1"/>
        <v>45</v>
      </c>
      <c r="H23" s="80">
        <f t="shared" si="3"/>
        <v>9.1440182880365761E-2</v>
      </c>
    </row>
    <row r="24" spans="1:8" ht="18">
      <c r="G24" s="80"/>
      <c r="H24" s="80"/>
    </row>
    <row r="25" spans="1:8" ht="23">
      <c r="A25" s="40" t="s">
        <v>74</v>
      </c>
      <c r="B25" s="124" t="s">
        <v>108</v>
      </c>
      <c r="C25" s="119" t="s">
        <v>85</v>
      </c>
      <c r="D25" s="121" t="s">
        <v>70</v>
      </c>
      <c r="E25" s="123" t="s">
        <v>86</v>
      </c>
      <c r="G25" s="80"/>
      <c r="H25" s="80"/>
    </row>
    <row r="26" spans="1:8" ht="20">
      <c r="B26" s="118" t="s">
        <v>85</v>
      </c>
      <c r="C26" s="65">
        <f t="array" ref="C26:E28">MMULT(C21:E23,C21:E23)</f>
        <v>2520</v>
      </c>
      <c r="D26" s="65">
        <v>8000.5</v>
      </c>
      <c r="E26" s="65">
        <v>19050</v>
      </c>
      <c r="G26" s="80">
        <f t="shared" si="1"/>
        <v>29570.5</v>
      </c>
      <c r="H26" s="80">
        <f>G26/SUM(G$26:G$28)</f>
        <v>0.69095906335388124</v>
      </c>
    </row>
    <row r="27" spans="1:8" ht="20">
      <c r="B27" s="120" t="s">
        <v>70</v>
      </c>
      <c r="C27" s="65">
        <v>793.75</v>
      </c>
      <c r="D27" s="65">
        <v>2520</v>
      </c>
      <c r="E27" s="65">
        <v>6000.375</v>
      </c>
      <c r="G27" s="80">
        <f t="shared" si="1"/>
        <v>9314.125</v>
      </c>
      <c r="H27" s="80">
        <f>G27/SUM(G$26:G$28)</f>
        <v>0.21763849397071303</v>
      </c>
    </row>
    <row r="28" spans="1:8" ht="20">
      <c r="B28" s="122" t="s">
        <v>86</v>
      </c>
      <c r="C28" s="65">
        <v>333.35416666666663</v>
      </c>
      <c r="D28" s="65">
        <v>1058.3333333333333</v>
      </c>
      <c r="E28" s="65">
        <v>2520</v>
      </c>
      <c r="G28" s="80">
        <f t="shared" si="1"/>
        <v>3911.6875</v>
      </c>
      <c r="H28" s="80">
        <f>G28/SUM(G$26:G$28)</f>
        <v>9.1402442675405732E-2</v>
      </c>
    </row>
    <row r="30" spans="1:8" ht="23">
      <c r="A30" s="40" t="s">
        <v>107</v>
      </c>
      <c r="B30" s="124" t="s">
        <v>108</v>
      </c>
      <c r="C30" s="119" t="s">
        <v>85</v>
      </c>
      <c r="D30" s="121" t="s">
        <v>70</v>
      </c>
      <c r="E30" s="123" t="s">
        <v>86</v>
      </c>
    </row>
    <row r="31" spans="1:8" ht="20">
      <c r="B31" s="118" t="s">
        <v>85</v>
      </c>
      <c r="C31" s="65">
        <v>1</v>
      </c>
      <c r="D31" s="65">
        <v>4</v>
      </c>
      <c r="E31" s="65">
        <v>0.5</v>
      </c>
    </row>
    <row r="32" spans="1:8" ht="20">
      <c r="B32" s="120" t="s">
        <v>70</v>
      </c>
      <c r="C32" s="65">
        <v>0.25</v>
      </c>
      <c r="D32" s="65">
        <v>1</v>
      </c>
      <c r="E32" s="65">
        <v>2</v>
      </c>
    </row>
    <row r="33" spans="2:7" ht="20">
      <c r="B33" s="122" t="s">
        <v>86</v>
      </c>
      <c r="C33" s="65">
        <v>6</v>
      </c>
      <c r="D33" s="65">
        <v>0.5</v>
      </c>
      <c r="E33" s="65">
        <v>1</v>
      </c>
    </row>
    <row r="36" spans="2:7" ht="23">
      <c r="B36" s="135" t="s">
        <v>109</v>
      </c>
      <c r="C36" s="117"/>
      <c r="D36" s="20"/>
      <c r="E36" s="20"/>
      <c r="F36" s="20"/>
      <c r="G36" s="20"/>
    </row>
    <row r="37" spans="2:7" ht="18">
      <c r="B37" s="136" t="s">
        <v>78</v>
      </c>
      <c r="C37" s="137">
        <f>C11*F$11+D11*F$12+E11*F$13</f>
        <v>2.1099276952891675</v>
      </c>
      <c r="D37" s="20"/>
      <c r="E37" s="20"/>
      <c r="F37" s="20"/>
      <c r="G37" s="20"/>
    </row>
    <row r="38" spans="2:7" ht="18">
      <c r="B38" s="136" t="s">
        <v>79</v>
      </c>
      <c r="C38" s="137">
        <f t="shared" ref="C38:C39" si="4">C12*F$11+D12*F$12+E12*F$13</f>
        <v>0.66458558783540056</v>
      </c>
      <c r="D38" s="20"/>
      <c r="E38" s="20"/>
      <c r="F38" s="20"/>
      <c r="G38" s="20"/>
    </row>
    <row r="39" spans="2:7" ht="23">
      <c r="B39" s="138" t="s">
        <v>80</v>
      </c>
      <c r="C39" s="137">
        <f t="shared" si="4"/>
        <v>0.27910845122462358</v>
      </c>
      <c r="D39" s="130"/>
      <c r="E39" s="129"/>
      <c r="F39" s="20"/>
      <c r="G39" s="20"/>
    </row>
    <row r="40" spans="2:7">
      <c r="B40" s="20"/>
      <c r="C40" s="20"/>
      <c r="D40" s="20"/>
      <c r="E40" s="20"/>
      <c r="F40" s="20"/>
      <c r="G40" s="20"/>
    </row>
    <row r="41" spans="2:7" ht="23">
      <c r="B41" s="135" t="s">
        <v>110</v>
      </c>
      <c r="C41" s="117"/>
      <c r="D41" s="20"/>
      <c r="E41" s="20"/>
      <c r="F41" s="20"/>
      <c r="G41" s="20"/>
    </row>
    <row r="42" spans="2:7" ht="18">
      <c r="B42" s="138" t="s">
        <v>78</v>
      </c>
      <c r="C42" s="137">
        <f>C37/F11</f>
        <v>3.0536218528601138</v>
      </c>
      <c r="D42" s="20"/>
      <c r="E42" s="20"/>
      <c r="F42" s="20"/>
      <c r="G42" s="20"/>
    </row>
    <row r="43" spans="2:7" ht="18">
      <c r="B43" s="138" t="s">
        <v>79</v>
      </c>
      <c r="C43" s="137">
        <f t="shared" ref="C43:C44" si="5">C38/F12</f>
        <v>3.0536215157086684</v>
      </c>
      <c r="D43" s="20"/>
      <c r="E43" s="20"/>
      <c r="F43" s="20"/>
      <c r="G43" s="20"/>
    </row>
    <row r="44" spans="2:7" ht="18">
      <c r="B44" s="138" t="s">
        <v>80</v>
      </c>
      <c r="C44" s="137">
        <f t="shared" si="5"/>
        <v>3.0536213590681767</v>
      </c>
      <c r="D44" s="20"/>
      <c r="E44" s="20"/>
      <c r="F44" s="20"/>
      <c r="G44" s="20"/>
    </row>
    <row r="45" spans="2:7" ht="23">
      <c r="B45" s="138" t="s">
        <v>81</v>
      </c>
      <c r="C45" s="140">
        <f>AVERAGE(C42:C44)</f>
        <v>3.0536215758789864</v>
      </c>
      <c r="D45" s="130"/>
      <c r="E45" s="20"/>
      <c r="F45" s="20"/>
      <c r="G45" s="20"/>
    </row>
    <row r="47" spans="2:7" ht="23">
      <c r="B47" s="71" t="s">
        <v>89</v>
      </c>
      <c r="C47" s="72"/>
      <c r="D47" s="72"/>
      <c r="E47" s="72"/>
      <c r="F47" s="72"/>
      <c r="G47" s="73"/>
    </row>
    <row r="48" spans="2:7" ht="18">
      <c r="B48" s="74" t="s">
        <v>96</v>
      </c>
      <c r="C48" s="20"/>
      <c r="D48" s="20"/>
      <c r="E48" s="20"/>
      <c r="F48" s="20"/>
      <c r="G48" s="75"/>
    </row>
    <row r="49" spans="2:7">
      <c r="B49" s="76"/>
      <c r="C49" s="20"/>
      <c r="D49" s="20"/>
      <c r="E49" s="20"/>
      <c r="F49" s="20"/>
      <c r="G49" s="75"/>
    </row>
    <row r="50" spans="2:7" ht="23">
      <c r="B50" s="77"/>
      <c r="C50" s="78" t="s">
        <v>95</v>
      </c>
      <c r="D50" s="125">
        <f>(C45-3)/(3-1)</f>
        <v>2.6810787939493208E-2</v>
      </c>
      <c r="E50" s="126"/>
      <c r="F50" s="126"/>
      <c r="G50" s="127"/>
    </row>
    <row r="52" spans="2:7" ht="23">
      <c r="B52" s="71" t="s">
        <v>97</v>
      </c>
      <c r="C52" s="72"/>
      <c r="D52" s="72"/>
      <c r="E52" s="72"/>
      <c r="F52" s="72"/>
      <c r="G52" s="73"/>
    </row>
    <row r="53" spans="2:7" ht="18">
      <c r="B53" s="76" t="s">
        <v>98</v>
      </c>
      <c r="C53" s="128">
        <v>0.52449999999999997</v>
      </c>
      <c r="D53" s="20"/>
      <c r="E53" s="20"/>
      <c r="F53" s="20"/>
      <c r="G53" s="75"/>
    </row>
    <row r="54" spans="2:7">
      <c r="B54" s="76" t="s">
        <v>99</v>
      </c>
      <c r="C54" s="20"/>
      <c r="D54" s="20"/>
      <c r="E54" s="20"/>
      <c r="F54" s="20"/>
      <c r="G54" s="75"/>
    </row>
    <row r="55" spans="2:7">
      <c r="B55" s="76"/>
      <c r="C55" s="20"/>
      <c r="D55" s="20"/>
      <c r="E55" s="20"/>
      <c r="F55" s="20"/>
      <c r="G55" s="75"/>
    </row>
    <row r="56" spans="2:7" ht="23">
      <c r="B56" s="77" t="s">
        <v>100</v>
      </c>
      <c r="C56" s="78" t="s">
        <v>101</v>
      </c>
      <c r="D56" s="125">
        <f>D50/C53</f>
        <v>5.1116850218290197E-2</v>
      </c>
      <c r="E56" s="126"/>
      <c r="F56" s="126"/>
      <c r="G56" s="127"/>
    </row>
    <row r="58" spans="2:7" ht="23">
      <c r="B58" s="67"/>
      <c r="C58" s="129"/>
      <c r="D58" s="129"/>
      <c r="E58" s="129"/>
      <c r="F58" s="129"/>
      <c r="G58" s="129"/>
    </row>
    <row r="59" spans="2:7" ht="18">
      <c r="B59" s="131"/>
      <c r="C59" s="129"/>
      <c r="D59" s="129"/>
      <c r="E59" s="129"/>
      <c r="F59" s="129"/>
      <c r="G59" s="129"/>
    </row>
    <row r="60" spans="2:7">
      <c r="B60" s="129"/>
      <c r="C60" s="129"/>
      <c r="D60" s="129"/>
      <c r="E60" s="129"/>
      <c r="F60" s="129"/>
      <c r="G60" s="129"/>
    </row>
    <row r="61" spans="2:7" ht="23">
      <c r="B61" s="129"/>
      <c r="C61" s="67"/>
      <c r="D61" s="130"/>
      <c r="E61" s="129"/>
      <c r="F61" s="129"/>
      <c r="G61" s="129"/>
    </row>
    <row r="62" spans="2:7">
      <c r="B62" s="129"/>
      <c r="C62" s="129"/>
      <c r="D62" s="129"/>
      <c r="E62" s="129"/>
      <c r="F62" s="129"/>
      <c r="G62" s="129"/>
    </row>
    <row r="63" spans="2:7" ht="23">
      <c r="B63" s="67"/>
      <c r="C63" s="129"/>
      <c r="D63" s="129"/>
      <c r="E63" s="129"/>
      <c r="F63" s="129"/>
      <c r="G63" s="129"/>
    </row>
    <row r="64" spans="2:7" ht="18">
      <c r="B64" s="129"/>
      <c r="C64" s="139"/>
      <c r="D64" s="129"/>
      <c r="E64" s="129"/>
      <c r="F64" s="129"/>
      <c r="G64" s="129"/>
    </row>
    <row r="65" spans="2:7">
      <c r="B65" s="129"/>
      <c r="C65" s="129"/>
      <c r="D65" s="129"/>
      <c r="E65" s="129"/>
      <c r="F65" s="129"/>
      <c r="G65" s="129"/>
    </row>
    <row r="66" spans="2:7">
      <c r="B66" s="129"/>
      <c r="C66" s="129"/>
      <c r="D66" s="129"/>
      <c r="E66" s="129"/>
      <c r="F66" s="129"/>
      <c r="G66" s="129"/>
    </row>
    <row r="67" spans="2:7" ht="23">
      <c r="B67" s="129"/>
      <c r="C67" s="67"/>
      <c r="D67" s="130"/>
      <c r="E67" s="129"/>
      <c r="F67" s="129"/>
      <c r="G67" s="129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opLeftCell="A2" workbookViewId="0">
      <selection activeCell="J20" sqref="J20"/>
    </sheetView>
  </sheetViews>
  <sheetFormatPr baseColWidth="10" defaultRowHeight="15" x14ac:dyDescent="0"/>
  <cols>
    <col min="1" max="1" width="28.33203125" customWidth="1"/>
    <col min="2" max="2" width="44.5" customWidth="1"/>
    <col min="3" max="3" width="22.5" customWidth="1"/>
    <col min="4" max="4" width="23.5" customWidth="1"/>
    <col min="5" max="5" width="20.6640625" customWidth="1"/>
    <col min="6" max="6" width="23.5" customWidth="1"/>
    <col min="7" max="7" width="25.5" customWidth="1"/>
    <col min="8" max="8" width="26.33203125" customWidth="1"/>
    <col min="9" max="9" width="21.6640625" customWidth="1"/>
  </cols>
  <sheetData>
    <row r="2" spans="1:11" ht="69">
      <c r="A2" s="13" t="s">
        <v>47</v>
      </c>
      <c r="B2" s="14" t="s">
        <v>21</v>
      </c>
      <c r="C2" s="14" t="s">
        <v>0</v>
      </c>
      <c r="D2" s="14" t="s">
        <v>50</v>
      </c>
      <c r="E2" s="14" t="s">
        <v>19</v>
      </c>
      <c r="F2" s="14" t="s">
        <v>22</v>
      </c>
      <c r="G2" s="14" t="s">
        <v>49</v>
      </c>
      <c r="H2" s="14" t="s">
        <v>20</v>
      </c>
      <c r="I2" s="14" t="s">
        <v>48</v>
      </c>
      <c r="J2" s="14" t="s">
        <v>52</v>
      </c>
      <c r="K2" s="14" t="s">
        <v>68</v>
      </c>
    </row>
    <row r="3" spans="1:11" ht="20">
      <c r="A3" s="32" t="s">
        <v>43</v>
      </c>
      <c r="B3" s="33" t="s">
        <v>1</v>
      </c>
      <c r="C3" s="34">
        <v>110</v>
      </c>
      <c r="D3" s="34">
        <v>0.35799999999999998</v>
      </c>
      <c r="E3" s="35">
        <v>4</v>
      </c>
      <c r="F3" s="35">
        <v>916</v>
      </c>
      <c r="G3" s="35">
        <v>15.2</v>
      </c>
      <c r="H3" s="35">
        <v>0.42</v>
      </c>
      <c r="I3" s="36">
        <f t="shared" ref="I3:I8" si="0">0.5*F3*F3*(C3/(7000*32.17))</f>
        <v>204.92952617789425</v>
      </c>
      <c r="J3" s="37">
        <f t="shared" ref="J3:J8" si="1">(IF(E3=2,23,IF(E3=4,40)))/16</f>
        <v>2.5</v>
      </c>
      <c r="K3" s="81"/>
    </row>
    <row r="4" spans="1:11" ht="20">
      <c r="A4" s="82" t="s">
        <v>45</v>
      </c>
      <c r="B4" s="42" t="s">
        <v>8</v>
      </c>
      <c r="C4" s="83">
        <v>158</v>
      </c>
      <c r="D4" s="83">
        <v>0.35799999999999998</v>
      </c>
      <c r="E4" s="84">
        <v>4</v>
      </c>
      <c r="F4" s="84">
        <v>744</v>
      </c>
      <c r="G4" s="84">
        <v>21.4</v>
      </c>
      <c r="H4" s="84">
        <v>0.36</v>
      </c>
      <c r="I4" s="85">
        <f t="shared" si="0"/>
        <v>194.18865846618414</v>
      </c>
      <c r="J4" s="86">
        <f t="shared" si="1"/>
        <v>2.5</v>
      </c>
      <c r="K4" s="87"/>
    </row>
    <row r="5" spans="1:11" ht="20">
      <c r="A5" s="88" t="s">
        <v>51</v>
      </c>
      <c r="B5" s="44" t="s">
        <v>13</v>
      </c>
      <c r="C5" s="89">
        <v>110</v>
      </c>
      <c r="D5" s="89">
        <v>0.35799999999999998</v>
      </c>
      <c r="E5" s="90">
        <v>4</v>
      </c>
      <c r="F5" s="90">
        <v>1110</v>
      </c>
      <c r="G5" s="90">
        <v>10.1</v>
      </c>
      <c r="H5" s="90">
        <v>0.57999999999999996</v>
      </c>
      <c r="I5" s="91">
        <f t="shared" si="0"/>
        <v>300.92588480838407</v>
      </c>
      <c r="J5" s="92">
        <f t="shared" si="1"/>
        <v>2.5</v>
      </c>
      <c r="K5" s="93"/>
    </row>
    <row r="6" spans="1:11" ht="20">
      <c r="A6" s="94" t="s">
        <v>46</v>
      </c>
      <c r="B6" s="46" t="s">
        <v>26</v>
      </c>
      <c r="C6" s="95">
        <v>125</v>
      </c>
      <c r="D6" s="95">
        <v>0.35799999999999998</v>
      </c>
      <c r="E6" s="96">
        <v>4</v>
      </c>
      <c r="F6" s="96">
        <v>1644</v>
      </c>
      <c r="G6" s="96">
        <v>20.3</v>
      </c>
      <c r="H6" s="96">
        <v>0.54</v>
      </c>
      <c r="I6" s="97">
        <f t="shared" si="0"/>
        <v>750.12655979395174</v>
      </c>
      <c r="J6" s="98">
        <f t="shared" si="1"/>
        <v>2.5</v>
      </c>
      <c r="K6" s="99"/>
    </row>
    <row r="7" spans="1:11" ht="20">
      <c r="A7" s="100" t="s">
        <v>46</v>
      </c>
      <c r="B7" s="48" t="s">
        <v>35</v>
      </c>
      <c r="C7" s="101">
        <v>158</v>
      </c>
      <c r="D7" s="101">
        <v>0.35799999999999998</v>
      </c>
      <c r="E7" s="102">
        <v>4</v>
      </c>
      <c r="F7" s="102">
        <v>1242</v>
      </c>
      <c r="G7" s="102">
        <v>24.7</v>
      </c>
      <c r="H7" s="102">
        <v>0.53</v>
      </c>
      <c r="I7" s="103">
        <f t="shared" si="0"/>
        <v>541.15438518584313</v>
      </c>
      <c r="J7" s="104">
        <f t="shared" si="1"/>
        <v>2.5</v>
      </c>
      <c r="K7" s="105"/>
    </row>
    <row r="8" spans="1:11" ht="20">
      <c r="A8" s="106" t="s">
        <v>46</v>
      </c>
      <c r="B8" s="56" t="s">
        <v>42</v>
      </c>
      <c r="C8" s="107">
        <v>125</v>
      </c>
      <c r="D8" s="107">
        <v>0.35799999999999998</v>
      </c>
      <c r="E8" s="108">
        <v>4</v>
      </c>
      <c r="F8" s="108">
        <v>1215</v>
      </c>
      <c r="G8" s="108">
        <v>15.5</v>
      </c>
      <c r="H8" s="107">
        <v>0.65</v>
      </c>
      <c r="I8" s="109">
        <f t="shared" si="0"/>
        <v>409.71651716328432</v>
      </c>
      <c r="J8" s="110">
        <f t="shared" si="1"/>
        <v>2.5</v>
      </c>
      <c r="K8" s="111"/>
    </row>
    <row r="10" spans="1:11" ht="23">
      <c r="G10" s="166" t="s">
        <v>124</v>
      </c>
    </row>
    <row r="11" spans="1:11" ht="18">
      <c r="A11" s="142" t="s">
        <v>116</v>
      </c>
      <c r="B11" s="146" t="s">
        <v>111</v>
      </c>
      <c r="C11" s="142" t="s">
        <v>112</v>
      </c>
      <c r="D11" s="142" t="s">
        <v>113</v>
      </c>
      <c r="E11" s="142" t="s">
        <v>114</v>
      </c>
      <c r="F11" s="142" t="s">
        <v>115</v>
      </c>
      <c r="G11" s="163"/>
    </row>
    <row r="12" spans="1:11" ht="23">
      <c r="A12" s="143"/>
      <c r="B12" s="147"/>
      <c r="C12" s="155" t="s">
        <v>85</v>
      </c>
      <c r="D12" s="156">
        <f>'AHP Criteria'!F11</f>
        <v>0.69095906335388124</v>
      </c>
      <c r="E12" s="156">
        <f>'AHP Penetration'!$I$30</f>
        <v>0.35911218330643802</v>
      </c>
      <c r="F12" s="156">
        <f>D12*E12</f>
        <v>0.24813181781638372</v>
      </c>
      <c r="G12" s="164" t="s">
        <v>119</v>
      </c>
    </row>
    <row r="13" spans="1:11" ht="20">
      <c r="A13" s="144"/>
      <c r="B13" s="149" t="s">
        <v>1</v>
      </c>
      <c r="C13" s="155" t="s">
        <v>70</v>
      </c>
      <c r="D13" s="156">
        <f>'AHP Criteria'!F12</f>
        <v>0.21763849397071303</v>
      </c>
      <c r="E13" s="156">
        <f>'AHP Expansion'!$I$30</f>
        <v>5.1585657286917747E-2</v>
      </c>
      <c r="F13" s="156">
        <f t="shared" ref="F13:F14" si="2">D13*E13</f>
        <v>1.1227024762414117E-2</v>
      </c>
      <c r="G13" s="163"/>
    </row>
    <row r="14" spans="1:11" ht="18">
      <c r="A14" s="145"/>
      <c r="B14" s="148"/>
      <c r="C14" s="155" t="s">
        <v>86</v>
      </c>
      <c r="D14" s="156">
        <f>'AHP Criteria'!F13</f>
        <v>9.1402442675405732E-2</v>
      </c>
      <c r="E14" s="156">
        <f>'AHP KE'!$I$30</f>
        <v>4.1337694225812349E-2</v>
      </c>
      <c r="F14" s="156">
        <f t="shared" si="2"/>
        <v>3.7783662268082636E-3</v>
      </c>
      <c r="G14" s="163"/>
    </row>
    <row r="15" spans="1:11" ht="23">
      <c r="C15" s="18"/>
      <c r="E15" s="162" t="s">
        <v>117</v>
      </c>
      <c r="F15" s="162">
        <f>SUM(F12:F14)</f>
        <v>0.26313720880560609</v>
      </c>
      <c r="G15" s="165"/>
    </row>
    <row r="16" spans="1:11" ht="23">
      <c r="C16" s="18"/>
      <c r="G16" s="165"/>
    </row>
    <row r="17" spans="1:7" ht="23">
      <c r="A17" s="142" t="s">
        <v>116</v>
      </c>
      <c r="B17" s="146" t="s">
        <v>111</v>
      </c>
      <c r="C17" s="142" t="s">
        <v>112</v>
      </c>
      <c r="D17" s="142" t="s">
        <v>113</v>
      </c>
      <c r="E17" s="142" t="s">
        <v>114</v>
      </c>
      <c r="F17" s="142" t="s">
        <v>115</v>
      </c>
      <c r="G17" s="164"/>
    </row>
    <row r="18" spans="1:7" ht="23">
      <c r="A18" s="143"/>
      <c r="B18" s="147"/>
      <c r="C18" s="155" t="s">
        <v>85</v>
      </c>
      <c r="D18" s="156">
        <f>'AHP Criteria'!F11</f>
        <v>0.69095906335388124</v>
      </c>
      <c r="E18" s="156">
        <f>'AHP Penetration'!$I$31</f>
        <v>3.935883016830042E-2</v>
      </c>
      <c r="F18" s="156">
        <f>D18*E18</f>
        <v>2.7195340427793341E-2</v>
      </c>
      <c r="G18" s="164" t="s">
        <v>123</v>
      </c>
    </row>
    <row r="19" spans="1:7" ht="23">
      <c r="A19" s="144"/>
      <c r="B19" s="150" t="s">
        <v>8</v>
      </c>
      <c r="C19" s="155" t="s">
        <v>70</v>
      </c>
      <c r="D19" s="156">
        <f>'AHP Criteria'!F12</f>
        <v>0.21763849397071303</v>
      </c>
      <c r="E19" s="156">
        <f>'AHP Expansion'!$I$31</f>
        <v>2.8136264105330995E-2</v>
      </c>
      <c r="F19" s="156">
        <f t="shared" ref="F19:F20" si="3">D19*E19</f>
        <v>6.1235341458464694E-3</v>
      </c>
      <c r="G19" s="164"/>
    </row>
    <row r="20" spans="1:7" ht="23">
      <c r="A20" s="145"/>
      <c r="B20" s="148"/>
      <c r="C20" s="155" t="s">
        <v>86</v>
      </c>
      <c r="D20" s="156">
        <f>'AHP Criteria'!F13</f>
        <v>9.1402442675405732E-2</v>
      </c>
      <c r="E20" s="156">
        <f>'AHP KE'!$I$31</f>
        <v>3.4323506268928931E-2</v>
      </c>
      <c r="F20" s="156">
        <f t="shared" si="3"/>
        <v>3.1372523141647061E-3</v>
      </c>
      <c r="G20" s="164"/>
    </row>
    <row r="21" spans="1:7" ht="23">
      <c r="C21" s="18"/>
      <c r="E21" s="161" t="s">
        <v>117</v>
      </c>
      <c r="F21" s="161">
        <f>SUM(F18:F20)</f>
        <v>3.6456126887804516E-2</v>
      </c>
      <c r="G21" s="165"/>
    </row>
    <row r="22" spans="1:7" ht="23">
      <c r="A22" s="20"/>
      <c r="B22" s="20"/>
      <c r="C22" s="134"/>
      <c r="D22" s="20"/>
      <c r="E22" s="20"/>
      <c r="F22" s="20"/>
      <c r="G22" s="165"/>
    </row>
    <row r="23" spans="1:7" ht="23">
      <c r="A23" s="142" t="s">
        <v>116</v>
      </c>
      <c r="B23" s="146" t="s">
        <v>111</v>
      </c>
      <c r="C23" s="142" t="s">
        <v>112</v>
      </c>
      <c r="D23" s="142" t="s">
        <v>113</v>
      </c>
      <c r="E23" s="142" t="s">
        <v>114</v>
      </c>
      <c r="F23" s="142" t="s">
        <v>115</v>
      </c>
      <c r="G23" s="164"/>
    </row>
    <row r="24" spans="1:7" ht="23">
      <c r="A24" s="143"/>
      <c r="B24" s="147"/>
      <c r="C24" s="155" t="s">
        <v>85</v>
      </c>
      <c r="D24" s="156">
        <f>'AHP Criteria'!F11</f>
        <v>0.69095906335388124</v>
      </c>
      <c r="E24" s="156">
        <f>'AHP Penetration'!$I$32</f>
        <v>5.6124739334805551E-2</v>
      </c>
      <c r="F24" s="156">
        <f>D24*E24</f>
        <v>3.8779897321757982E-2</v>
      </c>
      <c r="G24" s="164" t="s">
        <v>121</v>
      </c>
    </row>
    <row r="25" spans="1:7" ht="23">
      <c r="A25" s="144"/>
      <c r="B25" s="151" t="s">
        <v>13</v>
      </c>
      <c r="C25" s="155" t="s">
        <v>70</v>
      </c>
      <c r="D25" s="156">
        <f>'AHP Criteria'!F12</f>
        <v>0.21763849397071303</v>
      </c>
      <c r="E25" s="156">
        <f>'AHP Expansion'!$I$32</f>
        <v>0.23487642502023587</v>
      </c>
      <c r="F25" s="156">
        <f>D25*E25</f>
        <v>5.1118151410629233E-2</v>
      </c>
      <c r="G25" s="164"/>
    </row>
    <row r="26" spans="1:7" ht="23">
      <c r="A26" s="145"/>
      <c r="B26" s="148"/>
      <c r="C26" s="155" t="s">
        <v>86</v>
      </c>
      <c r="D26" s="156">
        <f>'AHP Criteria'!F13</f>
        <v>9.1402442675405732E-2</v>
      </c>
      <c r="E26" s="156">
        <f>'AHP KE'!$I$32</f>
        <v>5.8026198944988595E-2</v>
      </c>
      <c r="F26" s="156">
        <f>D26*E26</f>
        <v>5.3037363227410083E-3</v>
      </c>
      <c r="G26" s="164"/>
    </row>
    <row r="27" spans="1:7" ht="23">
      <c r="C27" s="18"/>
      <c r="E27" s="160" t="s">
        <v>117</v>
      </c>
      <c r="F27" s="160">
        <f>SUM(F24:F26)</f>
        <v>9.5201785055128219E-2</v>
      </c>
    </row>
    <row r="28" spans="1:7" ht="23">
      <c r="C28" s="18"/>
      <c r="G28" s="165"/>
    </row>
    <row r="29" spans="1:7" ht="23">
      <c r="A29" s="142" t="s">
        <v>116</v>
      </c>
      <c r="B29" s="146" t="s">
        <v>111</v>
      </c>
      <c r="C29" s="142" t="s">
        <v>112</v>
      </c>
      <c r="D29" s="142" t="s">
        <v>113</v>
      </c>
      <c r="E29" s="142" t="s">
        <v>114</v>
      </c>
      <c r="F29" s="142" t="s">
        <v>115</v>
      </c>
      <c r="G29" s="164"/>
    </row>
    <row r="30" spans="1:7" ht="23">
      <c r="A30" s="143"/>
      <c r="B30" s="147"/>
      <c r="C30" s="155" t="s">
        <v>85</v>
      </c>
      <c r="D30" s="156">
        <f>'AHP Criteria'!F11</f>
        <v>0.69095906335388124</v>
      </c>
      <c r="E30" s="156">
        <f>'AHP Penetration'!$I$33</f>
        <v>6.362919597872993E-2</v>
      </c>
      <c r="F30" s="156">
        <f>D30*E30</f>
        <v>4.3965169655423776E-2</v>
      </c>
      <c r="G30" s="164" t="s">
        <v>120</v>
      </c>
    </row>
    <row r="31" spans="1:7" ht="23">
      <c r="A31" s="144"/>
      <c r="B31" s="152" t="s">
        <v>26</v>
      </c>
      <c r="C31" s="155" t="s">
        <v>70</v>
      </c>
      <c r="D31" s="156">
        <f>'AHP Criteria'!F12</f>
        <v>0.21763849397071303</v>
      </c>
      <c r="E31" s="156">
        <f>'AHP Expansion'!$I$33</f>
        <v>0.17635371177494391</v>
      </c>
      <c r="F31" s="156">
        <f t="shared" ref="F31:F32" si="4">D31*E31</f>
        <v>3.8381356236843994E-2</v>
      </c>
      <c r="G31" s="164"/>
    </row>
    <row r="32" spans="1:7" ht="23">
      <c r="A32" s="145"/>
      <c r="B32" s="148"/>
      <c r="C32" s="155" t="s">
        <v>86</v>
      </c>
      <c r="D32" s="156">
        <f>'AHP Criteria'!F13</f>
        <v>9.1402442675405732E-2</v>
      </c>
      <c r="E32" s="156">
        <f>'AHP KE'!$I$33</f>
        <v>0.59254282696637606</v>
      </c>
      <c r="F32" s="156">
        <f t="shared" si="4"/>
        <v>5.4159861774517044E-2</v>
      </c>
      <c r="G32" s="164"/>
    </row>
    <row r="33" spans="1:7" ht="23">
      <c r="C33" s="18"/>
      <c r="E33" s="159" t="s">
        <v>117</v>
      </c>
      <c r="F33" s="159">
        <f>SUM(F30:F32)</f>
        <v>0.1365063876667848</v>
      </c>
    </row>
    <row r="34" spans="1:7" ht="23">
      <c r="C34" s="18"/>
      <c r="G34" s="165"/>
    </row>
    <row r="35" spans="1:7" ht="23">
      <c r="A35" s="142" t="s">
        <v>116</v>
      </c>
      <c r="B35" s="146" t="s">
        <v>111</v>
      </c>
      <c r="C35" s="142" t="s">
        <v>112</v>
      </c>
      <c r="D35" s="142" t="s">
        <v>113</v>
      </c>
      <c r="E35" s="142" t="s">
        <v>114</v>
      </c>
      <c r="F35" s="142" t="s">
        <v>115</v>
      </c>
      <c r="G35" s="164"/>
    </row>
    <row r="36" spans="1:7" ht="23">
      <c r="A36" s="143"/>
      <c r="B36" s="147"/>
      <c r="C36" s="155" t="s">
        <v>85</v>
      </c>
      <c r="D36" s="156">
        <f>'AHP Criteria'!F11</f>
        <v>0.69095906335388124</v>
      </c>
      <c r="E36" s="156">
        <f>'AHP Penetration'!$I$34</f>
        <v>3.1382013064540457E-2</v>
      </c>
      <c r="F36" s="156">
        <f>D36*E36</f>
        <v>2.1683686353234137E-2</v>
      </c>
      <c r="G36" s="164" t="s">
        <v>122</v>
      </c>
    </row>
    <row r="37" spans="1:7" ht="23">
      <c r="A37" s="144"/>
      <c r="B37" s="153" t="s">
        <v>35</v>
      </c>
      <c r="C37" s="155" t="s">
        <v>70</v>
      </c>
      <c r="D37" s="156">
        <f>'AHP Criteria'!F12</f>
        <v>0.21763849397071303</v>
      </c>
      <c r="E37" s="156">
        <f>'AHP Expansion'!$I$34</f>
        <v>0.13092443420483788</v>
      </c>
      <c r="F37" s="156">
        <f t="shared" ref="F37:F38" si="5">D37*E37</f>
        <v>2.8494196684308623E-2</v>
      </c>
      <c r="G37" s="164"/>
    </row>
    <row r="38" spans="1:7" ht="23">
      <c r="A38" s="145"/>
      <c r="B38" s="148"/>
      <c r="C38" s="155" t="s">
        <v>86</v>
      </c>
      <c r="D38" s="156">
        <f>'AHP Criteria'!F13</f>
        <v>9.1402442675405732E-2</v>
      </c>
      <c r="E38" s="156">
        <f>'AHP KE'!$I$34</f>
        <v>0.17355679942144064</v>
      </c>
      <c r="F38" s="156">
        <f t="shared" si="5"/>
        <v>1.5863515410045118E-2</v>
      </c>
      <c r="G38" s="164"/>
    </row>
    <row r="39" spans="1:7" ht="23">
      <c r="C39" s="18"/>
      <c r="E39" s="158" t="s">
        <v>117</v>
      </c>
      <c r="F39" s="158">
        <f>SUM(F36:F38)</f>
        <v>6.6041398447587885E-2</v>
      </c>
    </row>
    <row r="40" spans="1:7" ht="23">
      <c r="C40" s="18"/>
      <c r="G40" s="165"/>
    </row>
    <row r="41" spans="1:7" ht="23">
      <c r="A41" s="142" t="s">
        <v>116</v>
      </c>
      <c r="B41" s="146" t="s">
        <v>111</v>
      </c>
      <c r="C41" s="142" t="s">
        <v>112</v>
      </c>
      <c r="D41" s="142" t="s">
        <v>113</v>
      </c>
      <c r="E41" s="142" t="s">
        <v>114</v>
      </c>
      <c r="F41" s="142" t="s">
        <v>115</v>
      </c>
      <c r="G41" s="164"/>
    </row>
    <row r="42" spans="1:7" ht="23">
      <c r="A42" s="143"/>
      <c r="B42" s="147"/>
      <c r="C42" s="155" t="s">
        <v>85</v>
      </c>
      <c r="D42" s="156">
        <f>'AHP Criteria'!F11</f>
        <v>0.69095906335388124</v>
      </c>
      <c r="E42" s="156">
        <f>'AHP Penetration'!$I$35</f>
        <v>0.45039303814718556</v>
      </c>
      <c r="F42" s="156">
        <f>D42*E42</f>
        <v>0.31120315177928826</v>
      </c>
      <c r="G42" s="164" t="s">
        <v>118</v>
      </c>
    </row>
    <row r="43" spans="1:7" ht="23">
      <c r="A43" s="144"/>
      <c r="B43" s="154" t="s">
        <v>42</v>
      </c>
      <c r="C43" s="155" t="s">
        <v>70</v>
      </c>
      <c r="D43" s="156">
        <f>'AHP Criteria'!F12</f>
        <v>0.21763849397071303</v>
      </c>
      <c r="E43" s="156">
        <f>'AHP Expansion'!$I$35</f>
        <v>0.37812350760773361</v>
      </c>
      <c r="F43" s="156">
        <f t="shared" ref="F43:F44" si="6">D43*E43</f>
        <v>8.2294230730670589E-2</v>
      </c>
      <c r="G43" s="164"/>
    </row>
    <row r="44" spans="1:7" ht="23">
      <c r="A44" s="145"/>
      <c r="B44" s="148"/>
      <c r="C44" s="155" t="s">
        <v>86</v>
      </c>
      <c r="D44" s="156">
        <f>'AHP Criteria'!F13</f>
        <v>9.1402442675405732E-2</v>
      </c>
      <c r="E44" s="156">
        <f>'AHP KE'!$I$35</f>
        <v>0.10021297417245346</v>
      </c>
      <c r="F44" s="156">
        <f t="shared" si="6"/>
        <v>9.1597106271295928E-3</v>
      </c>
      <c r="G44" s="164"/>
    </row>
    <row r="45" spans="1:7" ht="23">
      <c r="E45" s="157" t="s">
        <v>117</v>
      </c>
      <c r="F45" s="157">
        <f>SUM(F42:F44)</f>
        <v>0.40265709313708847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50" zoomScaleNormal="150" zoomScalePageLayoutView="150" workbookViewId="0">
      <selection activeCell="D26" sqref="D26"/>
    </sheetView>
  </sheetViews>
  <sheetFormatPr baseColWidth="10" defaultRowHeight="15" x14ac:dyDescent="0"/>
  <sheetData>
    <row r="2" spans="1:3">
      <c r="A2" t="s">
        <v>53</v>
      </c>
      <c r="C2" t="s">
        <v>54</v>
      </c>
    </row>
    <row r="4" spans="1:3">
      <c r="A4" s="16" t="s">
        <v>55</v>
      </c>
      <c r="B4" t="s">
        <v>56</v>
      </c>
    </row>
    <row r="5" spans="1:3">
      <c r="A5" s="16" t="s">
        <v>57</v>
      </c>
      <c r="B5" t="s">
        <v>59</v>
      </c>
    </row>
    <row r="6" spans="1:3">
      <c r="A6" s="16" t="s">
        <v>58</v>
      </c>
      <c r="B6" t="s">
        <v>60</v>
      </c>
    </row>
    <row r="7" spans="1:3">
      <c r="A7" s="16">
        <v>7000</v>
      </c>
      <c r="B7" t="s">
        <v>61</v>
      </c>
    </row>
    <row r="8" spans="1:3">
      <c r="A8" s="16" t="s">
        <v>62</v>
      </c>
      <c r="B8" t="s">
        <v>63</v>
      </c>
    </row>
    <row r="9" spans="1:3">
      <c r="A9" s="17" t="s">
        <v>64</v>
      </c>
      <c r="B9" t="s">
        <v>65</v>
      </c>
    </row>
    <row r="13" spans="1:3">
      <c r="A13" t="s">
        <v>66</v>
      </c>
    </row>
    <row r="17" spans="1:1">
      <c r="A17" t="s">
        <v>67</v>
      </c>
    </row>
    <row r="19" spans="1:1">
      <c r="A19" t="s">
        <v>104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4" Raw Data</vt:lpstr>
      <vt:lpstr>Graphs</vt:lpstr>
      <vt:lpstr>AHP Template</vt:lpstr>
      <vt:lpstr>AHP Penetration</vt:lpstr>
      <vt:lpstr>AHP Expansion</vt:lpstr>
      <vt:lpstr>AHP KE</vt:lpstr>
      <vt:lpstr>AHP Criteria</vt:lpstr>
      <vt:lpstr>Final Priorities</vt:lpstr>
      <vt:lpstr>Recoil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Baron</dc:creator>
  <cp:lastModifiedBy>Timothy Baron</cp:lastModifiedBy>
  <dcterms:created xsi:type="dcterms:W3CDTF">2017-06-10T04:53:40Z</dcterms:created>
  <dcterms:modified xsi:type="dcterms:W3CDTF">2017-06-13T02:28:05Z</dcterms:modified>
</cp:coreProperties>
</file>