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Parts List" sheetId="1" r:id="rId1"/>
    <sheet name="LED Calculations" sheetId="2" r:id="rId2"/>
    <sheet name="Oscillator Calculation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K3" i="2"/>
  <c r="D4" i="2"/>
  <c r="A3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3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L3" i="2"/>
  <c r="B5" i="3"/>
  <c r="E5" i="3"/>
  <c r="E4" i="3"/>
  <c r="E3" i="3"/>
</calcChain>
</file>

<file path=xl/sharedStrings.xml><?xml version="1.0" encoding="utf-8"?>
<sst xmlns="http://schemas.openxmlformats.org/spreadsheetml/2006/main" count="128" uniqueCount="91">
  <si>
    <t>Part</t>
  </si>
  <si>
    <t>Quantity</t>
  </si>
  <si>
    <t>Order Link</t>
  </si>
  <si>
    <t>Capacitors</t>
  </si>
  <si>
    <t>.1 μF</t>
  </si>
  <si>
    <t>4.7 μF</t>
  </si>
  <si>
    <t>.01 μF</t>
  </si>
  <si>
    <t>Resistors</t>
  </si>
  <si>
    <t>330 Ω</t>
  </si>
  <si>
    <t>10 kΩ</t>
  </si>
  <si>
    <t>LED</t>
  </si>
  <si>
    <t>Size</t>
  </si>
  <si>
    <t>SMD</t>
  </si>
  <si>
    <t>0603</t>
  </si>
  <si>
    <t>Green</t>
  </si>
  <si>
    <t>Bead</t>
  </si>
  <si>
    <t>Chips</t>
  </si>
  <si>
    <t>AT42QT1010SOT23</t>
  </si>
  <si>
    <t>ATMEGA328P</t>
  </si>
  <si>
    <t>TQFP-32</t>
  </si>
  <si>
    <t>Package/Mounting Type</t>
  </si>
  <si>
    <t>SOT23-6</t>
  </si>
  <si>
    <t>4</t>
  </si>
  <si>
    <t>1</t>
  </si>
  <si>
    <t>FCI Micro-B USB</t>
  </si>
  <si>
    <t>Comms</t>
  </si>
  <si>
    <t>SSOP28DB</t>
  </si>
  <si>
    <t>FT232RL</t>
  </si>
  <si>
    <t>Jumpers</t>
  </si>
  <si>
    <t>3x2</t>
  </si>
  <si>
    <t>Through-Hole</t>
  </si>
  <si>
    <t>SMD/Through-Hole</t>
  </si>
  <si>
    <t>N/A</t>
  </si>
  <si>
    <t>2.54mm</t>
  </si>
  <si>
    <t>Switches</t>
  </si>
  <si>
    <t>3 Position Dip Switch</t>
  </si>
  <si>
    <t>CTS-219-03 (SMD)</t>
  </si>
  <si>
    <t>Buttons</t>
  </si>
  <si>
    <t>Momentary Push-Button</t>
  </si>
  <si>
    <t>Oscillator</t>
  </si>
  <si>
    <t>Vf</t>
  </si>
  <si>
    <t>R</t>
  </si>
  <si>
    <t>Red</t>
  </si>
  <si>
    <t>Yellow</t>
  </si>
  <si>
    <t>Notes</t>
  </si>
  <si>
    <t>150 Ω</t>
  </si>
  <si>
    <t>For Oscillator</t>
  </si>
  <si>
    <t>1/8W 150 Ω Resistor</t>
  </si>
  <si>
    <t>http://www.digikey.com/product-detail/en/AT42QT1010-TSHR/AT42QT1010-TSHRCT-ND/2268871</t>
  </si>
  <si>
    <t>http://www.digikey.com/product-detail/en/ATMEGA328P-AU/ATMEGA328P-AU-ND/1832260</t>
  </si>
  <si>
    <t>http://www.digikey.com/product-detail/en/FT232RL-REEL/768-1007-1-ND/1836402</t>
  </si>
  <si>
    <t>http://www.digikey.com/product-detail/en/219-3LPST/CT2193LPST-ND/223166</t>
  </si>
  <si>
    <t>http://www.digikey.com/product-detail/en/TSX-3225%2020.0000MF20G-AC3/SER3629CT-ND/1802880</t>
  </si>
  <si>
    <t>Crystal Oscillator</t>
  </si>
  <si>
    <t>3.2mmx2.5mm</t>
  </si>
  <si>
    <t>Calculations for C1/C2</t>
  </si>
  <si>
    <t>CL is given by datasheet and Cstray is assumed (usually between 2-5 pF)</t>
  </si>
  <si>
    <t>Checking CL</t>
  </si>
  <si>
    <t>Assume Cstray = 4pF</t>
  </si>
  <si>
    <t>10 pF</t>
  </si>
  <si>
    <t>http://www.digikey.com/product-detail/en/M20-9980346/952-2121-ND/3728085</t>
  </si>
  <si>
    <t>Choose R</t>
  </si>
  <si>
    <t>Vf (Given by Datasheet)</t>
  </si>
  <si>
    <t>Vcc</t>
  </si>
  <si>
    <t>Current Max</t>
  </si>
  <si>
    <t>P (V*I)</t>
  </si>
  <si>
    <t>I ((Vcc-Vf)/R)</t>
  </si>
  <si>
    <t>Required Values of R given Vf, Vcc, and Current Max</t>
  </si>
  <si>
    <r>
      <t>P (I</t>
    </r>
    <r>
      <rPr>
        <b/>
        <i/>
        <vertAlign val="superscript"/>
        <sz val="12"/>
        <color theme="1"/>
        <rFont val="Calibri (Body)"/>
      </rPr>
      <t>2</t>
    </r>
    <r>
      <rPr>
        <b/>
        <i/>
        <sz val="12"/>
        <color theme="1"/>
        <rFont val="Calibri (Body)"/>
      </rPr>
      <t>R)</t>
    </r>
  </si>
  <si>
    <t>How Changing R will affect I and P given Vf</t>
  </si>
  <si>
    <t>Color</t>
  </si>
  <si>
    <t>NOTE: These LED's have a test current of 20mA and no series resistor is greater than 1/8 W (.125 W)</t>
  </si>
  <si>
    <t>CL (pF)</t>
  </si>
  <si>
    <t>Cstray (pF)</t>
  </si>
  <si>
    <t>Calculated C1 and C2  (pF)</t>
  </si>
  <si>
    <t>C1 (pF)</t>
  </si>
  <si>
    <t>C2 (pF)</t>
  </si>
  <si>
    <t>http://www.digikey.com/product-detail/en/BK2125HS470-T/587-1911-1-ND/1465381</t>
  </si>
  <si>
    <t>BK2125HS470-T</t>
  </si>
  <si>
    <t>0805</t>
  </si>
  <si>
    <t>http://www.digikey.com/product-detail/en/MCT06030C1500FP500/MCT0603-150-CFCT-ND/2607884</t>
  </si>
  <si>
    <t>http://www.digikey.com/product-detail/en/10118194-0001LF/609-4618-1-ND/2785382</t>
  </si>
  <si>
    <t>http://www.digikey.com/product-detail/en/CL10C100JB8NCNC/1276-2154-1-ND/3890240</t>
  </si>
  <si>
    <t>http://www.digikey.com/product-detail/en/C0603C103K5RACTU/399-1091-1-ND/411366</t>
  </si>
  <si>
    <t>http://www.digikey.com/product-detail/en/CC0603KRX7R9BB104/311-1344-1-ND/2103128</t>
  </si>
  <si>
    <t>http://www.digikey.com/product-detail/en/CL10A475KA8NQNC/1276-1900-1-ND/3889986</t>
  </si>
  <si>
    <t>http://www.digikey.com/product-detail/en/ESR03EZPJ331/RHM330DCT-ND/1762933</t>
  </si>
  <si>
    <t>http://www.digikey.com/product-detail/en/MCT06030C1002FP500/MCT0603-10.0K-CFCT-ND/2607933</t>
  </si>
  <si>
    <t>http://www.digikey.com/product-detail/en/APT1608SYCK/754-1124-1-ND/1747841</t>
  </si>
  <si>
    <t>http://www.digikey.com/product-detail/en/APT1608CGCK/754-1116-1-ND/1747833</t>
  </si>
  <si>
    <t>http://www.digikey.com/product-detail/en/APT1608SRCPRV/754-1122-1-ND/1747839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</si>
</sst>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3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3"/>
      <color theme="1"/>
      <name val="Calibri (Body)"/>
    </font>
    <font>
      <sz val="12"/>
      <color rgb="FF000000"/>
      <name val="Calibri (Body)"/>
    </font>
    <font>
      <b/>
      <i/>
      <sz val="12"/>
      <color theme="1"/>
      <name val="Calibri (Body)"/>
    </font>
    <font>
      <b/>
      <i/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13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13" applyBorder="1" applyAlignment="1">
      <alignment horizontal="center"/>
    </xf>
    <xf numFmtId="0" fontId="1" fillId="0" borderId="1" xfId="13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0603C103K5RACTU/399-1091-1-ND/411366" TargetMode="External"/><Relationship Id="rId12" Type="http://schemas.openxmlformats.org/officeDocument/2006/relationships/hyperlink" Target="http://www.digikey.com/product-detail/en/CC0603KRX7R9BB104/311-1344-1-ND/2103128" TargetMode="External"/><Relationship Id="rId13" Type="http://schemas.openxmlformats.org/officeDocument/2006/relationships/hyperlink" Target="http://www.digikey.com/product-detail/en/CL10A475KA8NQNC/1276-1900-1-ND/3889986" TargetMode="External"/><Relationship Id="rId14" Type="http://schemas.openxmlformats.org/officeDocument/2006/relationships/hyperlink" Target="http://www.digikey.com/product-detail/en/ESR03EZPJ331/RHM330DCT-ND/1762933" TargetMode="External"/><Relationship Id="rId15" Type="http://schemas.openxmlformats.org/officeDocument/2006/relationships/hyperlink" Target="http://www.digikey.com/product-detail/en/MCT06030C1002FP500/MCT0603-10.0K-CFCT-ND/2607933" TargetMode="External"/><Relationship Id="rId16" Type="http://schemas.openxmlformats.org/officeDocument/2006/relationships/hyperlink" Target="http://www.digikey.com/product-detail/en/APT1608SYCK/754-1124-1-ND/1747841" TargetMode="External"/><Relationship Id="rId17" Type="http://schemas.openxmlformats.org/officeDocument/2006/relationships/hyperlink" Target="http://www.digikey.com/product-detail/en/APT1608CGCK/754-1116-1-ND/1747833" TargetMode="External"/><Relationship Id="rId18" Type="http://schemas.openxmlformats.org/officeDocument/2006/relationships/hyperlink" Target="http://www.digikey.com/product-detail/en/APT1608SRCPRV/754-1122-1-ND/1747839" TargetMode="External"/><Relationship Id="rId1" Type="http://schemas.openxmlformats.org/officeDocument/2006/relationships/hyperlink" Target="http://www.digikey.com/product-detail/en/AT42QT1010-TSHR/AT42QT1010-TSHRCT-ND/2268871" TargetMode="External"/><Relationship Id="rId2" Type="http://schemas.openxmlformats.org/officeDocument/2006/relationships/hyperlink" Target="http://www.digikey.com/product-detail/en/ATMEGA328P-AU/ATMEGA328P-AU-ND/1832260" TargetMode="External"/><Relationship Id="rId3" Type="http://schemas.openxmlformats.org/officeDocument/2006/relationships/hyperlink" Target="http://www.digikey.com/product-detail/en/FT232RL-REEL/768-1007-1-ND/1836402" TargetMode="External"/><Relationship Id="rId4" Type="http://schemas.openxmlformats.org/officeDocument/2006/relationships/hyperlink" Target="http://www.digikey.com/product-detail/en/219-3LPST/CT2193LPST-ND/223166" TargetMode="External"/><Relationship Id="rId5" Type="http://schemas.openxmlformats.org/officeDocument/2006/relationships/hyperlink" Target="http://www.digikey.com/product-detail/en/TSX-3225%2020.0000MF20G-AC3/SER3629CT-ND/1802880" TargetMode="External"/><Relationship Id="rId6" Type="http://schemas.openxmlformats.org/officeDocument/2006/relationships/hyperlink" Target="http://www.digikey.com/product-detail/en/M20-9980346/952-2121-ND/3728085" TargetMode="External"/><Relationship Id="rId7" Type="http://schemas.openxmlformats.org/officeDocument/2006/relationships/hyperlink" Target="http://www.digikey.com/product-detail/en/BK2125HS470-T/587-1911-1-ND/1465381" TargetMode="External"/><Relationship Id="rId8" Type="http://schemas.openxmlformats.org/officeDocument/2006/relationships/hyperlink" Target="http://www.digikey.com/product-detail/en/MCT06030C1500FP500/MCT0603-150-CFCT-ND/2607884" TargetMode="External"/><Relationship Id="rId9" Type="http://schemas.openxmlformats.org/officeDocument/2006/relationships/hyperlink" Target="http://www.digikey.com/product-detail/en/10118194-0001LF/609-4618-1-ND/2785382" TargetMode="External"/><Relationship Id="rId10" Type="http://schemas.openxmlformats.org/officeDocument/2006/relationships/hyperlink" Target="http://www.digikey.com/product-detail/en/CL10C100JB8NCNC/1276-2154-1-ND/3890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showRuler="0" workbookViewId="0">
      <selection sqref="A1:XFD1"/>
    </sheetView>
  </sheetViews>
  <sheetFormatPr baseColWidth="10" defaultRowHeight="16" x14ac:dyDescent="0"/>
  <cols>
    <col min="1" max="1" width="11.33203125" style="1" bestFit="1" customWidth="1"/>
    <col min="2" max="2" width="24.6640625" style="1" bestFit="1" customWidth="1"/>
    <col min="3" max="3" width="24.5" style="1" bestFit="1" customWidth="1"/>
    <col min="4" max="4" width="16.1640625" style="2" bestFit="1" customWidth="1"/>
    <col min="5" max="5" width="10.83203125" style="1"/>
    <col min="6" max="6" width="22.1640625" style="1" bestFit="1" customWidth="1"/>
    <col min="7" max="7" width="90.1640625" style="1" bestFit="1" customWidth="1"/>
    <col min="8" max="12" width="10.83203125" style="1"/>
    <col min="13" max="13" width="12" style="1" bestFit="1" customWidth="1"/>
    <col min="14" max="16384" width="10.83203125" style="1"/>
  </cols>
  <sheetData>
    <row r="1" spans="1:8">
      <c r="A1" s="3"/>
      <c r="B1" s="13" t="s">
        <v>0</v>
      </c>
      <c r="C1" s="13" t="s">
        <v>20</v>
      </c>
      <c r="D1" s="14" t="s">
        <v>11</v>
      </c>
      <c r="E1" s="13" t="s">
        <v>1</v>
      </c>
      <c r="F1" s="12" t="s">
        <v>44</v>
      </c>
      <c r="G1" s="13" t="s">
        <v>2</v>
      </c>
    </row>
    <row r="2" spans="1:8">
      <c r="A2" s="20" t="s">
        <v>3</v>
      </c>
      <c r="B2" s="15" t="s">
        <v>59</v>
      </c>
      <c r="C2" s="15" t="s">
        <v>12</v>
      </c>
      <c r="D2" s="16" t="s">
        <v>13</v>
      </c>
      <c r="E2" s="15">
        <v>2</v>
      </c>
      <c r="F2" s="7" t="s">
        <v>46</v>
      </c>
      <c r="G2" s="17" t="s">
        <v>82</v>
      </c>
    </row>
    <row r="3" spans="1:8">
      <c r="A3" s="21"/>
      <c r="B3" s="15" t="s">
        <v>6</v>
      </c>
      <c r="C3" s="15" t="s">
        <v>12</v>
      </c>
      <c r="D3" s="16" t="s">
        <v>13</v>
      </c>
      <c r="E3" s="15">
        <v>1</v>
      </c>
      <c r="F3" s="7"/>
      <c r="G3" s="18" t="s">
        <v>83</v>
      </c>
      <c r="H3" s="4"/>
    </row>
    <row r="4" spans="1:8">
      <c r="A4" s="21"/>
      <c r="B4" s="15" t="s">
        <v>4</v>
      </c>
      <c r="C4" s="15" t="s">
        <v>12</v>
      </c>
      <c r="D4" s="16" t="s">
        <v>13</v>
      </c>
      <c r="E4" s="15">
        <v>10</v>
      </c>
      <c r="F4" s="7"/>
      <c r="G4" s="18" t="s">
        <v>84</v>
      </c>
    </row>
    <row r="5" spans="1:8">
      <c r="A5" s="22"/>
      <c r="B5" s="15" t="s">
        <v>5</v>
      </c>
      <c r="C5" s="15" t="s">
        <v>12</v>
      </c>
      <c r="D5" s="16" t="s">
        <v>13</v>
      </c>
      <c r="E5" s="15">
        <v>1</v>
      </c>
      <c r="F5" s="7"/>
      <c r="G5" s="18" t="s">
        <v>85</v>
      </c>
    </row>
    <row r="6" spans="1:8">
      <c r="A6" s="20" t="s">
        <v>7</v>
      </c>
      <c r="B6" s="15" t="s">
        <v>45</v>
      </c>
      <c r="C6" s="15" t="s">
        <v>12</v>
      </c>
      <c r="D6" s="16" t="s">
        <v>13</v>
      </c>
      <c r="E6" s="15">
        <v>9</v>
      </c>
      <c r="F6" s="7"/>
      <c r="G6" s="18" t="s">
        <v>80</v>
      </c>
    </row>
    <row r="7" spans="1:8">
      <c r="A7" s="21"/>
      <c r="B7" s="15" t="s">
        <v>8</v>
      </c>
      <c r="C7" s="15" t="s">
        <v>12</v>
      </c>
      <c r="D7" s="16" t="s">
        <v>13</v>
      </c>
      <c r="E7" s="15">
        <v>4</v>
      </c>
      <c r="F7" s="7"/>
      <c r="G7" s="18" t="s">
        <v>86</v>
      </c>
    </row>
    <row r="8" spans="1:8">
      <c r="A8" s="22"/>
      <c r="B8" s="15" t="s">
        <v>9</v>
      </c>
      <c r="C8" s="15" t="s">
        <v>12</v>
      </c>
      <c r="D8" s="16" t="s">
        <v>13</v>
      </c>
      <c r="E8" s="15">
        <v>1</v>
      </c>
      <c r="F8" s="7"/>
      <c r="G8" s="18" t="s">
        <v>87</v>
      </c>
    </row>
    <row r="9" spans="1:8">
      <c r="A9" s="20" t="s">
        <v>10</v>
      </c>
      <c r="B9" s="15" t="s">
        <v>42</v>
      </c>
      <c r="C9" s="15" t="s">
        <v>12</v>
      </c>
      <c r="D9" s="16" t="s">
        <v>13</v>
      </c>
      <c r="E9" s="15">
        <v>6</v>
      </c>
      <c r="F9" s="7" t="s">
        <v>47</v>
      </c>
      <c r="G9" s="18" t="s">
        <v>90</v>
      </c>
    </row>
    <row r="10" spans="1:8">
      <c r="A10" s="21"/>
      <c r="B10" s="15" t="s">
        <v>43</v>
      </c>
      <c r="C10" s="15" t="s">
        <v>12</v>
      </c>
      <c r="D10" s="16" t="s">
        <v>13</v>
      </c>
      <c r="E10" s="15">
        <v>1</v>
      </c>
      <c r="F10" s="7" t="s">
        <v>47</v>
      </c>
      <c r="G10" s="18" t="s">
        <v>88</v>
      </c>
    </row>
    <row r="11" spans="1:8">
      <c r="A11" s="23"/>
      <c r="B11" s="7" t="s">
        <v>14</v>
      </c>
      <c r="C11" s="7" t="s">
        <v>12</v>
      </c>
      <c r="D11" s="19" t="s">
        <v>13</v>
      </c>
      <c r="E11" s="7">
        <v>2</v>
      </c>
      <c r="F11" s="7" t="s">
        <v>47</v>
      </c>
      <c r="G11" s="17" t="s">
        <v>89</v>
      </c>
    </row>
    <row r="12" spans="1:8">
      <c r="A12" s="12" t="s">
        <v>15</v>
      </c>
      <c r="B12" s="9" t="s">
        <v>78</v>
      </c>
      <c r="C12" s="7" t="s">
        <v>12</v>
      </c>
      <c r="D12" s="19" t="s">
        <v>79</v>
      </c>
      <c r="E12" s="19" t="s">
        <v>23</v>
      </c>
      <c r="F12" s="7"/>
      <c r="G12" s="17" t="s">
        <v>77</v>
      </c>
    </row>
    <row r="13" spans="1:8">
      <c r="A13" s="24" t="s">
        <v>16</v>
      </c>
      <c r="B13" s="7" t="s">
        <v>17</v>
      </c>
      <c r="C13" s="7" t="s">
        <v>21</v>
      </c>
      <c r="D13" s="19" t="s">
        <v>32</v>
      </c>
      <c r="E13" s="19" t="s">
        <v>22</v>
      </c>
      <c r="F13" s="7"/>
      <c r="G13" s="17" t="s">
        <v>48</v>
      </c>
    </row>
    <row r="14" spans="1:8">
      <c r="A14" s="25"/>
      <c r="B14" s="7" t="s">
        <v>18</v>
      </c>
      <c r="C14" s="7" t="s">
        <v>19</v>
      </c>
      <c r="D14" s="19" t="s">
        <v>32</v>
      </c>
      <c r="E14" s="19" t="s">
        <v>23</v>
      </c>
      <c r="F14" s="7"/>
      <c r="G14" s="17" t="s">
        <v>49</v>
      </c>
    </row>
    <row r="15" spans="1:8">
      <c r="A15" s="23"/>
      <c r="B15" s="7" t="s">
        <v>27</v>
      </c>
      <c r="C15" s="7" t="s">
        <v>26</v>
      </c>
      <c r="D15" s="19" t="s">
        <v>32</v>
      </c>
      <c r="E15" s="19" t="s">
        <v>23</v>
      </c>
      <c r="F15" s="7"/>
      <c r="G15" s="17" t="s">
        <v>50</v>
      </c>
    </row>
    <row r="16" spans="1:8">
      <c r="A16" s="12" t="s">
        <v>25</v>
      </c>
      <c r="B16" s="7" t="s">
        <v>24</v>
      </c>
      <c r="C16" s="7" t="s">
        <v>31</v>
      </c>
      <c r="D16" s="19" t="s">
        <v>32</v>
      </c>
      <c r="E16" s="19" t="s">
        <v>23</v>
      </c>
      <c r="F16" s="7"/>
      <c r="G16" s="17" t="s">
        <v>81</v>
      </c>
    </row>
    <row r="17" spans="1:7">
      <c r="A17" s="12" t="s">
        <v>28</v>
      </c>
      <c r="B17" s="7" t="s">
        <v>29</v>
      </c>
      <c r="C17" s="7" t="s">
        <v>30</v>
      </c>
      <c r="D17" s="19" t="s">
        <v>33</v>
      </c>
      <c r="E17" s="19" t="s">
        <v>23</v>
      </c>
      <c r="F17" s="7"/>
      <c r="G17" s="17" t="s">
        <v>60</v>
      </c>
    </row>
    <row r="18" spans="1:7">
      <c r="A18" s="12" t="s">
        <v>34</v>
      </c>
      <c r="B18" s="7" t="s">
        <v>35</v>
      </c>
      <c r="C18" s="7" t="s">
        <v>36</v>
      </c>
      <c r="D18" s="19" t="s">
        <v>32</v>
      </c>
      <c r="E18" s="7">
        <v>1</v>
      </c>
      <c r="F18" s="7"/>
      <c r="G18" s="17" t="s">
        <v>51</v>
      </c>
    </row>
    <row r="19" spans="1:7">
      <c r="A19" s="12" t="s">
        <v>37</v>
      </c>
      <c r="B19" s="7" t="s">
        <v>38</v>
      </c>
      <c r="C19" s="7" t="s">
        <v>30</v>
      </c>
      <c r="D19" s="19"/>
      <c r="E19" s="7">
        <v>1</v>
      </c>
      <c r="F19" s="7"/>
      <c r="G19" s="7" t="s">
        <v>32</v>
      </c>
    </row>
    <row r="20" spans="1:7">
      <c r="A20" s="12" t="s">
        <v>39</v>
      </c>
      <c r="B20" s="7" t="s">
        <v>53</v>
      </c>
      <c r="C20" s="7" t="s">
        <v>12</v>
      </c>
      <c r="D20" s="19" t="s">
        <v>54</v>
      </c>
      <c r="E20" s="7">
        <v>1</v>
      </c>
      <c r="F20" s="7" t="s">
        <v>58</v>
      </c>
      <c r="G20" s="17" t="s">
        <v>52</v>
      </c>
    </row>
  </sheetData>
  <hyperlinks>
    <hyperlink ref="G13" r:id="rId1"/>
    <hyperlink ref="G14" r:id="rId2"/>
    <hyperlink ref="G15" r:id="rId3"/>
    <hyperlink ref="G18" r:id="rId4"/>
    <hyperlink ref="G20" r:id="rId5"/>
    <hyperlink ref="G17" r:id="rId6"/>
    <hyperlink ref="G12" r:id="rId7"/>
    <hyperlink ref="G6" r:id="rId8"/>
    <hyperlink ref="G16" r:id="rId9"/>
    <hyperlink ref="G2" r:id="rId10"/>
    <hyperlink ref="G3" r:id="rId11"/>
    <hyperlink ref="G4" r:id="rId12"/>
    <hyperlink ref="G5" r:id="rId13"/>
    <hyperlink ref="G7" r:id="rId14"/>
    <hyperlink ref="G8" r:id="rId15"/>
    <hyperlink ref="G10" r:id="rId16"/>
    <hyperlink ref="G11" r:id="rId17"/>
    <hyperlink ref="G9" r:id="rId18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Ruler="0" workbookViewId="0">
      <selection activeCell="J9" sqref="J9"/>
    </sheetView>
  </sheetViews>
  <sheetFormatPr baseColWidth="10" defaultRowHeight="15" x14ac:dyDescent="0"/>
  <cols>
    <col min="1" max="1" width="11.5" bestFit="1" customWidth="1"/>
    <col min="2" max="2" width="4.1640625" bestFit="1" customWidth="1"/>
    <col min="3" max="3" width="6.5" bestFit="1" customWidth="1"/>
    <col min="4" max="4" width="9.83203125" bestFit="1" customWidth="1"/>
    <col min="8" max="8" width="7.33203125" bestFit="1" customWidth="1"/>
    <col min="9" max="9" width="24.6640625" bestFit="1" customWidth="1"/>
    <col min="10" max="10" width="10.1640625" bestFit="1" customWidth="1"/>
    <col min="11" max="12" width="15.83203125" bestFit="1" customWidth="1"/>
  </cols>
  <sheetData>
    <row r="1" spans="1:12" ht="17">
      <c r="A1" s="30" t="s">
        <v>67</v>
      </c>
      <c r="B1" s="31"/>
      <c r="C1" s="31"/>
      <c r="D1" s="31"/>
      <c r="E1" s="31"/>
      <c r="F1" s="32"/>
      <c r="G1" s="26"/>
      <c r="H1" s="1"/>
      <c r="I1" s="33" t="s">
        <v>69</v>
      </c>
      <c r="J1" s="34"/>
      <c r="K1" s="34"/>
      <c r="L1" s="35"/>
    </row>
    <row r="2" spans="1:12" ht="18">
      <c r="A2" s="11" t="s">
        <v>64</v>
      </c>
      <c r="B2" s="11" t="s">
        <v>63</v>
      </c>
      <c r="C2" s="12" t="s">
        <v>40</v>
      </c>
      <c r="D2" s="12" t="s">
        <v>41</v>
      </c>
      <c r="E2" s="12" t="s">
        <v>65</v>
      </c>
      <c r="F2" s="12" t="s">
        <v>68</v>
      </c>
      <c r="G2" s="27"/>
      <c r="H2" s="12" t="s">
        <v>70</v>
      </c>
      <c r="I2" s="12" t="s">
        <v>62</v>
      </c>
      <c r="J2" s="12" t="s">
        <v>61</v>
      </c>
      <c r="K2" s="12" t="s">
        <v>66</v>
      </c>
      <c r="L2" s="12" t="s">
        <v>68</v>
      </c>
    </row>
    <row r="3" spans="1:12" ht="16">
      <c r="A3" s="10">
        <f>0.02</f>
        <v>0.02</v>
      </c>
      <c r="B3" s="10">
        <v>5</v>
      </c>
      <c r="C3" s="7">
        <v>1.5</v>
      </c>
      <c r="D3" s="7">
        <f>($B$3-C3)/(0.02)</f>
        <v>175</v>
      </c>
      <c r="E3" s="7">
        <f>($B$3-C3)*$A$3</f>
        <v>7.0000000000000007E-2</v>
      </c>
      <c r="F3" s="7">
        <f>D3*($A$3)^2</f>
        <v>7.0000000000000007E-2</v>
      </c>
      <c r="G3" s="28"/>
      <c r="H3" s="7" t="s">
        <v>42</v>
      </c>
      <c r="I3" s="7">
        <v>1.85</v>
      </c>
      <c r="J3" s="7">
        <v>150</v>
      </c>
      <c r="K3" s="7">
        <f>($B$3-I3)/(J3)</f>
        <v>2.0999999999999998E-2</v>
      </c>
      <c r="L3" s="7">
        <f>(K3^2)*J3</f>
        <v>6.6149999999999987E-2</v>
      </c>
    </row>
    <row r="4" spans="1:12" ht="16">
      <c r="C4" s="7">
        <v>1.6</v>
      </c>
      <c r="D4" s="7">
        <f t="shared" ref="D4:D15" si="0">($B$3-C4)/(0.02)</f>
        <v>170</v>
      </c>
      <c r="E4" s="7">
        <f t="shared" ref="E4:E14" si="1">($B$3-C4)*$A$3</f>
        <v>6.8000000000000005E-2</v>
      </c>
      <c r="F4" s="7">
        <f t="shared" ref="F4:F15" si="2">D4*($A$3)^2</f>
        <v>6.8000000000000005E-2</v>
      </c>
      <c r="G4" s="28"/>
      <c r="H4" s="7" t="s">
        <v>43</v>
      </c>
      <c r="I4" s="7">
        <v>2</v>
      </c>
      <c r="J4" s="7">
        <v>150</v>
      </c>
      <c r="K4" s="7">
        <f t="shared" ref="K4:K5" si="3">($B$3-I4)/(J4)</f>
        <v>0.02</v>
      </c>
      <c r="L4" s="7">
        <f t="shared" ref="L4:L5" si="4">(K4^2)*J4</f>
        <v>6.0000000000000005E-2</v>
      </c>
    </row>
    <row r="5" spans="1:12" ht="16">
      <c r="C5" s="7">
        <v>1.7</v>
      </c>
      <c r="D5" s="7">
        <f t="shared" si="0"/>
        <v>165</v>
      </c>
      <c r="E5" s="7">
        <f t="shared" si="1"/>
        <v>6.6000000000000003E-2</v>
      </c>
      <c r="F5" s="7">
        <f t="shared" si="2"/>
        <v>6.6000000000000003E-2</v>
      </c>
      <c r="G5" s="28"/>
      <c r="H5" s="7" t="s">
        <v>14</v>
      </c>
      <c r="I5" s="7">
        <v>2.1</v>
      </c>
      <c r="J5" s="7">
        <v>150</v>
      </c>
      <c r="K5" s="7">
        <f t="shared" si="3"/>
        <v>1.9333333333333334E-2</v>
      </c>
      <c r="L5" s="7">
        <f t="shared" si="4"/>
        <v>5.6066666666666674E-2</v>
      </c>
    </row>
    <row r="6" spans="1:12" ht="16">
      <c r="C6" s="7">
        <v>1.8</v>
      </c>
      <c r="D6" s="7">
        <f t="shared" si="0"/>
        <v>160</v>
      </c>
      <c r="E6" s="7">
        <f t="shared" si="1"/>
        <v>6.4000000000000001E-2</v>
      </c>
      <c r="F6" s="7">
        <f t="shared" si="2"/>
        <v>6.4000000000000001E-2</v>
      </c>
      <c r="G6" s="28"/>
      <c r="H6" s="1"/>
      <c r="I6" s="1"/>
      <c r="J6" s="1"/>
      <c r="K6" s="1"/>
      <c r="L6" s="1"/>
    </row>
    <row r="7" spans="1:12" ht="16">
      <c r="C7" s="7">
        <v>1.9</v>
      </c>
      <c r="D7" s="7">
        <f t="shared" si="0"/>
        <v>155</v>
      </c>
      <c r="E7" s="7">
        <f t="shared" si="1"/>
        <v>6.2000000000000006E-2</v>
      </c>
      <c r="F7" s="7">
        <f t="shared" si="2"/>
        <v>6.2E-2</v>
      </c>
      <c r="G7" s="28"/>
      <c r="H7" s="29" t="s">
        <v>71</v>
      </c>
      <c r="I7" s="1"/>
      <c r="J7" s="1"/>
      <c r="K7" s="1"/>
      <c r="L7" s="1"/>
    </row>
    <row r="8" spans="1:12" ht="16">
      <c r="C8" s="7">
        <v>2</v>
      </c>
      <c r="D8" s="7">
        <f t="shared" si="0"/>
        <v>150</v>
      </c>
      <c r="E8" s="7">
        <f t="shared" si="1"/>
        <v>0.06</v>
      </c>
      <c r="F8" s="7">
        <f t="shared" si="2"/>
        <v>6.0000000000000005E-2</v>
      </c>
      <c r="G8" s="28"/>
      <c r="H8" s="1"/>
      <c r="I8" s="1"/>
      <c r="J8" s="1"/>
      <c r="K8" s="1"/>
      <c r="L8" s="1"/>
    </row>
    <row r="9" spans="1:12" ht="16">
      <c r="C9" s="7">
        <v>2.1</v>
      </c>
      <c r="D9" s="7">
        <f t="shared" si="0"/>
        <v>145</v>
      </c>
      <c r="E9" s="7">
        <f t="shared" si="1"/>
        <v>5.7999999999999996E-2</v>
      </c>
      <c r="F9" s="7">
        <f t="shared" si="2"/>
        <v>5.8000000000000003E-2</v>
      </c>
      <c r="G9" s="28"/>
      <c r="H9" s="1"/>
      <c r="I9" s="1"/>
      <c r="J9" s="1"/>
      <c r="K9" s="1"/>
      <c r="L9" s="1"/>
    </row>
    <row r="10" spans="1:12" ht="16">
      <c r="C10" s="7">
        <v>2.2000000000000002</v>
      </c>
      <c r="D10" s="7">
        <f t="shared" si="0"/>
        <v>140</v>
      </c>
      <c r="E10" s="7">
        <f t="shared" si="1"/>
        <v>5.5999999999999994E-2</v>
      </c>
      <c r="F10" s="7">
        <f t="shared" si="2"/>
        <v>5.6000000000000001E-2</v>
      </c>
      <c r="G10" s="28"/>
      <c r="H10" s="1"/>
      <c r="I10" s="1"/>
      <c r="J10" s="1"/>
      <c r="K10" s="1"/>
      <c r="L10" s="1"/>
    </row>
    <row r="11" spans="1:12" ht="16">
      <c r="C11" s="7">
        <v>2.2999999999999998</v>
      </c>
      <c r="D11" s="7">
        <f t="shared" si="0"/>
        <v>135</v>
      </c>
      <c r="E11" s="7">
        <f t="shared" si="1"/>
        <v>5.4000000000000006E-2</v>
      </c>
      <c r="F11" s="7">
        <f t="shared" si="2"/>
        <v>5.3999999999999999E-2</v>
      </c>
      <c r="G11" s="28"/>
      <c r="H11" s="1"/>
      <c r="I11" s="1"/>
      <c r="J11" s="1"/>
      <c r="K11" s="1"/>
      <c r="L11" s="1"/>
    </row>
    <row r="12" spans="1:12" ht="16">
      <c r="C12" s="7">
        <v>2.4</v>
      </c>
      <c r="D12" s="7">
        <f t="shared" si="0"/>
        <v>130</v>
      </c>
      <c r="E12" s="7">
        <f t="shared" si="1"/>
        <v>5.2000000000000005E-2</v>
      </c>
      <c r="F12" s="7">
        <f t="shared" si="2"/>
        <v>5.2000000000000005E-2</v>
      </c>
      <c r="G12" s="28"/>
      <c r="H12" s="1"/>
      <c r="I12" s="1"/>
      <c r="J12" s="1"/>
      <c r="K12" s="1"/>
      <c r="L12" s="1"/>
    </row>
    <row r="13" spans="1:12" ht="16">
      <c r="C13" s="7">
        <v>2.5</v>
      </c>
      <c r="D13" s="7">
        <f t="shared" si="0"/>
        <v>125</v>
      </c>
      <c r="E13" s="7">
        <f t="shared" si="1"/>
        <v>0.05</v>
      </c>
      <c r="F13" s="7">
        <f t="shared" si="2"/>
        <v>0.05</v>
      </c>
      <c r="G13" s="28"/>
      <c r="H13" s="1"/>
      <c r="I13" s="1"/>
      <c r="J13" s="1"/>
      <c r="K13" s="1"/>
      <c r="L13" s="1"/>
    </row>
    <row r="14" spans="1:12" ht="16">
      <c r="C14" s="7">
        <v>2.6</v>
      </c>
      <c r="D14" s="7">
        <f t="shared" si="0"/>
        <v>120</v>
      </c>
      <c r="E14" s="7">
        <f t="shared" si="1"/>
        <v>4.8000000000000001E-2</v>
      </c>
      <c r="F14" s="7">
        <f t="shared" si="2"/>
        <v>4.8000000000000001E-2</v>
      </c>
      <c r="G14" s="28"/>
      <c r="H14" s="1"/>
      <c r="I14" s="1"/>
      <c r="J14" s="1"/>
      <c r="K14" s="1"/>
      <c r="L14" s="1"/>
    </row>
    <row r="15" spans="1:12" ht="16">
      <c r="C15" s="7">
        <v>1.85</v>
      </c>
      <c r="D15" s="7">
        <f t="shared" si="0"/>
        <v>157.5</v>
      </c>
      <c r="E15" s="7">
        <f t="shared" ref="E15" si="5">($B$3-C15)*0.02</f>
        <v>6.3E-2</v>
      </c>
      <c r="F15" s="7">
        <f t="shared" si="2"/>
        <v>6.3E-2</v>
      </c>
      <c r="G15" s="28"/>
      <c r="H15" s="1"/>
      <c r="I15" s="1"/>
      <c r="J15" s="1"/>
      <c r="K15" s="1"/>
      <c r="L15" s="1"/>
    </row>
  </sheetData>
  <mergeCells count="2">
    <mergeCell ref="A1:F1"/>
    <mergeCell ref="I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Ruler="0" workbookViewId="0">
      <selection activeCell="D3" sqref="D3"/>
    </sheetView>
  </sheetViews>
  <sheetFormatPr baseColWidth="10" defaultRowHeight="15" x14ac:dyDescent="0"/>
  <cols>
    <col min="1" max="1" width="22.83203125" bestFit="1" customWidth="1"/>
    <col min="2" max="2" width="43.33203125" customWidth="1"/>
    <col min="3" max="3" width="6.83203125" customWidth="1"/>
  </cols>
  <sheetData>
    <row r="1" spans="1:5" ht="16">
      <c r="A1" s="36" t="s">
        <v>55</v>
      </c>
      <c r="B1" s="37"/>
      <c r="C1" s="1"/>
      <c r="D1" s="1"/>
      <c r="E1" s="1"/>
    </row>
    <row r="2" spans="1:5" ht="17">
      <c r="A2" s="38" t="s">
        <v>56</v>
      </c>
      <c r="B2" s="39"/>
      <c r="C2" s="1"/>
      <c r="D2" s="40" t="s">
        <v>57</v>
      </c>
      <c r="E2" s="40"/>
    </row>
    <row r="3" spans="1:5" ht="16">
      <c r="A3" s="6" t="s">
        <v>72</v>
      </c>
      <c r="B3" s="7">
        <v>9</v>
      </c>
      <c r="D3" s="8" t="s">
        <v>72</v>
      </c>
      <c r="E3" s="7">
        <f>((E4*E5)/(E4+E5))+B4</f>
        <v>9</v>
      </c>
    </row>
    <row r="4" spans="1:5" ht="16">
      <c r="A4" s="6" t="s">
        <v>73</v>
      </c>
      <c r="B4" s="7">
        <v>4</v>
      </c>
      <c r="C4" s="1"/>
      <c r="D4" s="8" t="s">
        <v>75</v>
      </c>
      <c r="E4" s="7">
        <f>B5</f>
        <v>10</v>
      </c>
    </row>
    <row r="5" spans="1:5" ht="16">
      <c r="A5" s="6" t="s">
        <v>74</v>
      </c>
      <c r="B5" s="7">
        <f>2*(B3-B4)</f>
        <v>10</v>
      </c>
      <c r="C5" s="1"/>
      <c r="D5" s="8" t="s">
        <v>76</v>
      </c>
      <c r="E5" s="7">
        <f>B5</f>
        <v>10</v>
      </c>
    </row>
    <row r="6" spans="1:5" ht="16">
      <c r="C6" s="1"/>
      <c r="D6" s="5"/>
      <c r="E6" s="1"/>
    </row>
  </sheetData>
  <mergeCells count="3">
    <mergeCell ref="A1:B1"/>
    <mergeCell ref="A2:B2"/>
    <mergeCell ref="D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</vt:lpstr>
      <vt:lpstr>LED Calculations</vt:lpstr>
      <vt:lpstr>Oscillator Calculations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2014-09-03T21:41:32Z</dcterms:created>
  <dcterms:modified xsi:type="dcterms:W3CDTF">2014-09-20T06:32:37Z</dcterms:modified>
</cp:coreProperties>
</file>