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285" yWindow="465" windowWidth="20730" windowHeight="11760"/>
  </bookViews>
  <sheets>
    <sheet name="Рассчет IRR" sheetId="1" r:id="rId1"/>
    <sheet name="Мат. Баланс по процессам" sheetId="2" r:id="rId2"/>
    <sheet name="Список" sheetId="3" r:id="rId3"/>
    <sheet name="Цены" sheetId="4" r:id="rId4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72" i="1" l="1"/>
  <c r="D73" i="1"/>
  <c r="E68" i="1" l="1"/>
  <c r="F68" i="1"/>
  <c r="G68" i="1"/>
  <c r="H68" i="1"/>
  <c r="I68" i="1"/>
  <c r="D68" i="1"/>
  <c r="E67" i="1"/>
  <c r="F67" i="1"/>
  <c r="G67" i="1"/>
  <c r="H67" i="1"/>
  <c r="I67" i="1"/>
  <c r="D67" i="1"/>
  <c r="P64" i="1"/>
  <c r="Q64" i="1"/>
  <c r="R64" i="1"/>
  <c r="S64" i="1"/>
  <c r="T64" i="1"/>
  <c r="P63" i="1"/>
  <c r="Q63" i="1"/>
  <c r="R63" i="1"/>
  <c r="S63" i="1"/>
  <c r="T63" i="1"/>
  <c r="K59" i="1"/>
  <c r="L59" i="1"/>
  <c r="M59" i="1"/>
  <c r="N59" i="1"/>
  <c r="O59" i="1"/>
  <c r="P59" i="1"/>
  <c r="Q59" i="1"/>
  <c r="R59" i="1"/>
  <c r="S59" i="1"/>
  <c r="T59" i="1"/>
  <c r="J59" i="1"/>
  <c r="J48" i="1"/>
  <c r="K48" i="1"/>
  <c r="L48" i="1"/>
  <c r="M48" i="1"/>
  <c r="N48" i="1"/>
  <c r="O48" i="1"/>
  <c r="P48" i="1"/>
  <c r="Q48" i="1"/>
  <c r="R48" i="1"/>
  <c r="S48" i="1"/>
  <c r="T48" i="1"/>
  <c r="J49" i="1"/>
  <c r="K49" i="1"/>
  <c r="L49" i="1"/>
  <c r="M49" i="1"/>
  <c r="N49" i="1"/>
  <c r="O49" i="1"/>
  <c r="P49" i="1"/>
  <c r="Q49" i="1"/>
  <c r="R49" i="1"/>
  <c r="S49" i="1"/>
  <c r="T49" i="1"/>
  <c r="J50" i="1"/>
  <c r="K50" i="1"/>
  <c r="L50" i="1"/>
  <c r="M50" i="1"/>
  <c r="N50" i="1"/>
  <c r="O50" i="1"/>
  <c r="P50" i="1"/>
  <c r="Q50" i="1"/>
  <c r="R50" i="1"/>
  <c r="S50" i="1"/>
  <c r="T50" i="1"/>
  <c r="J51" i="1"/>
  <c r="K51" i="1"/>
  <c r="L51" i="1"/>
  <c r="M51" i="1"/>
  <c r="N51" i="1"/>
  <c r="O51" i="1"/>
  <c r="P51" i="1"/>
  <c r="Q51" i="1"/>
  <c r="R51" i="1"/>
  <c r="S51" i="1"/>
  <c r="T51" i="1"/>
  <c r="J52" i="1"/>
  <c r="K52" i="1"/>
  <c r="L52" i="1"/>
  <c r="M52" i="1"/>
  <c r="N52" i="1"/>
  <c r="O52" i="1"/>
  <c r="P52" i="1"/>
  <c r="Q52" i="1"/>
  <c r="R52" i="1"/>
  <c r="S52" i="1"/>
  <c r="T52" i="1"/>
  <c r="J53" i="1"/>
  <c r="K53" i="1"/>
  <c r="L53" i="1"/>
  <c r="M53" i="1"/>
  <c r="N53" i="1"/>
  <c r="O53" i="1"/>
  <c r="P53" i="1"/>
  <c r="Q53" i="1"/>
  <c r="R53" i="1"/>
  <c r="S53" i="1"/>
  <c r="T53" i="1"/>
  <c r="J54" i="1"/>
  <c r="K54" i="1"/>
  <c r="L54" i="1"/>
  <c r="M54" i="1"/>
  <c r="N54" i="1"/>
  <c r="O54" i="1"/>
  <c r="P54" i="1"/>
  <c r="Q54" i="1"/>
  <c r="R54" i="1"/>
  <c r="S54" i="1"/>
  <c r="T54" i="1"/>
  <c r="J55" i="1"/>
  <c r="K55" i="1"/>
  <c r="L55" i="1"/>
  <c r="M55" i="1"/>
  <c r="N55" i="1"/>
  <c r="O55" i="1"/>
  <c r="P55" i="1"/>
  <c r="Q55" i="1"/>
  <c r="R55" i="1"/>
  <c r="S55" i="1"/>
  <c r="T55" i="1"/>
  <c r="K47" i="1"/>
  <c r="L47" i="1"/>
  <c r="M47" i="1"/>
  <c r="N47" i="1"/>
  <c r="O47" i="1"/>
  <c r="P47" i="1"/>
  <c r="Q47" i="1"/>
  <c r="R47" i="1"/>
  <c r="S47" i="1"/>
  <c r="T47" i="1"/>
  <c r="J47" i="1"/>
  <c r="T44" i="1"/>
  <c r="S44" i="1"/>
  <c r="R44" i="1"/>
  <c r="Q44" i="1"/>
  <c r="P44" i="1"/>
  <c r="O44" i="1"/>
  <c r="N44" i="1"/>
  <c r="M44" i="1"/>
  <c r="L44" i="1"/>
  <c r="K44" i="1"/>
  <c r="J44" i="1"/>
  <c r="T43" i="1"/>
  <c r="S43" i="1"/>
  <c r="R43" i="1"/>
  <c r="Q43" i="1"/>
  <c r="P43" i="1"/>
  <c r="O43" i="1"/>
  <c r="N43" i="1"/>
  <c r="M43" i="1"/>
  <c r="L43" i="1"/>
  <c r="K43" i="1"/>
  <c r="J43" i="1"/>
  <c r="T42" i="1"/>
  <c r="S42" i="1"/>
  <c r="R42" i="1"/>
  <c r="Q42" i="1"/>
  <c r="P42" i="1"/>
  <c r="O42" i="1"/>
  <c r="N42" i="1"/>
  <c r="M42" i="1"/>
  <c r="L42" i="1"/>
  <c r="K42" i="1"/>
  <c r="J42" i="1"/>
  <c r="T41" i="1"/>
  <c r="S41" i="1"/>
  <c r="R41" i="1"/>
  <c r="Q41" i="1"/>
  <c r="P41" i="1"/>
  <c r="O41" i="1"/>
  <c r="N41" i="1"/>
  <c r="M41" i="1"/>
  <c r="L41" i="1"/>
  <c r="K41" i="1"/>
  <c r="J41" i="1"/>
  <c r="T40" i="1"/>
  <c r="S40" i="1"/>
  <c r="R40" i="1"/>
  <c r="Q40" i="1"/>
  <c r="P40" i="1"/>
  <c r="O40" i="1"/>
  <c r="N40" i="1"/>
  <c r="M40" i="1"/>
  <c r="L40" i="1"/>
  <c r="K40" i="1"/>
  <c r="J40" i="1"/>
  <c r="T39" i="1"/>
  <c r="S39" i="1"/>
  <c r="R39" i="1"/>
  <c r="Q39" i="1"/>
  <c r="P39" i="1"/>
  <c r="O39" i="1"/>
  <c r="N39" i="1"/>
  <c r="M39" i="1"/>
  <c r="L39" i="1"/>
  <c r="K39" i="1"/>
  <c r="J39" i="1"/>
  <c r="T38" i="1"/>
  <c r="S38" i="1"/>
  <c r="R38" i="1"/>
  <c r="Q38" i="1"/>
  <c r="P38" i="1"/>
  <c r="O38" i="1"/>
  <c r="N38" i="1"/>
  <c r="M38" i="1"/>
  <c r="L38" i="1"/>
  <c r="K38" i="1"/>
  <c r="J38" i="1"/>
  <c r="T37" i="1"/>
  <c r="S37" i="1"/>
  <c r="R37" i="1"/>
  <c r="Q37" i="1"/>
  <c r="P37" i="1"/>
  <c r="O37" i="1"/>
  <c r="N37" i="1"/>
  <c r="M37" i="1"/>
  <c r="L37" i="1"/>
  <c r="K37" i="1"/>
  <c r="J37" i="1"/>
  <c r="K36" i="1"/>
  <c r="L36" i="1"/>
  <c r="M36" i="1"/>
  <c r="N36" i="1"/>
  <c r="O36" i="1"/>
  <c r="P36" i="1"/>
  <c r="Q36" i="1"/>
  <c r="R36" i="1"/>
  <c r="S36" i="1"/>
  <c r="T36" i="1"/>
  <c r="J36" i="1"/>
  <c r="J26" i="1"/>
  <c r="K26" i="1"/>
  <c r="L26" i="1"/>
  <c r="M26" i="1"/>
  <c r="N26" i="1"/>
  <c r="O26" i="1"/>
  <c r="P26" i="1"/>
  <c r="Q26" i="1"/>
  <c r="R26" i="1"/>
  <c r="S26" i="1"/>
  <c r="T26" i="1"/>
  <c r="J27" i="1"/>
  <c r="K27" i="1"/>
  <c r="L27" i="1"/>
  <c r="M27" i="1"/>
  <c r="N27" i="1"/>
  <c r="O27" i="1"/>
  <c r="P27" i="1"/>
  <c r="Q27" i="1"/>
  <c r="R27" i="1"/>
  <c r="S27" i="1"/>
  <c r="T27" i="1"/>
  <c r="J28" i="1"/>
  <c r="K28" i="1"/>
  <c r="L28" i="1"/>
  <c r="M28" i="1"/>
  <c r="N28" i="1"/>
  <c r="O28" i="1"/>
  <c r="P28" i="1"/>
  <c r="Q28" i="1"/>
  <c r="R28" i="1"/>
  <c r="S28" i="1"/>
  <c r="T28" i="1"/>
  <c r="J29" i="1"/>
  <c r="K29" i="1"/>
  <c r="L29" i="1"/>
  <c r="M29" i="1"/>
  <c r="N29" i="1"/>
  <c r="O29" i="1"/>
  <c r="P29" i="1"/>
  <c r="Q29" i="1"/>
  <c r="R29" i="1"/>
  <c r="S29" i="1"/>
  <c r="T29" i="1"/>
  <c r="J30" i="1"/>
  <c r="K30" i="1"/>
  <c r="L30" i="1"/>
  <c r="M30" i="1"/>
  <c r="N30" i="1"/>
  <c r="O30" i="1"/>
  <c r="P30" i="1"/>
  <c r="Q30" i="1"/>
  <c r="R30" i="1"/>
  <c r="S30" i="1"/>
  <c r="T30" i="1"/>
  <c r="J31" i="1"/>
  <c r="K31" i="1"/>
  <c r="L31" i="1"/>
  <c r="M31" i="1"/>
  <c r="N31" i="1"/>
  <c r="O31" i="1"/>
  <c r="P31" i="1"/>
  <c r="Q31" i="1"/>
  <c r="R31" i="1"/>
  <c r="S31" i="1"/>
  <c r="T31" i="1"/>
  <c r="J32" i="1"/>
  <c r="K32" i="1"/>
  <c r="L32" i="1"/>
  <c r="M32" i="1"/>
  <c r="N32" i="1"/>
  <c r="O32" i="1"/>
  <c r="P32" i="1"/>
  <c r="Q32" i="1"/>
  <c r="R32" i="1"/>
  <c r="S32" i="1"/>
  <c r="T32" i="1"/>
  <c r="J33" i="1"/>
  <c r="K33" i="1"/>
  <c r="L33" i="1"/>
  <c r="M33" i="1"/>
  <c r="N33" i="1"/>
  <c r="O33" i="1"/>
  <c r="P33" i="1"/>
  <c r="Q33" i="1"/>
  <c r="R33" i="1"/>
  <c r="S33" i="1"/>
  <c r="T33" i="1"/>
  <c r="K25" i="1"/>
  <c r="L25" i="1"/>
  <c r="M25" i="1"/>
  <c r="N25" i="1"/>
  <c r="O25" i="1"/>
  <c r="P25" i="1"/>
  <c r="Q25" i="1"/>
  <c r="R25" i="1"/>
  <c r="S25" i="1"/>
  <c r="T25" i="1"/>
  <c r="J25" i="1"/>
  <c r="E22" i="1"/>
  <c r="E69" i="1" s="1"/>
  <c r="F22" i="1"/>
  <c r="F69" i="1" s="1"/>
  <c r="G22" i="1"/>
  <c r="G69" i="1" s="1"/>
  <c r="H22" i="1"/>
  <c r="H69" i="1" s="1"/>
  <c r="I22" i="1"/>
  <c r="I69" i="1" s="1"/>
  <c r="D22" i="1"/>
  <c r="K12" i="1"/>
  <c r="L12" i="1"/>
  <c r="M12" i="1"/>
  <c r="N12" i="1"/>
  <c r="O12" i="1"/>
  <c r="P12" i="1"/>
  <c r="Q12" i="1"/>
  <c r="R12" i="1"/>
  <c r="S12" i="1"/>
  <c r="T12" i="1"/>
  <c r="K13" i="1"/>
  <c r="L13" i="1"/>
  <c r="M13" i="1"/>
  <c r="N13" i="1"/>
  <c r="O13" i="1"/>
  <c r="P13" i="1"/>
  <c r="Q13" i="1"/>
  <c r="R13" i="1"/>
  <c r="S13" i="1"/>
  <c r="T13" i="1"/>
  <c r="K14" i="1"/>
  <c r="L14" i="1"/>
  <c r="M14" i="1"/>
  <c r="N14" i="1"/>
  <c r="O14" i="1"/>
  <c r="P14" i="1"/>
  <c r="Q14" i="1"/>
  <c r="R14" i="1"/>
  <c r="S14" i="1"/>
  <c r="T14" i="1"/>
  <c r="K15" i="1"/>
  <c r="L15" i="1"/>
  <c r="M15" i="1"/>
  <c r="N15" i="1"/>
  <c r="O15" i="1"/>
  <c r="P15" i="1"/>
  <c r="Q15" i="1"/>
  <c r="R15" i="1"/>
  <c r="S15" i="1"/>
  <c r="T15" i="1"/>
  <c r="K16" i="1"/>
  <c r="L16" i="1"/>
  <c r="M16" i="1"/>
  <c r="N16" i="1"/>
  <c r="O16" i="1"/>
  <c r="P16" i="1"/>
  <c r="Q16" i="1"/>
  <c r="R16" i="1"/>
  <c r="S16" i="1"/>
  <c r="T16" i="1"/>
  <c r="K17" i="1"/>
  <c r="L17" i="1"/>
  <c r="M17" i="1"/>
  <c r="N17" i="1"/>
  <c r="O17" i="1"/>
  <c r="P17" i="1"/>
  <c r="Q17" i="1"/>
  <c r="R17" i="1"/>
  <c r="S17" i="1"/>
  <c r="T17" i="1"/>
  <c r="K18" i="1"/>
  <c r="L18" i="1"/>
  <c r="M18" i="1"/>
  <c r="N18" i="1"/>
  <c r="O18" i="1"/>
  <c r="P18" i="1"/>
  <c r="Q18" i="1"/>
  <c r="R18" i="1"/>
  <c r="S18" i="1"/>
  <c r="T18" i="1"/>
  <c r="K19" i="1"/>
  <c r="L19" i="1"/>
  <c r="M19" i="1"/>
  <c r="N19" i="1"/>
  <c r="O19" i="1"/>
  <c r="P19" i="1"/>
  <c r="Q19" i="1"/>
  <c r="R19" i="1"/>
  <c r="S19" i="1"/>
  <c r="T19" i="1"/>
  <c r="K20" i="1"/>
  <c r="L20" i="1"/>
  <c r="M20" i="1"/>
  <c r="N20" i="1"/>
  <c r="O20" i="1"/>
  <c r="P20" i="1"/>
  <c r="Q20" i="1"/>
  <c r="R20" i="1"/>
  <c r="S20" i="1"/>
  <c r="T20" i="1"/>
  <c r="J13" i="1"/>
  <c r="J14" i="1"/>
  <c r="J15" i="1"/>
  <c r="J16" i="1"/>
  <c r="J17" i="1"/>
  <c r="J18" i="1"/>
  <c r="J19" i="1"/>
  <c r="J20" i="1"/>
  <c r="J12" i="1"/>
  <c r="O61" i="1" l="1"/>
  <c r="P61" i="1"/>
  <c r="Q61" i="1"/>
  <c r="J61" i="1"/>
  <c r="M61" i="1"/>
  <c r="T61" i="1"/>
  <c r="L61" i="1"/>
  <c r="S61" i="1"/>
  <c r="K61" i="1"/>
  <c r="N61" i="1"/>
  <c r="R61" i="1"/>
  <c r="J63" i="1"/>
  <c r="J64" i="1" s="1"/>
  <c r="D69" i="1"/>
  <c r="O63" i="1"/>
  <c r="O64" i="1" s="1"/>
  <c r="J65" i="1"/>
  <c r="K65" i="1" s="1"/>
  <c r="L65" i="1" s="1"/>
  <c r="M65" i="1" s="1"/>
  <c r="N65" i="1" s="1"/>
  <c r="O65" i="1" s="1"/>
  <c r="P65" i="1" s="1"/>
  <c r="Q65" i="1" s="1"/>
  <c r="R65" i="1" s="1"/>
  <c r="S65" i="1" s="1"/>
  <c r="T65" i="1" s="1"/>
  <c r="N63" i="1"/>
  <c r="N64" i="1" s="1"/>
  <c r="M63" i="1"/>
  <c r="M64" i="1" s="1"/>
  <c r="L63" i="1"/>
  <c r="L64" i="1" s="1"/>
  <c r="K63" i="1"/>
  <c r="K64" i="1" s="1"/>
  <c r="N57" i="1"/>
  <c r="P57" i="1"/>
  <c r="P67" i="1" s="1"/>
  <c r="M57" i="1"/>
  <c r="Q57" i="1"/>
  <c r="Q67" i="1" s="1"/>
  <c r="Q68" i="1" s="1"/>
  <c r="Q69" i="1" s="1"/>
  <c r="T57" i="1"/>
  <c r="T67" i="1" s="1"/>
  <c r="L57" i="1"/>
  <c r="O57" i="1"/>
  <c r="S57" i="1"/>
  <c r="K57" i="1"/>
  <c r="J57" i="1"/>
  <c r="J67" i="1" s="1"/>
  <c r="R57" i="1"/>
  <c r="R67" i="1" s="1"/>
  <c r="M67" i="1" l="1"/>
  <c r="M68" i="1" s="1"/>
  <c r="M69" i="1" s="1"/>
  <c r="K67" i="1"/>
  <c r="K68" i="1" s="1"/>
  <c r="K69" i="1" s="1"/>
  <c r="N67" i="1"/>
  <c r="N68" i="1" s="1"/>
  <c r="N69" i="1" s="1"/>
  <c r="S67" i="1"/>
  <c r="S68" i="1" s="1"/>
  <c r="S69" i="1" s="1"/>
  <c r="O67" i="1"/>
  <c r="O68" i="1" s="1"/>
  <c r="O69" i="1" s="1"/>
  <c r="L67" i="1"/>
  <c r="L68" i="1" s="1"/>
  <c r="L69" i="1" s="1"/>
  <c r="T68" i="1"/>
  <c r="T69" i="1" s="1"/>
  <c r="R68" i="1"/>
  <c r="R69" i="1" s="1"/>
  <c r="J68" i="1"/>
  <c r="J69" i="1" s="1"/>
  <c r="P68" i="1"/>
  <c r="P69" i="1" s="1"/>
</calcChain>
</file>

<file path=xl/sharedStrings.xml><?xml version="1.0" encoding="utf-8"?>
<sst xmlns="http://schemas.openxmlformats.org/spreadsheetml/2006/main" count="132" uniqueCount="55">
  <si>
    <t>СУГ</t>
  </si>
  <si>
    <t>Нафта</t>
  </si>
  <si>
    <t>Аи-92</t>
  </si>
  <si>
    <t>Аи-95</t>
  </si>
  <si>
    <t>ДТ, не соотв. ТР</t>
  </si>
  <si>
    <t>ДТ, соотв. ТР</t>
  </si>
  <si>
    <t>ВГО</t>
  </si>
  <si>
    <t>Гудрон</t>
  </si>
  <si>
    <t>Кокс</t>
  </si>
  <si>
    <t>ПФО</t>
  </si>
  <si>
    <t>УФО</t>
  </si>
  <si>
    <t>СФО</t>
  </si>
  <si>
    <t>ДФО</t>
  </si>
  <si>
    <t>ЮФО</t>
  </si>
  <si>
    <t>Направлеие поставки</t>
  </si>
  <si>
    <t>NWE</t>
  </si>
  <si>
    <t>SIN</t>
  </si>
  <si>
    <t>MED</t>
  </si>
  <si>
    <t>FOB</t>
  </si>
  <si>
    <t>Котировки на базисе CIF, FOB по данным аналитического агенства Platts</t>
  </si>
  <si>
    <t>Затраты на транспортировку по данным аналитического агенства Argus</t>
  </si>
  <si>
    <t>Фрахт+перевалка+ж/д(долл./т)</t>
  </si>
  <si>
    <t>Процесс</t>
  </si>
  <si>
    <t>ФО</t>
  </si>
  <si>
    <t>Изомеризация</t>
  </si>
  <si>
    <t>Кат. Крекинг</t>
  </si>
  <si>
    <t>Г/о ДТ</t>
  </si>
  <si>
    <t>Кат. Риформинг</t>
  </si>
  <si>
    <t>Гидрокрекинг</t>
  </si>
  <si>
    <t>УЗК</t>
  </si>
  <si>
    <t>Продукт</t>
  </si>
  <si>
    <t>Выход продукции после процесса</t>
  </si>
  <si>
    <t>Средние на нвестиции на тонну мощности</t>
  </si>
  <si>
    <t>Средние  операционные затраты (opex) на тонну мощности</t>
  </si>
  <si>
    <t>Ср. курс. Долл.</t>
  </si>
  <si>
    <t>Ср. Брент</t>
  </si>
  <si>
    <t>Ср. Юралс</t>
  </si>
  <si>
    <t>Мат. Баланс</t>
  </si>
  <si>
    <t>Коэфф. Для расчета акциза</t>
  </si>
  <si>
    <t>Инвестиции</t>
  </si>
  <si>
    <t>Цены</t>
  </si>
  <si>
    <t>Транспорт</t>
  </si>
  <si>
    <t>ЭП</t>
  </si>
  <si>
    <t>Выручка</t>
  </si>
  <si>
    <t>OPEX</t>
  </si>
  <si>
    <t>Возвратный акциз</t>
  </si>
  <si>
    <t>Остатотчная стоимость</t>
  </si>
  <si>
    <t>Налог на имущество</t>
  </si>
  <si>
    <t>Амортизация</t>
  </si>
  <si>
    <t>EBITDA</t>
  </si>
  <si>
    <t>Прибыль</t>
  </si>
  <si>
    <t>Денежный поток</t>
  </si>
  <si>
    <t>IRR</t>
  </si>
  <si>
    <t>NPV</t>
  </si>
  <si>
    <t>Ставка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</si>
</sst>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" x14ac:knownFonts="1"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9" fontId="0" fillId="0" borderId="1" xfId="0" applyNumberFormat="1" applyBorder="1"/>
    <xf numFmtId="1" fontId="0" fillId="0" borderId="1" xfId="0" applyNumberFormat="1" applyFill="1" applyBorder="1"/>
    <xf numFmtId="0" fontId="0" fillId="0" borderId="1" xfId="0" applyNumberFormat="1" applyFill="1" applyBorder="1"/>
    <xf numFmtId="2" fontId="0" fillId="0" borderId="1" xfId="0" applyNumberFormat="1" applyBorder="1"/>
    <xf numFmtId="164" fontId="0" fillId="0" borderId="1" xfId="0" applyNumberFormat="1" applyBorder="1"/>
    <xf numFmtId="2" fontId="0" fillId="0" borderId="1" xfId="0" applyNumberFormat="1" applyFill="1" applyBorder="1"/>
    <xf numFmtId="9" fontId="0" fillId="2" borderId="1" xfId="0" applyNumberFormat="1" applyFill="1" applyBorder="1"/>
    <xf numFmtId="2" fontId="0" fillId="2" borderId="1" xfId="0" applyNumberFormat="1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T73"/>
  <sheetViews>
    <sheetView tabSelected="1" topLeftCell="A58" zoomScale="70" zoomScaleNormal="70" workbookViewId="0">
      <selection activeCell="D73" sqref="D73"/>
    </sheetView>
  </sheetViews>
  <sheetFormatPr defaultColWidth="11" defaultRowHeight="15.75" x14ac:dyDescent="0.25"/>
  <cols>
    <col min="2" max="2" width="24.5" bestFit="1" customWidth="1"/>
    <col min="3" max="3" width="21" bestFit="1" customWidth="1"/>
  </cols>
  <sheetData>
    <row r="2" spans="2:20" x14ac:dyDescent="0.25">
      <c r="C2" t="s">
        <v>22</v>
      </c>
      <c r="D2" t="s">
        <v>29</v>
      </c>
    </row>
    <row r="3" spans="2:20" x14ac:dyDescent="0.25">
      <c r="C3" t="s">
        <v>23</v>
      </c>
      <c r="D3" t="s">
        <v>9</v>
      </c>
    </row>
    <row r="5" spans="2:20" x14ac:dyDescent="0.25">
      <c r="C5" t="s">
        <v>34</v>
      </c>
      <c r="D5">
        <v>60</v>
      </c>
    </row>
    <row r="6" spans="2:20" x14ac:dyDescent="0.25">
      <c r="C6" t="s">
        <v>35</v>
      </c>
      <c r="D6">
        <v>56</v>
      </c>
    </row>
    <row r="7" spans="2:20" x14ac:dyDescent="0.25">
      <c r="C7" t="s">
        <v>36</v>
      </c>
      <c r="D7">
        <v>55</v>
      </c>
    </row>
    <row r="11" spans="2:20" x14ac:dyDescent="0.25">
      <c r="B11" t="s">
        <v>38</v>
      </c>
      <c r="C11" s="1" t="s">
        <v>37</v>
      </c>
      <c r="D11" s="1">
        <v>2019</v>
      </c>
      <c r="E11" s="1">
        <v>2020</v>
      </c>
      <c r="F11" s="1">
        <v>2021</v>
      </c>
      <c r="G11" s="1">
        <v>2022</v>
      </c>
      <c r="H11" s="1">
        <v>2023</v>
      </c>
      <c r="I11" s="1">
        <v>2024</v>
      </c>
      <c r="J11" s="1">
        <v>2025</v>
      </c>
      <c r="K11" s="1">
        <v>2026</v>
      </c>
      <c r="L11" s="1">
        <v>2027</v>
      </c>
      <c r="M11" s="1">
        <v>2028</v>
      </c>
      <c r="N11" s="1">
        <v>2029</v>
      </c>
      <c r="O11" s="1">
        <v>2030</v>
      </c>
      <c r="P11" s="1">
        <v>2031</v>
      </c>
      <c r="Q11" s="1">
        <v>2032</v>
      </c>
      <c r="R11" s="1">
        <v>2033</v>
      </c>
      <c r="S11" s="1">
        <v>2034</v>
      </c>
      <c r="T11" s="1">
        <v>2035</v>
      </c>
    </row>
    <row r="12" spans="2:20" x14ac:dyDescent="0.25">
      <c r="B12">
        <v>0</v>
      </c>
      <c r="C12" s="1" t="s">
        <v>0</v>
      </c>
      <c r="D12" s="1"/>
      <c r="E12" s="1"/>
      <c r="F12" s="1"/>
      <c r="G12" s="1"/>
      <c r="H12" s="1"/>
      <c r="I12" s="1"/>
      <c r="J12" s="2">
        <f>INDEX('Мат. Баланс по процессам'!$C$5:$H$13,MATCH('Рассчет IRR'!$C12,'Мат. Баланс по процессам'!$B$5:$B$13,0),MATCH('Рассчет IRR'!$D$2,'Мат. Баланс по процессам'!$C$4:$H$4,0))</f>
        <v>0</v>
      </c>
      <c r="K12" s="2">
        <f>INDEX('Мат. Баланс по процессам'!$C$5:$H$13,MATCH('Рассчет IRR'!$C12,'Мат. Баланс по процессам'!$B$5:$B$13,0),MATCH('Рассчет IRR'!$D$2,'Мат. Баланс по процессам'!$C$4:$H$4,0))</f>
        <v>0</v>
      </c>
      <c r="L12" s="2">
        <f>INDEX('Мат. Баланс по процессам'!$C$5:$H$13,MATCH('Рассчет IRR'!$C12,'Мат. Баланс по процессам'!$B$5:$B$13,0),MATCH('Рассчет IRR'!$D$2,'Мат. Баланс по процессам'!$C$4:$H$4,0))</f>
        <v>0</v>
      </c>
      <c r="M12" s="2">
        <f>INDEX('Мат. Баланс по процессам'!$C$5:$H$13,MATCH('Рассчет IRR'!$C12,'Мат. Баланс по процессам'!$B$5:$B$13,0),MATCH('Рассчет IRR'!$D$2,'Мат. Баланс по процессам'!$C$4:$H$4,0))</f>
        <v>0</v>
      </c>
      <c r="N12" s="2">
        <f>INDEX('Мат. Баланс по процессам'!$C$5:$H$13,MATCH('Рассчет IRR'!$C12,'Мат. Баланс по процессам'!$B$5:$B$13,0),MATCH('Рассчет IRR'!$D$2,'Мат. Баланс по процессам'!$C$4:$H$4,0))</f>
        <v>0</v>
      </c>
      <c r="O12" s="2">
        <f>INDEX('Мат. Баланс по процессам'!$C$5:$H$13,MATCH('Рассчет IRR'!$C12,'Мат. Баланс по процессам'!$B$5:$B$13,0),MATCH('Рассчет IRR'!$D$2,'Мат. Баланс по процессам'!$C$4:$H$4,0))</f>
        <v>0</v>
      </c>
      <c r="P12" s="2">
        <f>INDEX('Мат. Баланс по процессам'!$C$5:$H$13,MATCH('Рассчет IRR'!$C12,'Мат. Баланс по процессам'!$B$5:$B$13,0),MATCH('Рассчет IRR'!$D$2,'Мат. Баланс по процессам'!$C$4:$H$4,0))</f>
        <v>0</v>
      </c>
      <c r="Q12" s="2">
        <f>INDEX('Мат. Баланс по процессам'!$C$5:$H$13,MATCH('Рассчет IRR'!$C12,'Мат. Баланс по процессам'!$B$5:$B$13,0),MATCH('Рассчет IRR'!$D$2,'Мат. Баланс по процессам'!$C$4:$H$4,0))</f>
        <v>0</v>
      </c>
      <c r="R12" s="2">
        <f>INDEX('Мат. Баланс по процессам'!$C$5:$H$13,MATCH('Рассчет IRR'!$C12,'Мат. Баланс по процессам'!$B$5:$B$13,0),MATCH('Рассчет IRR'!$D$2,'Мат. Баланс по процессам'!$C$4:$H$4,0))</f>
        <v>0</v>
      </c>
      <c r="S12" s="2">
        <f>INDEX('Мат. Баланс по процессам'!$C$5:$H$13,MATCH('Рассчет IRR'!$C12,'Мат. Баланс по процессам'!$B$5:$B$13,0),MATCH('Рассчет IRR'!$D$2,'Мат. Баланс по процессам'!$C$4:$H$4,0))</f>
        <v>0</v>
      </c>
      <c r="T12" s="2">
        <f>INDEX('Мат. Баланс по процессам'!$C$5:$H$13,MATCH('Рассчет IRR'!$C12,'Мат. Баланс по процессам'!$B$5:$B$13,0),MATCH('Рассчет IRR'!$D$2,'Мат. Баланс по процессам'!$C$4:$H$4,0))</f>
        <v>0</v>
      </c>
    </row>
    <row r="13" spans="2:20" x14ac:dyDescent="0.25">
      <c r="B13">
        <v>0.55000000000000004</v>
      </c>
      <c r="C13" s="1" t="s">
        <v>1</v>
      </c>
      <c r="D13" s="1"/>
      <c r="E13" s="1"/>
      <c r="F13" s="1"/>
      <c r="G13" s="1"/>
      <c r="H13" s="1"/>
      <c r="I13" s="1"/>
      <c r="J13" s="2">
        <f>INDEX('Мат. Баланс по процессам'!$C$5:$H$13,MATCH('Рассчет IRR'!$C13,'Мат. Баланс по процессам'!$B$5:$B$13,0),MATCH('Рассчет IRR'!$D$2,'Мат. Баланс по процессам'!$C$4:$H$4,0))</f>
        <v>0.15</v>
      </c>
      <c r="K13" s="2">
        <f>INDEX('Мат. Баланс по процессам'!$C$5:$H$13,MATCH('Рассчет IRR'!$C13,'Мат. Баланс по процессам'!$B$5:$B$13,0),MATCH('Рассчет IRR'!$D$2,'Мат. Баланс по процессам'!$C$4:$H$4,0))</f>
        <v>0.15</v>
      </c>
      <c r="L13" s="2">
        <f>INDEX('Мат. Баланс по процессам'!$C$5:$H$13,MATCH('Рассчет IRR'!$C13,'Мат. Баланс по процессам'!$B$5:$B$13,0),MATCH('Рассчет IRR'!$D$2,'Мат. Баланс по процессам'!$C$4:$H$4,0))</f>
        <v>0.15</v>
      </c>
      <c r="M13" s="2">
        <f>INDEX('Мат. Баланс по процессам'!$C$5:$H$13,MATCH('Рассчет IRR'!$C13,'Мат. Баланс по процессам'!$B$5:$B$13,0),MATCH('Рассчет IRR'!$D$2,'Мат. Баланс по процессам'!$C$4:$H$4,0))</f>
        <v>0.15</v>
      </c>
      <c r="N13" s="2">
        <f>INDEX('Мат. Баланс по процессам'!$C$5:$H$13,MATCH('Рассчет IRR'!$C13,'Мат. Баланс по процессам'!$B$5:$B$13,0),MATCH('Рассчет IRR'!$D$2,'Мат. Баланс по процессам'!$C$4:$H$4,0))</f>
        <v>0.15</v>
      </c>
      <c r="O13" s="2">
        <f>INDEX('Мат. Баланс по процессам'!$C$5:$H$13,MATCH('Рассчет IRR'!$C13,'Мат. Баланс по процессам'!$B$5:$B$13,0),MATCH('Рассчет IRR'!$D$2,'Мат. Баланс по процессам'!$C$4:$H$4,0))</f>
        <v>0.15</v>
      </c>
      <c r="P13" s="2">
        <f>INDEX('Мат. Баланс по процессам'!$C$5:$H$13,MATCH('Рассчет IRR'!$C13,'Мат. Баланс по процессам'!$B$5:$B$13,0),MATCH('Рассчет IRR'!$D$2,'Мат. Баланс по процессам'!$C$4:$H$4,0))</f>
        <v>0.15</v>
      </c>
      <c r="Q13" s="2">
        <f>INDEX('Мат. Баланс по процессам'!$C$5:$H$13,MATCH('Рассчет IRR'!$C13,'Мат. Баланс по процессам'!$B$5:$B$13,0),MATCH('Рассчет IRR'!$D$2,'Мат. Баланс по процессам'!$C$4:$H$4,0))</f>
        <v>0.15</v>
      </c>
      <c r="R13" s="2">
        <f>INDEX('Мат. Баланс по процессам'!$C$5:$H$13,MATCH('Рассчет IRR'!$C13,'Мат. Баланс по процессам'!$B$5:$B$13,0),MATCH('Рассчет IRR'!$D$2,'Мат. Баланс по процессам'!$C$4:$H$4,0))</f>
        <v>0.15</v>
      </c>
      <c r="S13" s="2">
        <f>INDEX('Мат. Баланс по процессам'!$C$5:$H$13,MATCH('Рассчет IRR'!$C13,'Мат. Баланс по процессам'!$B$5:$B$13,0),MATCH('Рассчет IRR'!$D$2,'Мат. Баланс по процессам'!$C$4:$H$4,0))</f>
        <v>0.15</v>
      </c>
      <c r="T13" s="2">
        <f>INDEX('Мат. Баланс по процессам'!$C$5:$H$13,MATCH('Рассчет IRR'!$C13,'Мат. Баланс по процессам'!$B$5:$B$13,0),MATCH('Рассчет IRR'!$D$2,'Мат. Баланс по процессам'!$C$4:$H$4,0))</f>
        <v>0.15</v>
      </c>
    </row>
    <row r="14" spans="2:20" x14ac:dyDescent="0.25">
      <c r="B14">
        <v>0.3</v>
      </c>
      <c r="C14" s="1" t="s">
        <v>2</v>
      </c>
      <c r="D14" s="1"/>
      <c r="E14" s="1"/>
      <c r="F14" s="1"/>
      <c r="G14" s="1"/>
      <c r="H14" s="1"/>
      <c r="I14" s="1"/>
      <c r="J14" s="2">
        <f>INDEX('Мат. Баланс по процессам'!$C$5:$H$13,MATCH('Рассчет IRR'!$C14,'Мат. Баланс по процессам'!$B$5:$B$13,0),MATCH('Рассчет IRR'!$D$2,'Мат. Баланс по процессам'!$C$4:$H$4,0))</f>
        <v>0</v>
      </c>
      <c r="K14" s="2">
        <f>INDEX('Мат. Баланс по процессам'!$C$5:$H$13,MATCH('Рассчет IRR'!$C14,'Мат. Баланс по процессам'!$B$5:$B$13,0),MATCH('Рассчет IRR'!$D$2,'Мат. Баланс по процессам'!$C$4:$H$4,0))</f>
        <v>0</v>
      </c>
      <c r="L14" s="2">
        <f>INDEX('Мат. Баланс по процессам'!$C$5:$H$13,MATCH('Рассчет IRR'!$C14,'Мат. Баланс по процессам'!$B$5:$B$13,0),MATCH('Рассчет IRR'!$D$2,'Мат. Баланс по процессам'!$C$4:$H$4,0))</f>
        <v>0</v>
      </c>
      <c r="M14" s="2">
        <f>INDEX('Мат. Баланс по процессам'!$C$5:$H$13,MATCH('Рассчет IRR'!$C14,'Мат. Баланс по процессам'!$B$5:$B$13,0),MATCH('Рассчет IRR'!$D$2,'Мат. Баланс по процессам'!$C$4:$H$4,0))</f>
        <v>0</v>
      </c>
      <c r="N14" s="2">
        <f>INDEX('Мат. Баланс по процессам'!$C$5:$H$13,MATCH('Рассчет IRR'!$C14,'Мат. Баланс по процессам'!$B$5:$B$13,0),MATCH('Рассчет IRR'!$D$2,'Мат. Баланс по процессам'!$C$4:$H$4,0))</f>
        <v>0</v>
      </c>
      <c r="O14" s="2">
        <f>INDEX('Мат. Баланс по процессам'!$C$5:$H$13,MATCH('Рассчет IRR'!$C14,'Мат. Баланс по процессам'!$B$5:$B$13,0),MATCH('Рассчет IRR'!$D$2,'Мат. Баланс по процессам'!$C$4:$H$4,0))</f>
        <v>0</v>
      </c>
      <c r="P14" s="2">
        <f>INDEX('Мат. Баланс по процессам'!$C$5:$H$13,MATCH('Рассчет IRR'!$C14,'Мат. Баланс по процессам'!$B$5:$B$13,0),MATCH('Рассчет IRR'!$D$2,'Мат. Баланс по процессам'!$C$4:$H$4,0))</f>
        <v>0</v>
      </c>
      <c r="Q14" s="2">
        <f>INDEX('Мат. Баланс по процессам'!$C$5:$H$13,MATCH('Рассчет IRR'!$C14,'Мат. Баланс по процессам'!$B$5:$B$13,0),MATCH('Рассчет IRR'!$D$2,'Мат. Баланс по процессам'!$C$4:$H$4,0))</f>
        <v>0</v>
      </c>
      <c r="R14" s="2">
        <f>INDEX('Мат. Баланс по процессам'!$C$5:$H$13,MATCH('Рассчет IRR'!$C14,'Мат. Баланс по процессам'!$B$5:$B$13,0),MATCH('Рассчет IRR'!$D$2,'Мат. Баланс по процессам'!$C$4:$H$4,0))</f>
        <v>0</v>
      </c>
      <c r="S14" s="2">
        <f>INDEX('Мат. Баланс по процессам'!$C$5:$H$13,MATCH('Рассчет IRR'!$C14,'Мат. Баланс по процессам'!$B$5:$B$13,0),MATCH('Рассчет IRR'!$D$2,'Мат. Баланс по процессам'!$C$4:$H$4,0))</f>
        <v>0</v>
      </c>
      <c r="T14" s="2">
        <f>INDEX('Мат. Баланс по процессам'!$C$5:$H$13,MATCH('Рассчет IRR'!$C14,'Мат. Баланс по процессам'!$B$5:$B$13,0),MATCH('Рассчет IRR'!$D$2,'Мат. Баланс по процессам'!$C$4:$H$4,0))</f>
        <v>0</v>
      </c>
    </row>
    <row r="15" spans="2:20" x14ac:dyDescent="0.25">
      <c r="B15">
        <v>0.3</v>
      </c>
      <c r="C15" s="1" t="s">
        <v>3</v>
      </c>
      <c r="D15" s="1"/>
      <c r="E15" s="1"/>
      <c r="F15" s="1"/>
      <c r="G15" s="1"/>
      <c r="H15" s="1"/>
      <c r="I15" s="1"/>
      <c r="J15" s="2">
        <f>INDEX('Мат. Баланс по процессам'!$C$5:$H$13,MATCH('Рассчет IRR'!$C15,'Мат. Баланс по процессам'!$B$5:$B$13,0),MATCH('Рассчет IRR'!$D$2,'Мат. Баланс по процессам'!$C$4:$H$4,0))</f>
        <v>0</v>
      </c>
      <c r="K15" s="2">
        <f>INDEX('Мат. Баланс по процессам'!$C$5:$H$13,MATCH('Рассчет IRR'!$C15,'Мат. Баланс по процессам'!$B$5:$B$13,0),MATCH('Рассчет IRR'!$D$2,'Мат. Баланс по процессам'!$C$4:$H$4,0))</f>
        <v>0</v>
      </c>
      <c r="L15" s="2">
        <f>INDEX('Мат. Баланс по процессам'!$C$5:$H$13,MATCH('Рассчет IRR'!$C15,'Мат. Баланс по процессам'!$B$5:$B$13,0),MATCH('Рассчет IRR'!$D$2,'Мат. Баланс по процессам'!$C$4:$H$4,0))</f>
        <v>0</v>
      </c>
      <c r="M15" s="2">
        <f>INDEX('Мат. Баланс по процессам'!$C$5:$H$13,MATCH('Рассчет IRR'!$C15,'Мат. Баланс по процессам'!$B$5:$B$13,0),MATCH('Рассчет IRR'!$D$2,'Мат. Баланс по процессам'!$C$4:$H$4,0))</f>
        <v>0</v>
      </c>
      <c r="N15" s="2">
        <f>INDEX('Мат. Баланс по процессам'!$C$5:$H$13,MATCH('Рассчет IRR'!$C15,'Мат. Баланс по процессам'!$B$5:$B$13,0),MATCH('Рассчет IRR'!$D$2,'Мат. Баланс по процессам'!$C$4:$H$4,0))</f>
        <v>0</v>
      </c>
      <c r="O15" s="2">
        <f>INDEX('Мат. Баланс по процессам'!$C$5:$H$13,MATCH('Рассчет IRR'!$C15,'Мат. Баланс по процессам'!$B$5:$B$13,0),MATCH('Рассчет IRR'!$D$2,'Мат. Баланс по процессам'!$C$4:$H$4,0))</f>
        <v>0</v>
      </c>
      <c r="P15" s="2">
        <f>INDEX('Мат. Баланс по процессам'!$C$5:$H$13,MATCH('Рассчет IRR'!$C15,'Мат. Баланс по процессам'!$B$5:$B$13,0),MATCH('Рассчет IRR'!$D$2,'Мат. Баланс по процессам'!$C$4:$H$4,0))</f>
        <v>0</v>
      </c>
      <c r="Q15" s="2">
        <f>INDEX('Мат. Баланс по процессам'!$C$5:$H$13,MATCH('Рассчет IRR'!$C15,'Мат. Баланс по процессам'!$B$5:$B$13,0),MATCH('Рассчет IRR'!$D$2,'Мат. Баланс по процессам'!$C$4:$H$4,0))</f>
        <v>0</v>
      </c>
      <c r="R15" s="2">
        <f>INDEX('Мат. Баланс по процессам'!$C$5:$H$13,MATCH('Рассчет IRR'!$C15,'Мат. Баланс по процессам'!$B$5:$B$13,0),MATCH('Рассчет IRR'!$D$2,'Мат. Баланс по процессам'!$C$4:$H$4,0))</f>
        <v>0</v>
      </c>
      <c r="S15" s="2">
        <f>INDEX('Мат. Баланс по процессам'!$C$5:$H$13,MATCH('Рассчет IRR'!$C15,'Мат. Баланс по процессам'!$B$5:$B$13,0),MATCH('Рассчет IRR'!$D$2,'Мат. Баланс по процессам'!$C$4:$H$4,0))</f>
        <v>0</v>
      </c>
      <c r="T15" s="2">
        <f>INDEX('Мат. Баланс по процессам'!$C$5:$H$13,MATCH('Рассчет IRR'!$C15,'Мат. Баланс по процессам'!$B$5:$B$13,0),MATCH('Рассчет IRR'!$D$2,'Мат. Баланс по процессам'!$C$4:$H$4,0))</f>
        <v>0</v>
      </c>
    </row>
    <row r="16" spans="2:20" x14ac:dyDescent="0.25">
      <c r="B16">
        <v>0.3</v>
      </c>
      <c r="C16" s="1" t="s">
        <v>4</v>
      </c>
      <c r="D16" s="1"/>
      <c r="E16" s="1"/>
      <c r="F16" s="1"/>
      <c r="G16" s="1"/>
      <c r="H16" s="1"/>
      <c r="I16" s="1"/>
      <c r="J16" s="2">
        <f>INDEX('Мат. Баланс по процессам'!$C$5:$H$13,MATCH('Рассчет IRR'!$C16,'Мат. Баланс по процессам'!$B$5:$B$13,0),MATCH('Рассчет IRR'!$D$2,'Мат. Баланс по процессам'!$C$4:$H$4,0))</f>
        <v>0</v>
      </c>
      <c r="K16" s="2">
        <f>INDEX('Мат. Баланс по процессам'!$C$5:$H$13,MATCH('Рассчет IRR'!$C16,'Мат. Баланс по процессам'!$B$5:$B$13,0),MATCH('Рассчет IRR'!$D$2,'Мат. Баланс по процессам'!$C$4:$H$4,0))</f>
        <v>0</v>
      </c>
      <c r="L16" s="2">
        <f>INDEX('Мат. Баланс по процессам'!$C$5:$H$13,MATCH('Рассчет IRR'!$C16,'Мат. Баланс по процессам'!$B$5:$B$13,0),MATCH('Рассчет IRR'!$D$2,'Мат. Баланс по процессам'!$C$4:$H$4,0))</f>
        <v>0</v>
      </c>
      <c r="M16" s="2">
        <f>INDEX('Мат. Баланс по процессам'!$C$5:$H$13,MATCH('Рассчет IRR'!$C16,'Мат. Баланс по процессам'!$B$5:$B$13,0),MATCH('Рассчет IRR'!$D$2,'Мат. Баланс по процессам'!$C$4:$H$4,0))</f>
        <v>0</v>
      </c>
      <c r="N16" s="2">
        <f>INDEX('Мат. Баланс по процессам'!$C$5:$H$13,MATCH('Рассчет IRR'!$C16,'Мат. Баланс по процессам'!$B$5:$B$13,0),MATCH('Рассчет IRR'!$D$2,'Мат. Баланс по процессам'!$C$4:$H$4,0))</f>
        <v>0</v>
      </c>
      <c r="O16" s="2">
        <f>INDEX('Мат. Баланс по процессам'!$C$5:$H$13,MATCH('Рассчет IRR'!$C16,'Мат. Баланс по процессам'!$B$5:$B$13,0),MATCH('Рассчет IRR'!$D$2,'Мат. Баланс по процессам'!$C$4:$H$4,0))</f>
        <v>0</v>
      </c>
      <c r="P16" s="2">
        <f>INDEX('Мат. Баланс по процессам'!$C$5:$H$13,MATCH('Рассчет IRR'!$C16,'Мат. Баланс по процессам'!$B$5:$B$13,0),MATCH('Рассчет IRR'!$D$2,'Мат. Баланс по процессам'!$C$4:$H$4,0))</f>
        <v>0</v>
      </c>
      <c r="Q16" s="2">
        <f>INDEX('Мат. Баланс по процессам'!$C$5:$H$13,MATCH('Рассчет IRR'!$C16,'Мат. Баланс по процессам'!$B$5:$B$13,0),MATCH('Рассчет IRR'!$D$2,'Мат. Баланс по процессам'!$C$4:$H$4,0))</f>
        <v>0</v>
      </c>
      <c r="R16" s="2">
        <f>INDEX('Мат. Баланс по процессам'!$C$5:$H$13,MATCH('Рассчет IRR'!$C16,'Мат. Баланс по процессам'!$B$5:$B$13,0),MATCH('Рассчет IRR'!$D$2,'Мат. Баланс по процессам'!$C$4:$H$4,0))</f>
        <v>0</v>
      </c>
      <c r="S16" s="2">
        <f>INDEX('Мат. Баланс по процессам'!$C$5:$H$13,MATCH('Рассчет IRR'!$C16,'Мат. Баланс по процессам'!$B$5:$B$13,0),MATCH('Рассчет IRR'!$D$2,'Мат. Баланс по процессам'!$C$4:$H$4,0))</f>
        <v>0</v>
      </c>
      <c r="T16" s="2">
        <f>INDEX('Мат. Баланс по процессам'!$C$5:$H$13,MATCH('Рассчет IRR'!$C16,'Мат. Баланс по процессам'!$B$5:$B$13,0),MATCH('Рассчет IRR'!$D$2,'Мат. Баланс по процессам'!$C$4:$H$4,0))</f>
        <v>0</v>
      </c>
    </row>
    <row r="17" spans="2:20" x14ac:dyDescent="0.25">
      <c r="B17">
        <v>0.3</v>
      </c>
      <c r="C17" s="1" t="s">
        <v>5</v>
      </c>
      <c r="D17" s="1"/>
      <c r="E17" s="1"/>
      <c r="F17" s="1"/>
      <c r="G17" s="1"/>
      <c r="H17" s="1"/>
      <c r="I17" s="1"/>
      <c r="J17" s="2">
        <f>INDEX('Мат. Баланс по процессам'!$C$5:$H$13,MATCH('Рассчет IRR'!$C17,'Мат. Баланс по процессам'!$B$5:$B$13,0),MATCH('Рассчет IRR'!$D$2,'Мат. Баланс по процессам'!$C$4:$H$4,0))</f>
        <v>0.3</v>
      </c>
      <c r="K17" s="2">
        <f>INDEX('Мат. Баланс по процессам'!$C$5:$H$13,MATCH('Рассчет IRR'!$C17,'Мат. Баланс по процессам'!$B$5:$B$13,0),MATCH('Рассчет IRR'!$D$2,'Мат. Баланс по процессам'!$C$4:$H$4,0))</f>
        <v>0.3</v>
      </c>
      <c r="L17" s="2">
        <f>INDEX('Мат. Баланс по процессам'!$C$5:$H$13,MATCH('Рассчет IRR'!$C17,'Мат. Баланс по процессам'!$B$5:$B$13,0),MATCH('Рассчет IRR'!$D$2,'Мат. Баланс по процессам'!$C$4:$H$4,0))</f>
        <v>0.3</v>
      </c>
      <c r="M17" s="2">
        <f>INDEX('Мат. Баланс по процессам'!$C$5:$H$13,MATCH('Рассчет IRR'!$C17,'Мат. Баланс по процессам'!$B$5:$B$13,0),MATCH('Рассчет IRR'!$D$2,'Мат. Баланс по процессам'!$C$4:$H$4,0))</f>
        <v>0.3</v>
      </c>
      <c r="N17" s="2">
        <f>INDEX('Мат. Баланс по процессам'!$C$5:$H$13,MATCH('Рассчет IRR'!$C17,'Мат. Баланс по процессам'!$B$5:$B$13,0),MATCH('Рассчет IRR'!$D$2,'Мат. Баланс по процессам'!$C$4:$H$4,0))</f>
        <v>0.3</v>
      </c>
      <c r="O17" s="2">
        <f>INDEX('Мат. Баланс по процессам'!$C$5:$H$13,MATCH('Рассчет IRR'!$C17,'Мат. Баланс по процессам'!$B$5:$B$13,0),MATCH('Рассчет IRR'!$D$2,'Мат. Баланс по процессам'!$C$4:$H$4,0))</f>
        <v>0.3</v>
      </c>
      <c r="P17" s="2">
        <f>INDEX('Мат. Баланс по процессам'!$C$5:$H$13,MATCH('Рассчет IRR'!$C17,'Мат. Баланс по процессам'!$B$5:$B$13,0),MATCH('Рассчет IRR'!$D$2,'Мат. Баланс по процессам'!$C$4:$H$4,0))</f>
        <v>0.3</v>
      </c>
      <c r="Q17" s="2">
        <f>INDEX('Мат. Баланс по процессам'!$C$5:$H$13,MATCH('Рассчет IRR'!$C17,'Мат. Баланс по процессам'!$B$5:$B$13,0),MATCH('Рассчет IRR'!$D$2,'Мат. Баланс по процессам'!$C$4:$H$4,0))</f>
        <v>0.3</v>
      </c>
      <c r="R17" s="2">
        <f>INDEX('Мат. Баланс по процессам'!$C$5:$H$13,MATCH('Рассчет IRR'!$C17,'Мат. Баланс по процессам'!$B$5:$B$13,0),MATCH('Рассчет IRR'!$D$2,'Мат. Баланс по процессам'!$C$4:$H$4,0))</f>
        <v>0.3</v>
      </c>
      <c r="S17" s="2">
        <f>INDEX('Мат. Баланс по процессам'!$C$5:$H$13,MATCH('Рассчет IRR'!$C17,'Мат. Баланс по процессам'!$B$5:$B$13,0),MATCH('Рассчет IRR'!$D$2,'Мат. Баланс по процессам'!$C$4:$H$4,0))</f>
        <v>0.3</v>
      </c>
      <c r="T17" s="2">
        <f>INDEX('Мат. Баланс по процессам'!$C$5:$H$13,MATCH('Рассчет IRR'!$C17,'Мат. Баланс по процессам'!$B$5:$B$13,0),MATCH('Рассчет IRR'!$D$2,'Мат. Баланс по процессам'!$C$4:$H$4,0))</f>
        <v>0.3</v>
      </c>
    </row>
    <row r="18" spans="2:20" x14ac:dyDescent="0.25">
      <c r="B18">
        <v>1</v>
      </c>
      <c r="C18" s="1" t="s">
        <v>6</v>
      </c>
      <c r="D18" s="1"/>
      <c r="E18" s="1"/>
      <c r="F18" s="1"/>
      <c r="G18" s="1"/>
      <c r="H18" s="1"/>
      <c r="I18" s="1"/>
      <c r="J18" s="2">
        <f>INDEX('Мат. Баланс по процессам'!$C$5:$H$13,MATCH('Рассчет IRR'!$C18,'Мат. Баланс по процессам'!$B$5:$B$13,0),MATCH('Рассчет IRR'!$D$2,'Мат. Баланс по процессам'!$C$4:$H$4,0))</f>
        <v>0.26</v>
      </c>
      <c r="K18" s="2">
        <f>INDEX('Мат. Баланс по процессам'!$C$5:$H$13,MATCH('Рассчет IRR'!$C18,'Мат. Баланс по процессам'!$B$5:$B$13,0),MATCH('Рассчет IRR'!$D$2,'Мат. Баланс по процессам'!$C$4:$H$4,0))</f>
        <v>0.26</v>
      </c>
      <c r="L18" s="2">
        <f>INDEX('Мат. Баланс по процессам'!$C$5:$H$13,MATCH('Рассчет IRR'!$C18,'Мат. Баланс по процессам'!$B$5:$B$13,0),MATCH('Рассчет IRR'!$D$2,'Мат. Баланс по процессам'!$C$4:$H$4,0))</f>
        <v>0.26</v>
      </c>
      <c r="M18" s="2">
        <f>INDEX('Мат. Баланс по процессам'!$C$5:$H$13,MATCH('Рассчет IRR'!$C18,'Мат. Баланс по процессам'!$B$5:$B$13,0),MATCH('Рассчет IRR'!$D$2,'Мат. Баланс по процессам'!$C$4:$H$4,0))</f>
        <v>0.26</v>
      </c>
      <c r="N18" s="2">
        <f>INDEX('Мат. Баланс по процессам'!$C$5:$H$13,MATCH('Рассчет IRR'!$C18,'Мат. Баланс по процессам'!$B$5:$B$13,0),MATCH('Рассчет IRR'!$D$2,'Мат. Баланс по процессам'!$C$4:$H$4,0))</f>
        <v>0.26</v>
      </c>
      <c r="O18" s="2">
        <f>INDEX('Мат. Баланс по процессам'!$C$5:$H$13,MATCH('Рассчет IRR'!$C18,'Мат. Баланс по процессам'!$B$5:$B$13,0),MATCH('Рассчет IRR'!$D$2,'Мат. Баланс по процессам'!$C$4:$H$4,0))</f>
        <v>0.26</v>
      </c>
      <c r="P18" s="2">
        <f>INDEX('Мат. Баланс по процессам'!$C$5:$H$13,MATCH('Рассчет IRR'!$C18,'Мат. Баланс по процессам'!$B$5:$B$13,0),MATCH('Рассчет IRR'!$D$2,'Мат. Баланс по процессам'!$C$4:$H$4,0))</f>
        <v>0.26</v>
      </c>
      <c r="Q18" s="2">
        <f>INDEX('Мат. Баланс по процессам'!$C$5:$H$13,MATCH('Рассчет IRR'!$C18,'Мат. Баланс по процессам'!$B$5:$B$13,0),MATCH('Рассчет IRR'!$D$2,'Мат. Баланс по процессам'!$C$4:$H$4,0))</f>
        <v>0.26</v>
      </c>
      <c r="R18" s="2">
        <f>INDEX('Мат. Баланс по процессам'!$C$5:$H$13,MATCH('Рассчет IRR'!$C18,'Мат. Баланс по процессам'!$B$5:$B$13,0),MATCH('Рассчет IRR'!$D$2,'Мат. Баланс по процессам'!$C$4:$H$4,0))</f>
        <v>0.26</v>
      </c>
      <c r="S18" s="2">
        <f>INDEX('Мат. Баланс по процессам'!$C$5:$H$13,MATCH('Рассчет IRR'!$C18,'Мат. Баланс по процессам'!$B$5:$B$13,0),MATCH('Рассчет IRR'!$D$2,'Мат. Баланс по процессам'!$C$4:$H$4,0))</f>
        <v>0.26</v>
      </c>
      <c r="T18" s="2">
        <f>INDEX('Мат. Баланс по процессам'!$C$5:$H$13,MATCH('Рассчет IRR'!$C18,'Мат. Баланс по процессам'!$B$5:$B$13,0),MATCH('Рассчет IRR'!$D$2,'Мат. Баланс по процессам'!$C$4:$H$4,0))</f>
        <v>0.26</v>
      </c>
    </row>
    <row r="19" spans="2:20" x14ac:dyDescent="0.25">
      <c r="B19">
        <v>1</v>
      </c>
      <c r="C19" s="1" t="s">
        <v>7</v>
      </c>
      <c r="D19" s="1"/>
      <c r="E19" s="1"/>
      <c r="F19" s="1"/>
      <c r="G19" s="1"/>
      <c r="H19" s="1"/>
      <c r="I19" s="1"/>
      <c r="J19" s="2">
        <f>INDEX('Мат. Баланс по процессам'!$C$5:$H$13,MATCH('Рассчет IRR'!$C19,'Мат. Баланс по процессам'!$B$5:$B$13,0),MATCH('Рассчет IRR'!$D$2,'Мат. Баланс по процессам'!$C$4:$H$4,0))</f>
        <v>-0.98</v>
      </c>
      <c r="K19" s="2">
        <f>INDEX('Мат. Баланс по процессам'!$C$5:$H$13,MATCH('Рассчет IRR'!$C19,'Мат. Баланс по процессам'!$B$5:$B$13,0),MATCH('Рассчет IRR'!$D$2,'Мат. Баланс по процессам'!$C$4:$H$4,0))</f>
        <v>-0.98</v>
      </c>
      <c r="L19" s="2">
        <f>INDEX('Мат. Баланс по процессам'!$C$5:$H$13,MATCH('Рассчет IRR'!$C19,'Мат. Баланс по процессам'!$B$5:$B$13,0),MATCH('Рассчет IRR'!$D$2,'Мат. Баланс по процессам'!$C$4:$H$4,0))</f>
        <v>-0.98</v>
      </c>
      <c r="M19" s="2">
        <f>INDEX('Мат. Баланс по процессам'!$C$5:$H$13,MATCH('Рассчет IRR'!$C19,'Мат. Баланс по процессам'!$B$5:$B$13,0),MATCH('Рассчет IRR'!$D$2,'Мат. Баланс по процессам'!$C$4:$H$4,0))</f>
        <v>-0.98</v>
      </c>
      <c r="N19" s="2">
        <f>INDEX('Мат. Баланс по процессам'!$C$5:$H$13,MATCH('Рассчет IRR'!$C19,'Мат. Баланс по процессам'!$B$5:$B$13,0),MATCH('Рассчет IRR'!$D$2,'Мат. Баланс по процессам'!$C$4:$H$4,0))</f>
        <v>-0.98</v>
      </c>
      <c r="O19" s="2">
        <f>INDEX('Мат. Баланс по процессам'!$C$5:$H$13,MATCH('Рассчет IRR'!$C19,'Мат. Баланс по процессам'!$B$5:$B$13,0),MATCH('Рассчет IRR'!$D$2,'Мат. Баланс по процессам'!$C$4:$H$4,0))</f>
        <v>-0.98</v>
      </c>
      <c r="P19" s="2">
        <f>INDEX('Мат. Баланс по процессам'!$C$5:$H$13,MATCH('Рассчет IRR'!$C19,'Мат. Баланс по процессам'!$B$5:$B$13,0),MATCH('Рассчет IRR'!$D$2,'Мат. Баланс по процессам'!$C$4:$H$4,0))</f>
        <v>-0.98</v>
      </c>
      <c r="Q19" s="2">
        <f>INDEX('Мат. Баланс по процессам'!$C$5:$H$13,MATCH('Рассчет IRR'!$C19,'Мат. Баланс по процессам'!$B$5:$B$13,0),MATCH('Рассчет IRR'!$D$2,'Мат. Баланс по процессам'!$C$4:$H$4,0))</f>
        <v>-0.98</v>
      </c>
      <c r="R19" s="2">
        <f>INDEX('Мат. Баланс по процессам'!$C$5:$H$13,MATCH('Рассчет IRR'!$C19,'Мат. Баланс по процессам'!$B$5:$B$13,0),MATCH('Рассчет IRR'!$D$2,'Мат. Баланс по процессам'!$C$4:$H$4,0))</f>
        <v>-0.98</v>
      </c>
      <c r="S19" s="2">
        <f>INDEX('Мат. Баланс по процессам'!$C$5:$H$13,MATCH('Рассчет IRR'!$C19,'Мат. Баланс по процессам'!$B$5:$B$13,0),MATCH('Рассчет IRR'!$D$2,'Мат. Баланс по процессам'!$C$4:$H$4,0))</f>
        <v>-0.98</v>
      </c>
      <c r="T19" s="2">
        <f>INDEX('Мат. Баланс по процессам'!$C$5:$H$13,MATCH('Рассчет IRR'!$C19,'Мат. Баланс по процессам'!$B$5:$B$13,0),MATCH('Рассчет IRR'!$D$2,'Мат. Баланс по процессам'!$C$4:$H$4,0))</f>
        <v>-0.98</v>
      </c>
    </row>
    <row r="20" spans="2:20" x14ac:dyDescent="0.25">
      <c r="B20">
        <v>6.5000000000000002E-2</v>
      </c>
      <c r="C20" s="1" t="s">
        <v>8</v>
      </c>
      <c r="D20" s="1"/>
      <c r="E20" s="1"/>
      <c r="F20" s="1"/>
      <c r="G20" s="1"/>
      <c r="H20" s="1"/>
      <c r="I20" s="1"/>
      <c r="J20" s="2">
        <f>INDEX('Мат. Баланс по процессам'!$C$5:$H$13,MATCH('Рассчет IRR'!$C20,'Мат. Баланс по процессам'!$B$5:$B$13,0),MATCH('Рассчет IRR'!$D$2,'Мат. Баланс по процессам'!$C$4:$H$4,0))</f>
        <v>0.2</v>
      </c>
      <c r="K20" s="2">
        <f>INDEX('Мат. Баланс по процессам'!$C$5:$H$13,MATCH('Рассчет IRR'!$C20,'Мат. Баланс по процессам'!$B$5:$B$13,0),MATCH('Рассчет IRR'!$D$2,'Мат. Баланс по процессам'!$C$4:$H$4,0))</f>
        <v>0.2</v>
      </c>
      <c r="L20" s="2">
        <f>INDEX('Мат. Баланс по процессам'!$C$5:$H$13,MATCH('Рассчет IRR'!$C20,'Мат. Баланс по процессам'!$B$5:$B$13,0),MATCH('Рассчет IRR'!$D$2,'Мат. Баланс по процессам'!$C$4:$H$4,0))</f>
        <v>0.2</v>
      </c>
      <c r="M20" s="2">
        <f>INDEX('Мат. Баланс по процессам'!$C$5:$H$13,MATCH('Рассчет IRR'!$C20,'Мат. Баланс по процессам'!$B$5:$B$13,0),MATCH('Рассчет IRR'!$D$2,'Мат. Баланс по процессам'!$C$4:$H$4,0))</f>
        <v>0.2</v>
      </c>
      <c r="N20" s="2">
        <f>INDEX('Мат. Баланс по процессам'!$C$5:$H$13,MATCH('Рассчет IRR'!$C20,'Мат. Баланс по процессам'!$B$5:$B$13,0),MATCH('Рассчет IRR'!$D$2,'Мат. Баланс по процессам'!$C$4:$H$4,0))</f>
        <v>0.2</v>
      </c>
      <c r="O20" s="2">
        <f>INDEX('Мат. Баланс по процессам'!$C$5:$H$13,MATCH('Рассчет IRR'!$C20,'Мат. Баланс по процессам'!$B$5:$B$13,0),MATCH('Рассчет IRR'!$D$2,'Мат. Баланс по процессам'!$C$4:$H$4,0))</f>
        <v>0.2</v>
      </c>
      <c r="P20" s="2">
        <f>INDEX('Мат. Баланс по процессам'!$C$5:$H$13,MATCH('Рассчет IRR'!$C20,'Мат. Баланс по процессам'!$B$5:$B$13,0),MATCH('Рассчет IRR'!$D$2,'Мат. Баланс по процессам'!$C$4:$H$4,0))</f>
        <v>0.2</v>
      </c>
      <c r="Q20" s="2">
        <f>INDEX('Мат. Баланс по процессам'!$C$5:$H$13,MATCH('Рассчет IRR'!$C20,'Мат. Баланс по процессам'!$B$5:$B$13,0),MATCH('Рассчет IRR'!$D$2,'Мат. Баланс по процессам'!$C$4:$H$4,0))</f>
        <v>0.2</v>
      </c>
      <c r="R20" s="2">
        <f>INDEX('Мат. Баланс по процессам'!$C$5:$H$13,MATCH('Рассчет IRR'!$C20,'Мат. Баланс по процессам'!$B$5:$B$13,0),MATCH('Рассчет IRR'!$D$2,'Мат. Баланс по процессам'!$C$4:$H$4,0))</f>
        <v>0.2</v>
      </c>
      <c r="S20" s="2">
        <f>INDEX('Мат. Баланс по процессам'!$C$5:$H$13,MATCH('Рассчет IRR'!$C20,'Мат. Баланс по процессам'!$B$5:$B$13,0),MATCH('Рассчет IRR'!$D$2,'Мат. Баланс по процессам'!$C$4:$H$4,0))</f>
        <v>0.2</v>
      </c>
      <c r="T20" s="2">
        <f>INDEX('Мат. Баланс по процессам'!$C$5:$H$13,MATCH('Рассчет IRR'!$C20,'Мат. Баланс по процессам'!$B$5:$B$13,0),MATCH('Рассчет IRR'!$D$2,'Мат. Баланс по процессам'!$C$4:$H$4,0))</f>
        <v>0.2</v>
      </c>
    </row>
    <row r="22" spans="2:20" x14ac:dyDescent="0.25">
      <c r="C22" s="1" t="s">
        <v>39</v>
      </c>
      <c r="D22" s="6">
        <f>INDEX('Мат. Баланс по процессам'!$C$16:$H$16,1,MATCH('Рассчет IRR'!$D$2,'Мат. Баланс по процессам'!$C$4:$H$4,0))/6*1000</f>
        <v>1666.6666666666667</v>
      </c>
      <c r="E22" s="6">
        <f>INDEX('Мат. Баланс по процессам'!$C$16:$H$16,1,MATCH('Рассчет IRR'!$D$2,'Мат. Баланс по процессам'!$C$4:$H$4,0))/6*1000</f>
        <v>1666.6666666666667</v>
      </c>
      <c r="F22" s="6">
        <f>INDEX('Мат. Баланс по процессам'!$C$16:$H$16,1,MATCH('Рассчет IRR'!$D$2,'Мат. Баланс по процессам'!$C$4:$H$4,0))/6*1000</f>
        <v>1666.6666666666667</v>
      </c>
      <c r="G22" s="6">
        <f>INDEX('Мат. Баланс по процессам'!$C$16:$H$16,1,MATCH('Рассчет IRR'!$D$2,'Мат. Баланс по процессам'!$C$4:$H$4,0))/6*1000</f>
        <v>1666.6666666666667</v>
      </c>
      <c r="H22" s="6">
        <f>INDEX('Мат. Баланс по процессам'!$C$16:$H$16,1,MATCH('Рассчет IRR'!$D$2,'Мат. Баланс по процессам'!$C$4:$H$4,0))/6*1000</f>
        <v>1666.6666666666667</v>
      </c>
      <c r="I22" s="6">
        <f>INDEX('Мат. Баланс по процессам'!$C$16:$H$16,1,MATCH('Рассчет IRR'!$D$2,'Мат. Баланс по процессам'!$C$4:$H$4,0))/6*1000</f>
        <v>1666.6666666666667</v>
      </c>
    </row>
    <row r="24" spans="2:20" x14ac:dyDescent="0.25">
      <c r="C24" s="1" t="s">
        <v>40</v>
      </c>
      <c r="D24" s="1">
        <v>2019</v>
      </c>
      <c r="E24" s="1">
        <v>2020</v>
      </c>
      <c r="F24" s="1">
        <v>2021</v>
      </c>
      <c r="G24" s="1">
        <v>2022</v>
      </c>
      <c r="H24" s="1">
        <v>2023</v>
      </c>
      <c r="I24" s="1">
        <v>2024</v>
      </c>
      <c r="J24" s="1">
        <v>2025</v>
      </c>
      <c r="K24" s="1">
        <v>2026</v>
      </c>
      <c r="L24" s="1">
        <v>2027</v>
      </c>
      <c r="M24" s="1">
        <v>2028</v>
      </c>
      <c r="N24" s="1">
        <v>2029</v>
      </c>
      <c r="O24" s="1">
        <v>2030</v>
      </c>
      <c r="P24" s="1">
        <v>2031</v>
      </c>
      <c r="Q24" s="1">
        <v>2032</v>
      </c>
      <c r="R24" s="1">
        <v>2033</v>
      </c>
      <c r="S24" s="1">
        <v>2034</v>
      </c>
      <c r="T24" s="1">
        <v>2035</v>
      </c>
    </row>
    <row r="25" spans="2:20" x14ac:dyDescent="0.25">
      <c r="C25" s="1" t="s">
        <v>0</v>
      </c>
      <c r="D25" s="1"/>
      <c r="E25" s="1"/>
      <c r="F25" s="1"/>
      <c r="G25" s="1"/>
      <c r="H25" s="1"/>
      <c r="I25" s="1"/>
      <c r="J25" s="5">
        <f>INDEX(Цены!$C$6:$G$14,MATCH('Рассчет IRR'!$C25,Цены!$B$6:$B$14,0),MATCH('Рассчет IRR'!$D$3,Цены!$C$5:$G$5,0))</f>
        <v>340.5</v>
      </c>
      <c r="K25" s="5">
        <f>INDEX(Цены!$C$6:$G$14,MATCH('Рассчет IRR'!$C25,Цены!$B$6:$B$14,0),MATCH('Рассчет IRR'!$D$3,Цены!$C$5:$G$5,0))</f>
        <v>340.5</v>
      </c>
      <c r="L25" s="5">
        <f>INDEX(Цены!$C$6:$G$14,MATCH('Рассчет IRR'!$C25,Цены!$B$6:$B$14,0),MATCH('Рассчет IRR'!$D$3,Цены!$C$5:$G$5,0))</f>
        <v>340.5</v>
      </c>
      <c r="M25" s="5">
        <f>INDEX(Цены!$C$6:$G$14,MATCH('Рассчет IRR'!$C25,Цены!$B$6:$B$14,0),MATCH('Рассчет IRR'!$D$3,Цены!$C$5:$G$5,0))</f>
        <v>340.5</v>
      </c>
      <c r="N25" s="5">
        <f>INDEX(Цены!$C$6:$G$14,MATCH('Рассчет IRR'!$C25,Цены!$B$6:$B$14,0),MATCH('Рассчет IRR'!$D$3,Цены!$C$5:$G$5,0))</f>
        <v>340.5</v>
      </c>
      <c r="O25" s="5">
        <f>INDEX(Цены!$C$6:$G$14,MATCH('Рассчет IRR'!$C25,Цены!$B$6:$B$14,0),MATCH('Рассчет IRR'!$D$3,Цены!$C$5:$G$5,0))</f>
        <v>340.5</v>
      </c>
      <c r="P25" s="5">
        <f>INDEX(Цены!$C$6:$G$14,MATCH('Рассчет IRR'!$C25,Цены!$B$6:$B$14,0),MATCH('Рассчет IRR'!$D$3,Цены!$C$5:$G$5,0))</f>
        <v>340.5</v>
      </c>
      <c r="Q25" s="5">
        <f>INDEX(Цены!$C$6:$G$14,MATCH('Рассчет IRR'!$C25,Цены!$B$6:$B$14,0),MATCH('Рассчет IRR'!$D$3,Цены!$C$5:$G$5,0))</f>
        <v>340.5</v>
      </c>
      <c r="R25" s="5">
        <f>INDEX(Цены!$C$6:$G$14,MATCH('Рассчет IRR'!$C25,Цены!$B$6:$B$14,0),MATCH('Рассчет IRR'!$D$3,Цены!$C$5:$G$5,0))</f>
        <v>340.5</v>
      </c>
      <c r="S25" s="5">
        <f>INDEX(Цены!$C$6:$G$14,MATCH('Рассчет IRR'!$C25,Цены!$B$6:$B$14,0),MATCH('Рассчет IRR'!$D$3,Цены!$C$5:$G$5,0))</f>
        <v>340.5</v>
      </c>
      <c r="T25" s="5">
        <f>INDEX(Цены!$C$6:$G$14,MATCH('Рассчет IRR'!$C25,Цены!$B$6:$B$14,0),MATCH('Рассчет IRR'!$D$3,Цены!$C$5:$G$5,0))</f>
        <v>340.5</v>
      </c>
    </row>
    <row r="26" spans="2:20" x14ac:dyDescent="0.25">
      <c r="C26" s="1" t="s">
        <v>1</v>
      </c>
      <c r="D26" s="1"/>
      <c r="E26" s="1"/>
      <c r="F26" s="1"/>
      <c r="G26" s="1"/>
      <c r="H26" s="1"/>
      <c r="I26" s="1"/>
      <c r="J26" s="5">
        <f>INDEX(Цены!$C$6:$G$14,MATCH('Рассчет IRR'!$C26,Цены!$B$6:$B$14,0),MATCH('Рассчет IRR'!$D$3,Цены!$C$5:$G$5,0))</f>
        <v>439.9</v>
      </c>
      <c r="K26" s="5">
        <f>INDEX(Цены!$C$6:$G$14,MATCH('Рассчет IRR'!$C26,Цены!$B$6:$B$14,0),MATCH('Рассчет IRR'!$D$3,Цены!$C$5:$G$5,0))</f>
        <v>439.9</v>
      </c>
      <c r="L26" s="5">
        <f>INDEX(Цены!$C$6:$G$14,MATCH('Рассчет IRR'!$C26,Цены!$B$6:$B$14,0),MATCH('Рассчет IRR'!$D$3,Цены!$C$5:$G$5,0))</f>
        <v>439.9</v>
      </c>
      <c r="M26" s="5">
        <f>INDEX(Цены!$C$6:$G$14,MATCH('Рассчет IRR'!$C26,Цены!$B$6:$B$14,0),MATCH('Рассчет IRR'!$D$3,Цены!$C$5:$G$5,0))</f>
        <v>439.9</v>
      </c>
      <c r="N26" s="5">
        <f>INDEX(Цены!$C$6:$G$14,MATCH('Рассчет IRR'!$C26,Цены!$B$6:$B$14,0),MATCH('Рассчет IRR'!$D$3,Цены!$C$5:$G$5,0))</f>
        <v>439.9</v>
      </c>
      <c r="O26" s="5">
        <f>INDEX(Цены!$C$6:$G$14,MATCH('Рассчет IRR'!$C26,Цены!$B$6:$B$14,0),MATCH('Рассчет IRR'!$D$3,Цены!$C$5:$G$5,0))</f>
        <v>439.9</v>
      </c>
      <c r="P26" s="5">
        <f>INDEX(Цены!$C$6:$G$14,MATCH('Рассчет IRR'!$C26,Цены!$B$6:$B$14,0),MATCH('Рассчет IRR'!$D$3,Цены!$C$5:$G$5,0))</f>
        <v>439.9</v>
      </c>
      <c r="Q26" s="5">
        <f>INDEX(Цены!$C$6:$G$14,MATCH('Рассчет IRR'!$C26,Цены!$B$6:$B$14,0),MATCH('Рассчет IRR'!$D$3,Цены!$C$5:$G$5,0))</f>
        <v>439.9</v>
      </c>
      <c r="R26" s="5">
        <f>INDEX(Цены!$C$6:$G$14,MATCH('Рассчет IRR'!$C26,Цены!$B$6:$B$14,0),MATCH('Рассчет IRR'!$D$3,Цены!$C$5:$G$5,0))</f>
        <v>439.9</v>
      </c>
      <c r="S26" s="5">
        <f>INDEX(Цены!$C$6:$G$14,MATCH('Рассчет IRR'!$C26,Цены!$B$6:$B$14,0),MATCH('Рассчет IRR'!$D$3,Цены!$C$5:$G$5,0))</f>
        <v>439.9</v>
      </c>
      <c r="T26" s="5">
        <f>INDEX(Цены!$C$6:$G$14,MATCH('Рассчет IRR'!$C26,Цены!$B$6:$B$14,0),MATCH('Рассчет IRR'!$D$3,Цены!$C$5:$G$5,0))</f>
        <v>439.9</v>
      </c>
    </row>
    <row r="27" spans="2:20" x14ac:dyDescent="0.25">
      <c r="C27" s="1" t="s">
        <v>2</v>
      </c>
      <c r="D27" s="1"/>
      <c r="E27" s="1"/>
      <c r="F27" s="1"/>
      <c r="G27" s="1"/>
      <c r="H27" s="1"/>
      <c r="I27" s="1"/>
      <c r="J27" s="5">
        <f>INDEX(Цены!$C$6:$G$14,MATCH('Рассчет IRR'!$C27,Цены!$B$6:$B$14,0),MATCH('Рассчет IRR'!$D$3,Цены!$C$5:$G$5,0))</f>
        <v>575</v>
      </c>
      <c r="K27" s="5">
        <f>INDEX(Цены!$C$6:$G$14,MATCH('Рассчет IRR'!$C27,Цены!$B$6:$B$14,0),MATCH('Рассчет IRR'!$D$3,Цены!$C$5:$G$5,0))</f>
        <v>575</v>
      </c>
      <c r="L27" s="5">
        <f>INDEX(Цены!$C$6:$G$14,MATCH('Рассчет IRR'!$C27,Цены!$B$6:$B$14,0),MATCH('Рассчет IRR'!$D$3,Цены!$C$5:$G$5,0))</f>
        <v>575</v>
      </c>
      <c r="M27" s="5">
        <f>INDEX(Цены!$C$6:$G$14,MATCH('Рассчет IRR'!$C27,Цены!$B$6:$B$14,0),MATCH('Рассчет IRR'!$D$3,Цены!$C$5:$G$5,0))</f>
        <v>575</v>
      </c>
      <c r="N27" s="5">
        <f>INDEX(Цены!$C$6:$G$14,MATCH('Рассчет IRR'!$C27,Цены!$B$6:$B$14,0),MATCH('Рассчет IRR'!$D$3,Цены!$C$5:$G$5,0))</f>
        <v>575</v>
      </c>
      <c r="O27" s="5">
        <f>INDEX(Цены!$C$6:$G$14,MATCH('Рассчет IRR'!$C27,Цены!$B$6:$B$14,0),MATCH('Рассчет IRR'!$D$3,Цены!$C$5:$G$5,0))</f>
        <v>575</v>
      </c>
      <c r="P27" s="5">
        <f>INDEX(Цены!$C$6:$G$14,MATCH('Рассчет IRR'!$C27,Цены!$B$6:$B$14,0),MATCH('Рассчет IRR'!$D$3,Цены!$C$5:$G$5,0))</f>
        <v>575</v>
      </c>
      <c r="Q27" s="5">
        <f>INDEX(Цены!$C$6:$G$14,MATCH('Рассчет IRR'!$C27,Цены!$B$6:$B$14,0),MATCH('Рассчет IRR'!$D$3,Цены!$C$5:$G$5,0))</f>
        <v>575</v>
      </c>
      <c r="R27" s="5">
        <f>INDEX(Цены!$C$6:$G$14,MATCH('Рассчет IRR'!$C27,Цены!$B$6:$B$14,0),MATCH('Рассчет IRR'!$D$3,Цены!$C$5:$G$5,0))</f>
        <v>575</v>
      </c>
      <c r="S27" s="5">
        <f>INDEX(Цены!$C$6:$G$14,MATCH('Рассчет IRR'!$C27,Цены!$B$6:$B$14,0),MATCH('Рассчет IRR'!$D$3,Цены!$C$5:$G$5,0))</f>
        <v>575</v>
      </c>
      <c r="T27" s="5">
        <f>INDEX(Цены!$C$6:$G$14,MATCH('Рассчет IRR'!$C27,Цены!$B$6:$B$14,0),MATCH('Рассчет IRR'!$D$3,Цены!$C$5:$G$5,0))</f>
        <v>575</v>
      </c>
    </row>
    <row r="28" spans="2:20" x14ac:dyDescent="0.25">
      <c r="C28" s="1" t="s">
        <v>3</v>
      </c>
      <c r="D28" s="1"/>
      <c r="E28" s="1"/>
      <c r="F28" s="1"/>
      <c r="G28" s="1"/>
      <c r="H28" s="1"/>
      <c r="I28" s="1"/>
      <c r="J28" s="5">
        <f>INDEX(Цены!$C$6:$G$14,MATCH('Рассчет IRR'!$C28,Цены!$B$6:$B$14,0),MATCH('Рассчет IRR'!$D$3,Цены!$C$5:$G$5,0))</f>
        <v>587</v>
      </c>
      <c r="K28" s="5">
        <f>INDEX(Цены!$C$6:$G$14,MATCH('Рассчет IRR'!$C28,Цены!$B$6:$B$14,0),MATCH('Рассчет IRR'!$D$3,Цены!$C$5:$G$5,0))</f>
        <v>587</v>
      </c>
      <c r="L28" s="5">
        <f>INDEX(Цены!$C$6:$G$14,MATCH('Рассчет IRR'!$C28,Цены!$B$6:$B$14,0),MATCH('Рассчет IRR'!$D$3,Цены!$C$5:$G$5,0))</f>
        <v>587</v>
      </c>
      <c r="M28" s="5">
        <f>INDEX(Цены!$C$6:$G$14,MATCH('Рассчет IRR'!$C28,Цены!$B$6:$B$14,0),MATCH('Рассчет IRR'!$D$3,Цены!$C$5:$G$5,0))</f>
        <v>587</v>
      </c>
      <c r="N28" s="5">
        <f>INDEX(Цены!$C$6:$G$14,MATCH('Рассчет IRR'!$C28,Цены!$B$6:$B$14,0),MATCH('Рассчет IRR'!$D$3,Цены!$C$5:$G$5,0))</f>
        <v>587</v>
      </c>
      <c r="O28" s="5">
        <f>INDEX(Цены!$C$6:$G$14,MATCH('Рассчет IRR'!$C28,Цены!$B$6:$B$14,0),MATCH('Рассчет IRR'!$D$3,Цены!$C$5:$G$5,0))</f>
        <v>587</v>
      </c>
      <c r="P28" s="5">
        <f>INDEX(Цены!$C$6:$G$14,MATCH('Рассчет IRR'!$C28,Цены!$B$6:$B$14,0),MATCH('Рассчет IRR'!$D$3,Цены!$C$5:$G$5,0))</f>
        <v>587</v>
      </c>
      <c r="Q28" s="5">
        <f>INDEX(Цены!$C$6:$G$14,MATCH('Рассчет IRR'!$C28,Цены!$B$6:$B$14,0),MATCH('Рассчет IRR'!$D$3,Цены!$C$5:$G$5,0))</f>
        <v>587</v>
      </c>
      <c r="R28" s="5">
        <f>INDEX(Цены!$C$6:$G$14,MATCH('Рассчет IRR'!$C28,Цены!$B$6:$B$14,0),MATCH('Рассчет IRR'!$D$3,Цены!$C$5:$G$5,0))</f>
        <v>587</v>
      </c>
      <c r="S28" s="5">
        <f>INDEX(Цены!$C$6:$G$14,MATCH('Рассчет IRR'!$C28,Цены!$B$6:$B$14,0),MATCH('Рассчет IRR'!$D$3,Цены!$C$5:$G$5,0))</f>
        <v>587</v>
      </c>
      <c r="T28" s="5">
        <f>INDEX(Цены!$C$6:$G$14,MATCH('Рассчет IRR'!$C28,Цены!$B$6:$B$14,0),MATCH('Рассчет IRR'!$D$3,Цены!$C$5:$G$5,0))</f>
        <v>587</v>
      </c>
    </row>
    <row r="29" spans="2:20" x14ac:dyDescent="0.25">
      <c r="C29" s="1" t="s">
        <v>4</v>
      </c>
      <c r="D29" s="1"/>
      <c r="E29" s="1"/>
      <c r="F29" s="1"/>
      <c r="G29" s="1"/>
      <c r="H29" s="1"/>
      <c r="I29" s="1"/>
      <c r="J29" s="5">
        <f>INDEX(Цены!$C$6:$G$14,MATCH('Рассчет IRR'!$C29,Цены!$B$6:$B$14,0),MATCH('Рассчет IRR'!$D$3,Цены!$C$5:$G$5,0))</f>
        <v>564</v>
      </c>
      <c r="K29" s="5">
        <f>INDEX(Цены!$C$6:$G$14,MATCH('Рассчет IRR'!$C29,Цены!$B$6:$B$14,0),MATCH('Рассчет IRR'!$D$3,Цены!$C$5:$G$5,0))</f>
        <v>564</v>
      </c>
      <c r="L29" s="5">
        <f>INDEX(Цены!$C$6:$G$14,MATCH('Рассчет IRR'!$C29,Цены!$B$6:$B$14,0),MATCH('Рассчет IRR'!$D$3,Цены!$C$5:$G$5,0))</f>
        <v>564</v>
      </c>
      <c r="M29" s="5">
        <f>INDEX(Цены!$C$6:$G$14,MATCH('Рассчет IRR'!$C29,Цены!$B$6:$B$14,0),MATCH('Рассчет IRR'!$D$3,Цены!$C$5:$G$5,0))</f>
        <v>564</v>
      </c>
      <c r="N29" s="5">
        <f>INDEX(Цены!$C$6:$G$14,MATCH('Рассчет IRR'!$C29,Цены!$B$6:$B$14,0),MATCH('Рассчет IRR'!$D$3,Цены!$C$5:$G$5,0))</f>
        <v>564</v>
      </c>
      <c r="O29" s="5">
        <f>INDEX(Цены!$C$6:$G$14,MATCH('Рассчет IRR'!$C29,Цены!$B$6:$B$14,0),MATCH('Рассчет IRR'!$D$3,Цены!$C$5:$G$5,0))</f>
        <v>564</v>
      </c>
      <c r="P29" s="5">
        <f>INDEX(Цены!$C$6:$G$14,MATCH('Рассчет IRR'!$C29,Цены!$B$6:$B$14,0),MATCH('Рассчет IRR'!$D$3,Цены!$C$5:$G$5,0))</f>
        <v>564</v>
      </c>
      <c r="Q29" s="5">
        <f>INDEX(Цены!$C$6:$G$14,MATCH('Рассчет IRR'!$C29,Цены!$B$6:$B$14,0),MATCH('Рассчет IRR'!$D$3,Цены!$C$5:$G$5,0))</f>
        <v>564</v>
      </c>
      <c r="R29" s="5">
        <f>INDEX(Цены!$C$6:$G$14,MATCH('Рассчет IRR'!$C29,Цены!$B$6:$B$14,0),MATCH('Рассчет IRR'!$D$3,Цены!$C$5:$G$5,0))</f>
        <v>564</v>
      </c>
      <c r="S29" s="5">
        <f>INDEX(Цены!$C$6:$G$14,MATCH('Рассчет IRR'!$C29,Цены!$B$6:$B$14,0),MATCH('Рассчет IRR'!$D$3,Цены!$C$5:$G$5,0))</f>
        <v>564</v>
      </c>
      <c r="T29" s="5">
        <f>INDEX(Цены!$C$6:$G$14,MATCH('Рассчет IRR'!$C29,Цены!$B$6:$B$14,0),MATCH('Рассчет IRR'!$D$3,Цены!$C$5:$G$5,0))</f>
        <v>564</v>
      </c>
    </row>
    <row r="30" spans="2:20" x14ac:dyDescent="0.25">
      <c r="C30" s="1" t="s">
        <v>5</v>
      </c>
      <c r="D30" s="1"/>
      <c r="E30" s="1"/>
      <c r="F30" s="1"/>
      <c r="G30" s="1"/>
      <c r="H30" s="1"/>
      <c r="I30" s="1"/>
      <c r="J30" s="5">
        <f>INDEX(Цены!$C$6:$G$14,MATCH('Рассчет IRR'!$C30,Цены!$B$6:$B$14,0),MATCH('Рассчет IRR'!$D$3,Цены!$C$5:$G$5,0))</f>
        <v>567.79999999999995</v>
      </c>
      <c r="K30" s="5">
        <f>INDEX(Цены!$C$6:$G$14,MATCH('Рассчет IRR'!$C30,Цены!$B$6:$B$14,0),MATCH('Рассчет IRR'!$D$3,Цены!$C$5:$G$5,0))</f>
        <v>567.79999999999995</v>
      </c>
      <c r="L30" s="5">
        <f>INDEX(Цены!$C$6:$G$14,MATCH('Рассчет IRR'!$C30,Цены!$B$6:$B$14,0),MATCH('Рассчет IRR'!$D$3,Цены!$C$5:$G$5,0))</f>
        <v>567.79999999999995</v>
      </c>
      <c r="M30" s="5">
        <f>INDEX(Цены!$C$6:$G$14,MATCH('Рассчет IRR'!$C30,Цены!$B$6:$B$14,0),MATCH('Рассчет IRR'!$D$3,Цены!$C$5:$G$5,0))</f>
        <v>567.79999999999995</v>
      </c>
      <c r="N30" s="5">
        <f>INDEX(Цены!$C$6:$G$14,MATCH('Рассчет IRR'!$C30,Цены!$B$6:$B$14,0),MATCH('Рассчет IRR'!$D$3,Цены!$C$5:$G$5,0))</f>
        <v>567.79999999999995</v>
      </c>
      <c r="O30" s="5">
        <f>INDEX(Цены!$C$6:$G$14,MATCH('Рассчет IRR'!$C30,Цены!$B$6:$B$14,0),MATCH('Рассчет IRR'!$D$3,Цены!$C$5:$G$5,0))</f>
        <v>567.79999999999995</v>
      </c>
      <c r="P30" s="5">
        <f>INDEX(Цены!$C$6:$G$14,MATCH('Рассчет IRR'!$C30,Цены!$B$6:$B$14,0),MATCH('Рассчет IRR'!$D$3,Цены!$C$5:$G$5,0))</f>
        <v>567.79999999999995</v>
      </c>
      <c r="Q30" s="5">
        <f>INDEX(Цены!$C$6:$G$14,MATCH('Рассчет IRR'!$C30,Цены!$B$6:$B$14,0),MATCH('Рассчет IRR'!$D$3,Цены!$C$5:$G$5,0))</f>
        <v>567.79999999999995</v>
      </c>
      <c r="R30" s="5">
        <f>INDEX(Цены!$C$6:$G$14,MATCH('Рассчет IRR'!$C30,Цены!$B$6:$B$14,0),MATCH('Рассчет IRR'!$D$3,Цены!$C$5:$G$5,0))</f>
        <v>567.79999999999995</v>
      </c>
      <c r="S30" s="5">
        <f>INDEX(Цены!$C$6:$G$14,MATCH('Рассчет IRR'!$C30,Цены!$B$6:$B$14,0),MATCH('Рассчет IRR'!$D$3,Цены!$C$5:$G$5,0))</f>
        <v>567.79999999999995</v>
      </c>
      <c r="T30" s="5">
        <f>INDEX(Цены!$C$6:$G$14,MATCH('Рассчет IRR'!$C30,Цены!$B$6:$B$14,0),MATCH('Рассчет IRR'!$D$3,Цены!$C$5:$G$5,0))</f>
        <v>567.79999999999995</v>
      </c>
    </row>
    <row r="31" spans="2:20" x14ac:dyDescent="0.25">
      <c r="C31" s="1" t="s">
        <v>6</v>
      </c>
      <c r="D31" s="1"/>
      <c r="E31" s="1"/>
      <c r="F31" s="1"/>
      <c r="G31" s="1"/>
      <c r="H31" s="1"/>
      <c r="I31" s="1"/>
      <c r="J31" s="5">
        <f>INDEX(Цены!$C$6:$G$14,MATCH('Рассчет IRR'!$C31,Цены!$B$6:$B$14,0),MATCH('Рассчет IRR'!$D$3,Цены!$C$5:$G$5,0))</f>
        <v>469</v>
      </c>
      <c r="K31" s="5">
        <f>INDEX(Цены!$C$6:$G$14,MATCH('Рассчет IRR'!$C31,Цены!$B$6:$B$14,0),MATCH('Рассчет IRR'!$D$3,Цены!$C$5:$G$5,0))</f>
        <v>469</v>
      </c>
      <c r="L31" s="5">
        <f>INDEX(Цены!$C$6:$G$14,MATCH('Рассчет IRR'!$C31,Цены!$B$6:$B$14,0),MATCH('Рассчет IRR'!$D$3,Цены!$C$5:$G$5,0))</f>
        <v>469</v>
      </c>
      <c r="M31" s="5">
        <f>INDEX(Цены!$C$6:$G$14,MATCH('Рассчет IRR'!$C31,Цены!$B$6:$B$14,0),MATCH('Рассчет IRR'!$D$3,Цены!$C$5:$G$5,0))</f>
        <v>469</v>
      </c>
      <c r="N31" s="5">
        <f>INDEX(Цены!$C$6:$G$14,MATCH('Рассчет IRR'!$C31,Цены!$B$6:$B$14,0),MATCH('Рассчет IRR'!$D$3,Цены!$C$5:$G$5,0))</f>
        <v>469</v>
      </c>
      <c r="O31" s="5">
        <f>INDEX(Цены!$C$6:$G$14,MATCH('Рассчет IRR'!$C31,Цены!$B$6:$B$14,0),MATCH('Рассчет IRR'!$D$3,Цены!$C$5:$G$5,0))</f>
        <v>469</v>
      </c>
      <c r="P31" s="5">
        <f>INDEX(Цены!$C$6:$G$14,MATCH('Рассчет IRR'!$C31,Цены!$B$6:$B$14,0),MATCH('Рассчет IRR'!$D$3,Цены!$C$5:$G$5,0))</f>
        <v>469</v>
      </c>
      <c r="Q31" s="5">
        <f>INDEX(Цены!$C$6:$G$14,MATCH('Рассчет IRR'!$C31,Цены!$B$6:$B$14,0),MATCH('Рассчет IRR'!$D$3,Цены!$C$5:$G$5,0))</f>
        <v>469</v>
      </c>
      <c r="R31" s="5">
        <f>INDEX(Цены!$C$6:$G$14,MATCH('Рассчет IRR'!$C31,Цены!$B$6:$B$14,0),MATCH('Рассчет IRR'!$D$3,Цены!$C$5:$G$5,0))</f>
        <v>469</v>
      </c>
      <c r="S31" s="5">
        <f>INDEX(Цены!$C$6:$G$14,MATCH('Рассчет IRR'!$C31,Цены!$B$6:$B$14,0),MATCH('Рассчет IRR'!$D$3,Цены!$C$5:$G$5,0))</f>
        <v>469</v>
      </c>
      <c r="T31" s="5">
        <f>INDEX(Цены!$C$6:$G$14,MATCH('Рассчет IRR'!$C31,Цены!$B$6:$B$14,0),MATCH('Рассчет IRR'!$D$3,Цены!$C$5:$G$5,0))</f>
        <v>469</v>
      </c>
    </row>
    <row r="32" spans="2:20" x14ac:dyDescent="0.25">
      <c r="C32" s="1" t="s">
        <v>7</v>
      </c>
      <c r="D32" s="1"/>
      <c r="E32" s="1"/>
      <c r="F32" s="1"/>
      <c r="G32" s="1"/>
      <c r="H32" s="1"/>
      <c r="I32" s="1"/>
      <c r="J32" s="5">
        <f>INDEX(Цены!$C$6:$G$14,MATCH('Рассчет IRR'!$C32,Цены!$B$6:$B$14,0),MATCH('Рассчет IRR'!$D$3,Цены!$C$5:$G$5,0))</f>
        <v>303</v>
      </c>
      <c r="K32" s="5">
        <f>INDEX(Цены!$C$6:$G$14,MATCH('Рассчет IRR'!$C32,Цены!$B$6:$B$14,0),MATCH('Рассчет IRR'!$D$3,Цены!$C$5:$G$5,0))</f>
        <v>303</v>
      </c>
      <c r="L32" s="5">
        <f>INDEX(Цены!$C$6:$G$14,MATCH('Рассчет IRR'!$C32,Цены!$B$6:$B$14,0),MATCH('Рассчет IRR'!$D$3,Цены!$C$5:$G$5,0))</f>
        <v>303</v>
      </c>
      <c r="M32" s="5">
        <f>INDEX(Цены!$C$6:$G$14,MATCH('Рассчет IRR'!$C32,Цены!$B$6:$B$14,0),MATCH('Рассчет IRR'!$D$3,Цены!$C$5:$G$5,0))</f>
        <v>303</v>
      </c>
      <c r="N32" s="5">
        <f>INDEX(Цены!$C$6:$G$14,MATCH('Рассчет IRR'!$C32,Цены!$B$6:$B$14,0),MATCH('Рассчет IRR'!$D$3,Цены!$C$5:$G$5,0))</f>
        <v>303</v>
      </c>
      <c r="O32" s="5">
        <f>INDEX(Цены!$C$6:$G$14,MATCH('Рассчет IRR'!$C32,Цены!$B$6:$B$14,0),MATCH('Рассчет IRR'!$D$3,Цены!$C$5:$G$5,0))</f>
        <v>303</v>
      </c>
      <c r="P32" s="5">
        <f>INDEX(Цены!$C$6:$G$14,MATCH('Рассчет IRR'!$C32,Цены!$B$6:$B$14,0),MATCH('Рассчет IRR'!$D$3,Цены!$C$5:$G$5,0))</f>
        <v>303</v>
      </c>
      <c r="Q32" s="5">
        <f>INDEX(Цены!$C$6:$G$14,MATCH('Рассчет IRR'!$C32,Цены!$B$6:$B$14,0),MATCH('Рассчет IRR'!$D$3,Цены!$C$5:$G$5,0))</f>
        <v>303</v>
      </c>
      <c r="R32" s="5">
        <f>INDEX(Цены!$C$6:$G$14,MATCH('Рассчет IRR'!$C32,Цены!$B$6:$B$14,0),MATCH('Рассчет IRR'!$D$3,Цены!$C$5:$G$5,0))</f>
        <v>303</v>
      </c>
      <c r="S32" s="5">
        <f>INDEX(Цены!$C$6:$G$14,MATCH('Рассчет IRR'!$C32,Цены!$B$6:$B$14,0),MATCH('Рассчет IRR'!$D$3,Цены!$C$5:$G$5,0))</f>
        <v>303</v>
      </c>
      <c r="T32" s="5">
        <f>INDEX(Цены!$C$6:$G$14,MATCH('Рассчет IRR'!$C32,Цены!$B$6:$B$14,0),MATCH('Рассчет IRR'!$D$3,Цены!$C$5:$G$5,0))</f>
        <v>303</v>
      </c>
    </row>
    <row r="33" spans="3:20" x14ac:dyDescent="0.25">
      <c r="C33" s="1" t="s">
        <v>8</v>
      </c>
      <c r="D33" s="1"/>
      <c r="E33" s="1"/>
      <c r="F33" s="1"/>
      <c r="G33" s="1"/>
      <c r="H33" s="1"/>
      <c r="I33" s="1"/>
      <c r="J33" s="5">
        <f>INDEX(Цены!$C$6:$G$14,MATCH('Рассчет IRR'!$C33,Цены!$B$6:$B$14,0),MATCH('Рассчет IRR'!$D$3,Цены!$C$5:$G$5,0))</f>
        <v>95</v>
      </c>
      <c r="K33" s="5">
        <f>INDEX(Цены!$C$6:$G$14,MATCH('Рассчет IRR'!$C33,Цены!$B$6:$B$14,0),MATCH('Рассчет IRR'!$D$3,Цены!$C$5:$G$5,0))</f>
        <v>95</v>
      </c>
      <c r="L33" s="5">
        <f>INDEX(Цены!$C$6:$G$14,MATCH('Рассчет IRR'!$C33,Цены!$B$6:$B$14,0),MATCH('Рассчет IRR'!$D$3,Цены!$C$5:$G$5,0))</f>
        <v>95</v>
      </c>
      <c r="M33" s="5">
        <f>INDEX(Цены!$C$6:$G$14,MATCH('Рассчет IRR'!$C33,Цены!$B$6:$B$14,0),MATCH('Рассчет IRR'!$D$3,Цены!$C$5:$G$5,0))</f>
        <v>95</v>
      </c>
      <c r="N33" s="5">
        <f>INDEX(Цены!$C$6:$G$14,MATCH('Рассчет IRR'!$C33,Цены!$B$6:$B$14,0),MATCH('Рассчет IRR'!$D$3,Цены!$C$5:$G$5,0))</f>
        <v>95</v>
      </c>
      <c r="O33" s="5">
        <f>INDEX(Цены!$C$6:$G$14,MATCH('Рассчет IRR'!$C33,Цены!$B$6:$B$14,0),MATCH('Рассчет IRR'!$D$3,Цены!$C$5:$G$5,0))</f>
        <v>95</v>
      </c>
      <c r="P33" s="5">
        <f>INDEX(Цены!$C$6:$G$14,MATCH('Рассчет IRR'!$C33,Цены!$B$6:$B$14,0),MATCH('Рассчет IRR'!$D$3,Цены!$C$5:$G$5,0))</f>
        <v>95</v>
      </c>
      <c r="Q33" s="5">
        <f>INDEX(Цены!$C$6:$G$14,MATCH('Рассчет IRR'!$C33,Цены!$B$6:$B$14,0),MATCH('Рассчет IRR'!$D$3,Цены!$C$5:$G$5,0))</f>
        <v>95</v>
      </c>
      <c r="R33" s="5">
        <f>INDEX(Цены!$C$6:$G$14,MATCH('Рассчет IRR'!$C33,Цены!$B$6:$B$14,0),MATCH('Рассчет IRR'!$D$3,Цены!$C$5:$G$5,0))</f>
        <v>95</v>
      </c>
      <c r="S33" s="5">
        <f>INDEX(Цены!$C$6:$G$14,MATCH('Рассчет IRR'!$C33,Цены!$B$6:$B$14,0),MATCH('Рассчет IRR'!$D$3,Цены!$C$5:$G$5,0))</f>
        <v>95</v>
      </c>
      <c r="T33" s="5">
        <f>INDEX(Цены!$C$6:$G$14,MATCH('Рассчет IRR'!$C33,Цены!$B$6:$B$14,0),MATCH('Рассчет IRR'!$D$3,Цены!$C$5:$G$5,0))</f>
        <v>95</v>
      </c>
    </row>
    <row r="35" spans="3:20" x14ac:dyDescent="0.25">
      <c r="C35" s="1" t="s">
        <v>41</v>
      </c>
      <c r="D35" s="1">
        <v>2019</v>
      </c>
      <c r="E35" s="1">
        <v>2020</v>
      </c>
      <c r="F35" s="1">
        <v>2021</v>
      </c>
      <c r="G35" s="1">
        <v>2022</v>
      </c>
      <c r="H35" s="1">
        <v>2023</v>
      </c>
      <c r="I35" s="1">
        <v>2024</v>
      </c>
      <c r="J35" s="1">
        <v>2025</v>
      </c>
      <c r="K35" s="1">
        <v>2026</v>
      </c>
      <c r="L35" s="1">
        <v>2027</v>
      </c>
      <c r="M35" s="1">
        <v>2028</v>
      </c>
      <c r="N35" s="1">
        <v>2029</v>
      </c>
      <c r="O35" s="1">
        <v>2030</v>
      </c>
      <c r="P35" s="1">
        <v>2031</v>
      </c>
      <c r="Q35" s="1">
        <v>2032</v>
      </c>
      <c r="R35" s="1">
        <v>2033</v>
      </c>
      <c r="S35" s="1">
        <v>2034</v>
      </c>
      <c r="T35" s="1">
        <v>2035</v>
      </c>
    </row>
    <row r="36" spans="3:20" x14ac:dyDescent="0.25">
      <c r="C36" s="1" t="s">
        <v>0</v>
      </c>
      <c r="D36" s="1"/>
      <c r="E36" s="1"/>
      <c r="F36" s="1"/>
      <c r="G36" s="1"/>
      <c r="H36" s="1"/>
      <c r="I36" s="1"/>
      <c r="J36" s="5">
        <f>INDEX(Цены!$C$20:$G$28,MATCH('Рассчет IRR'!$C36,Цены!$B$20:$B$28,0),MATCH('Рассчет IRR'!$D$3,Цены!$C$19:$G$19,0))</f>
        <v>151.43</v>
      </c>
      <c r="K36" s="5">
        <f>INDEX(Цены!$C$20:$G$28,MATCH('Рассчет IRR'!$C36,Цены!$B$20:$B$28,0),MATCH('Рассчет IRR'!$D$3,Цены!$C$19:$G$19,0))</f>
        <v>151.43</v>
      </c>
      <c r="L36" s="5">
        <f>INDEX(Цены!$C$20:$G$28,MATCH('Рассчет IRR'!$C36,Цены!$B$20:$B$28,0),MATCH('Рассчет IRR'!$D$3,Цены!$C$19:$G$19,0))</f>
        <v>151.43</v>
      </c>
      <c r="M36" s="5">
        <f>INDEX(Цены!$C$20:$G$28,MATCH('Рассчет IRR'!$C36,Цены!$B$20:$B$28,0),MATCH('Рассчет IRR'!$D$3,Цены!$C$19:$G$19,0))</f>
        <v>151.43</v>
      </c>
      <c r="N36" s="5">
        <f>INDEX(Цены!$C$20:$G$28,MATCH('Рассчет IRR'!$C36,Цены!$B$20:$B$28,0),MATCH('Рассчет IRR'!$D$3,Цены!$C$19:$G$19,0))</f>
        <v>151.43</v>
      </c>
      <c r="O36" s="5">
        <f>INDEX(Цены!$C$20:$G$28,MATCH('Рассчет IRR'!$C36,Цены!$B$20:$B$28,0),MATCH('Рассчет IRR'!$D$3,Цены!$C$19:$G$19,0))</f>
        <v>151.43</v>
      </c>
      <c r="P36" s="5">
        <f>INDEX(Цены!$C$20:$G$28,MATCH('Рассчет IRR'!$C36,Цены!$B$20:$B$28,0),MATCH('Рассчет IRR'!$D$3,Цены!$C$19:$G$19,0))</f>
        <v>151.43</v>
      </c>
      <c r="Q36" s="5">
        <f>INDEX(Цены!$C$20:$G$28,MATCH('Рассчет IRR'!$C36,Цены!$B$20:$B$28,0),MATCH('Рассчет IRR'!$D$3,Цены!$C$19:$G$19,0))</f>
        <v>151.43</v>
      </c>
      <c r="R36" s="5">
        <f>INDEX(Цены!$C$20:$G$28,MATCH('Рассчет IRR'!$C36,Цены!$B$20:$B$28,0),MATCH('Рассчет IRR'!$D$3,Цены!$C$19:$G$19,0))</f>
        <v>151.43</v>
      </c>
      <c r="S36" s="5">
        <f>INDEX(Цены!$C$20:$G$28,MATCH('Рассчет IRR'!$C36,Цены!$B$20:$B$28,0),MATCH('Рассчет IRR'!$D$3,Цены!$C$19:$G$19,0))</f>
        <v>151.43</v>
      </c>
      <c r="T36" s="5">
        <f>INDEX(Цены!$C$20:$G$28,MATCH('Рассчет IRR'!$C36,Цены!$B$20:$B$28,0),MATCH('Рассчет IRR'!$D$3,Цены!$C$19:$G$19,0))</f>
        <v>151.43</v>
      </c>
    </row>
    <row r="37" spans="3:20" x14ac:dyDescent="0.25">
      <c r="C37" s="1" t="s">
        <v>1</v>
      </c>
      <c r="D37" s="1"/>
      <c r="E37" s="1"/>
      <c r="F37" s="1"/>
      <c r="G37" s="1"/>
      <c r="H37" s="1"/>
      <c r="I37" s="1"/>
      <c r="J37" s="5">
        <f>INDEX(Цены!$C$20:$G$28,MATCH('Рассчет IRR'!$C37,Цены!$B$20:$B$28,0),MATCH('Рассчет IRR'!$D$3,Цены!$C$19:$G$19,0))</f>
        <v>75.84</v>
      </c>
      <c r="K37" s="5">
        <f>INDEX(Цены!$C$20:$G$28,MATCH('Рассчет IRR'!$C37,Цены!$B$20:$B$28,0),MATCH('Рассчет IRR'!$D$3,Цены!$C$19:$G$19,0))</f>
        <v>75.84</v>
      </c>
      <c r="L37" s="5">
        <f>INDEX(Цены!$C$20:$G$28,MATCH('Рассчет IRR'!$C37,Цены!$B$20:$B$28,0),MATCH('Рассчет IRR'!$D$3,Цены!$C$19:$G$19,0))</f>
        <v>75.84</v>
      </c>
      <c r="M37" s="5">
        <f>INDEX(Цены!$C$20:$G$28,MATCH('Рассчет IRR'!$C37,Цены!$B$20:$B$28,0),MATCH('Рассчет IRR'!$D$3,Цены!$C$19:$G$19,0))</f>
        <v>75.84</v>
      </c>
      <c r="N37" s="5">
        <f>INDEX(Цены!$C$20:$G$28,MATCH('Рассчет IRR'!$C37,Цены!$B$20:$B$28,0),MATCH('Рассчет IRR'!$D$3,Цены!$C$19:$G$19,0))</f>
        <v>75.84</v>
      </c>
      <c r="O37" s="5">
        <f>INDEX(Цены!$C$20:$G$28,MATCH('Рассчет IRR'!$C37,Цены!$B$20:$B$28,0),MATCH('Рассчет IRR'!$D$3,Цены!$C$19:$G$19,0))</f>
        <v>75.84</v>
      </c>
      <c r="P37" s="5">
        <f>INDEX(Цены!$C$20:$G$28,MATCH('Рассчет IRR'!$C37,Цены!$B$20:$B$28,0),MATCH('Рассчет IRR'!$D$3,Цены!$C$19:$G$19,0))</f>
        <v>75.84</v>
      </c>
      <c r="Q37" s="5">
        <f>INDEX(Цены!$C$20:$G$28,MATCH('Рассчет IRR'!$C37,Цены!$B$20:$B$28,0),MATCH('Рассчет IRR'!$D$3,Цены!$C$19:$G$19,0))</f>
        <v>75.84</v>
      </c>
      <c r="R37" s="5">
        <f>INDEX(Цены!$C$20:$G$28,MATCH('Рассчет IRR'!$C37,Цены!$B$20:$B$28,0),MATCH('Рассчет IRR'!$D$3,Цены!$C$19:$G$19,0))</f>
        <v>75.84</v>
      </c>
      <c r="S37" s="5">
        <f>INDEX(Цены!$C$20:$G$28,MATCH('Рассчет IRR'!$C37,Цены!$B$20:$B$28,0),MATCH('Рассчет IRR'!$D$3,Цены!$C$19:$G$19,0))</f>
        <v>75.84</v>
      </c>
      <c r="T37" s="5">
        <f>INDEX(Цены!$C$20:$G$28,MATCH('Рассчет IRR'!$C37,Цены!$B$20:$B$28,0),MATCH('Рассчет IRR'!$D$3,Цены!$C$19:$G$19,0))</f>
        <v>75.84</v>
      </c>
    </row>
    <row r="38" spans="3:20" x14ac:dyDescent="0.25">
      <c r="C38" s="1" t="s">
        <v>2</v>
      </c>
      <c r="D38" s="1"/>
      <c r="E38" s="1"/>
      <c r="F38" s="1"/>
      <c r="G38" s="1"/>
      <c r="H38" s="1"/>
      <c r="I38" s="1"/>
      <c r="J38" s="5">
        <f>INDEX(Цены!$C$20:$G$28,MATCH('Рассчет IRR'!$C38,Цены!$B$20:$B$28,0),MATCH('Рассчет IRR'!$D$3,Цены!$C$19:$G$19,0))</f>
        <v>41.24</v>
      </c>
      <c r="K38" s="5">
        <f>INDEX(Цены!$C$20:$G$28,MATCH('Рассчет IRR'!$C38,Цены!$B$20:$B$28,0),MATCH('Рассчет IRR'!$D$3,Цены!$C$19:$G$19,0))</f>
        <v>41.24</v>
      </c>
      <c r="L38" s="5">
        <f>INDEX(Цены!$C$20:$G$28,MATCH('Рассчет IRR'!$C38,Цены!$B$20:$B$28,0),MATCH('Рассчет IRR'!$D$3,Цены!$C$19:$G$19,0))</f>
        <v>41.24</v>
      </c>
      <c r="M38" s="5">
        <f>INDEX(Цены!$C$20:$G$28,MATCH('Рассчет IRR'!$C38,Цены!$B$20:$B$28,0),MATCH('Рассчет IRR'!$D$3,Цены!$C$19:$G$19,0))</f>
        <v>41.24</v>
      </c>
      <c r="N38" s="5">
        <f>INDEX(Цены!$C$20:$G$28,MATCH('Рассчет IRR'!$C38,Цены!$B$20:$B$28,0),MATCH('Рассчет IRR'!$D$3,Цены!$C$19:$G$19,0))</f>
        <v>41.24</v>
      </c>
      <c r="O38" s="5">
        <f>INDEX(Цены!$C$20:$G$28,MATCH('Рассчет IRR'!$C38,Цены!$B$20:$B$28,0),MATCH('Рассчет IRR'!$D$3,Цены!$C$19:$G$19,0))</f>
        <v>41.24</v>
      </c>
      <c r="P38" s="5">
        <f>INDEX(Цены!$C$20:$G$28,MATCH('Рассчет IRR'!$C38,Цены!$B$20:$B$28,0),MATCH('Рассчет IRR'!$D$3,Цены!$C$19:$G$19,0))</f>
        <v>41.24</v>
      </c>
      <c r="Q38" s="5">
        <f>INDEX(Цены!$C$20:$G$28,MATCH('Рассчет IRR'!$C38,Цены!$B$20:$B$28,0),MATCH('Рассчет IRR'!$D$3,Цены!$C$19:$G$19,0))</f>
        <v>41.24</v>
      </c>
      <c r="R38" s="5">
        <f>INDEX(Цены!$C$20:$G$28,MATCH('Рассчет IRR'!$C38,Цены!$B$20:$B$28,0),MATCH('Рассчет IRR'!$D$3,Цены!$C$19:$G$19,0))</f>
        <v>41.24</v>
      </c>
      <c r="S38" s="5">
        <f>INDEX(Цены!$C$20:$G$28,MATCH('Рассчет IRR'!$C38,Цены!$B$20:$B$28,0),MATCH('Рассчет IRR'!$D$3,Цены!$C$19:$G$19,0))</f>
        <v>41.24</v>
      </c>
      <c r="T38" s="5">
        <f>INDEX(Цены!$C$20:$G$28,MATCH('Рассчет IRR'!$C38,Цены!$B$20:$B$28,0),MATCH('Рассчет IRR'!$D$3,Цены!$C$19:$G$19,0))</f>
        <v>41.24</v>
      </c>
    </row>
    <row r="39" spans="3:20" x14ac:dyDescent="0.25">
      <c r="C39" s="1" t="s">
        <v>3</v>
      </c>
      <c r="D39" s="1"/>
      <c r="E39" s="1"/>
      <c r="F39" s="1"/>
      <c r="G39" s="1"/>
      <c r="H39" s="1"/>
      <c r="I39" s="1"/>
      <c r="J39" s="5">
        <f>INDEX(Цены!$C$20:$G$28,MATCH('Рассчет IRR'!$C39,Цены!$B$20:$B$28,0),MATCH('Рассчет IRR'!$D$3,Цены!$C$19:$G$19,0))</f>
        <v>41.24</v>
      </c>
      <c r="K39" s="5">
        <f>INDEX(Цены!$C$20:$G$28,MATCH('Рассчет IRR'!$C39,Цены!$B$20:$B$28,0),MATCH('Рассчет IRR'!$D$3,Цены!$C$19:$G$19,0))</f>
        <v>41.24</v>
      </c>
      <c r="L39" s="5">
        <f>INDEX(Цены!$C$20:$G$28,MATCH('Рассчет IRR'!$C39,Цены!$B$20:$B$28,0),MATCH('Рассчет IRR'!$D$3,Цены!$C$19:$G$19,0))</f>
        <v>41.24</v>
      </c>
      <c r="M39" s="5">
        <f>INDEX(Цены!$C$20:$G$28,MATCH('Рассчет IRR'!$C39,Цены!$B$20:$B$28,0),MATCH('Рассчет IRR'!$D$3,Цены!$C$19:$G$19,0))</f>
        <v>41.24</v>
      </c>
      <c r="N39" s="5">
        <f>INDEX(Цены!$C$20:$G$28,MATCH('Рассчет IRR'!$C39,Цены!$B$20:$B$28,0),MATCH('Рассчет IRR'!$D$3,Цены!$C$19:$G$19,0))</f>
        <v>41.24</v>
      </c>
      <c r="O39" s="5">
        <f>INDEX(Цены!$C$20:$G$28,MATCH('Рассчет IRR'!$C39,Цены!$B$20:$B$28,0),MATCH('Рассчет IRR'!$D$3,Цены!$C$19:$G$19,0))</f>
        <v>41.24</v>
      </c>
      <c r="P39" s="5">
        <f>INDEX(Цены!$C$20:$G$28,MATCH('Рассчет IRR'!$C39,Цены!$B$20:$B$28,0),MATCH('Рассчет IRR'!$D$3,Цены!$C$19:$G$19,0))</f>
        <v>41.24</v>
      </c>
      <c r="Q39" s="5">
        <f>INDEX(Цены!$C$20:$G$28,MATCH('Рассчет IRR'!$C39,Цены!$B$20:$B$28,0),MATCH('Рассчет IRR'!$D$3,Цены!$C$19:$G$19,0))</f>
        <v>41.24</v>
      </c>
      <c r="R39" s="5">
        <f>INDEX(Цены!$C$20:$G$28,MATCH('Рассчет IRR'!$C39,Цены!$B$20:$B$28,0),MATCH('Рассчет IRR'!$D$3,Цены!$C$19:$G$19,0))</f>
        <v>41.24</v>
      </c>
      <c r="S39" s="5">
        <f>INDEX(Цены!$C$20:$G$28,MATCH('Рассчет IRR'!$C39,Цены!$B$20:$B$28,0),MATCH('Рассчет IRR'!$D$3,Цены!$C$19:$G$19,0))</f>
        <v>41.24</v>
      </c>
      <c r="T39" s="5">
        <f>INDEX(Цены!$C$20:$G$28,MATCH('Рассчет IRR'!$C39,Цены!$B$20:$B$28,0),MATCH('Рассчет IRR'!$D$3,Цены!$C$19:$G$19,0))</f>
        <v>41.24</v>
      </c>
    </row>
    <row r="40" spans="3:20" x14ac:dyDescent="0.25">
      <c r="C40" s="1" t="s">
        <v>4</v>
      </c>
      <c r="D40" s="1"/>
      <c r="E40" s="1"/>
      <c r="F40" s="1"/>
      <c r="G40" s="1"/>
      <c r="H40" s="1"/>
      <c r="I40" s="1"/>
      <c r="J40" s="5">
        <f>INDEX(Цены!$C$20:$G$28,MATCH('Рассчет IRR'!$C40,Цены!$B$20:$B$28,0),MATCH('Рассчет IRR'!$D$3,Цены!$C$19:$G$19,0))</f>
        <v>33.94</v>
      </c>
      <c r="K40" s="5">
        <f>INDEX(Цены!$C$20:$G$28,MATCH('Рассчет IRR'!$C40,Цены!$B$20:$B$28,0),MATCH('Рассчет IRR'!$D$3,Цены!$C$19:$G$19,0))</f>
        <v>33.94</v>
      </c>
      <c r="L40" s="5">
        <f>INDEX(Цены!$C$20:$G$28,MATCH('Рассчет IRR'!$C40,Цены!$B$20:$B$28,0),MATCH('Рассчет IRR'!$D$3,Цены!$C$19:$G$19,0))</f>
        <v>33.94</v>
      </c>
      <c r="M40" s="5">
        <f>INDEX(Цены!$C$20:$G$28,MATCH('Рассчет IRR'!$C40,Цены!$B$20:$B$28,0),MATCH('Рассчет IRR'!$D$3,Цены!$C$19:$G$19,0))</f>
        <v>33.94</v>
      </c>
      <c r="N40" s="5">
        <f>INDEX(Цены!$C$20:$G$28,MATCH('Рассчет IRR'!$C40,Цены!$B$20:$B$28,0),MATCH('Рассчет IRR'!$D$3,Цены!$C$19:$G$19,0))</f>
        <v>33.94</v>
      </c>
      <c r="O40" s="5">
        <f>INDEX(Цены!$C$20:$G$28,MATCH('Рассчет IRR'!$C40,Цены!$B$20:$B$28,0),MATCH('Рассчет IRR'!$D$3,Цены!$C$19:$G$19,0))</f>
        <v>33.94</v>
      </c>
      <c r="P40" s="5">
        <f>INDEX(Цены!$C$20:$G$28,MATCH('Рассчет IRR'!$C40,Цены!$B$20:$B$28,0),MATCH('Рассчет IRR'!$D$3,Цены!$C$19:$G$19,0))</f>
        <v>33.94</v>
      </c>
      <c r="Q40" s="5">
        <f>INDEX(Цены!$C$20:$G$28,MATCH('Рассчет IRR'!$C40,Цены!$B$20:$B$28,0),MATCH('Рассчет IRR'!$D$3,Цены!$C$19:$G$19,0))</f>
        <v>33.94</v>
      </c>
      <c r="R40" s="5">
        <f>INDEX(Цены!$C$20:$G$28,MATCH('Рассчет IRR'!$C40,Цены!$B$20:$B$28,0),MATCH('Рассчет IRR'!$D$3,Цены!$C$19:$G$19,0))</f>
        <v>33.94</v>
      </c>
      <c r="S40" s="5">
        <f>INDEX(Цены!$C$20:$G$28,MATCH('Рассчет IRR'!$C40,Цены!$B$20:$B$28,0),MATCH('Рассчет IRR'!$D$3,Цены!$C$19:$G$19,0))</f>
        <v>33.94</v>
      </c>
      <c r="T40" s="5">
        <f>INDEX(Цены!$C$20:$G$28,MATCH('Рассчет IRR'!$C40,Цены!$B$20:$B$28,0),MATCH('Рассчет IRR'!$D$3,Цены!$C$19:$G$19,0))</f>
        <v>33.94</v>
      </c>
    </row>
    <row r="41" spans="3:20" x14ac:dyDescent="0.25">
      <c r="C41" s="1" t="s">
        <v>5</v>
      </c>
      <c r="D41" s="1"/>
      <c r="E41" s="1"/>
      <c r="F41" s="1"/>
      <c r="G41" s="1"/>
      <c r="H41" s="1"/>
      <c r="I41" s="1"/>
      <c r="J41" s="5">
        <f>INDEX(Цены!$C$20:$G$28,MATCH('Рассчет IRR'!$C41,Цены!$B$20:$B$28,0),MATCH('Рассчет IRR'!$D$3,Цены!$C$19:$G$19,0))</f>
        <v>33.94</v>
      </c>
      <c r="K41" s="5">
        <f>INDEX(Цены!$C$20:$G$28,MATCH('Рассчет IRR'!$C41,Цены!$B$20:$B$28,0),MATCH('Рассчет IRR'!$D$3,Цены!$C$19:$G$19,0))</f>
        <v>33.94</v>
      </c>
      <c r="L41" s="5">
        <f>INDEX(Цены!$C$20:$G$28,MATCH('Рассчет IRR'!$C41,Цены!$B$20:$B$28,0),MATCH('Рассчет IRR'!$D$3,Цены!$C$19:$G$19,0))</f>
        <v>33.94</v>
      </c>
      <c r="M41" s="5">
        <f>INDEX(Цены!$C$20:$G$28,MATCH('Рассчет IRR'!$C41,Цены!$B$20:$B$28,0),MATCH('Рассчет IRR'!$D$3,Цены!$C$19:$G$19,0))</f>
        <v>33.94</v>
      </c>
      <c r="N41" s="5">
        <f>INDEX(Цены!$C$20:$G$28,MATCH('Рассчет IRR'!$C41,Цены!$B$20:$B$28,0),MATCH('Рассчет IRR'!$D$3,Цены!$C$19:$G$19,0))</f>
        <v>33.94</v>
      </c>
      <c r="O41" s="5">
        <f>INDEX(Цены!$C$20:$G$28,MATCH('Рассчет IRR'!$C41,Цены!$B$20:$B$28,0),MATCH('Рассчет IRR'!$D$3,Цены!$C$19:$G$19,0))</f>
        <v>33.94</v>
      </c>
      <c r="P41" s="5">
        <f>INDEX(Цены!$C$20:$G$28,MATCH('Рассчет IRR'!$C41,Цены!$B$20:$B$28,0),MATCH('Рассчет IRR'!$D$3,Цены!$C$19:$G$19,0))</f>
        <v>33.94</v>
      </c>
      <c r="Q41" s="5">
        <f>INDEX(Цены!$C$20:$G$28,MATCH('Рассчет IRR'!$C41,Цены!$B$20:$B$28,0),MATCH('Рассчет IRR'!$D$3,Цены!$C$19:$G$19,0))</f>
        <v>33.94</v>
      </c>
      <c r="R41" s="5">
        <f>INDEX(Цены!$C$20:$G$28,MATCH('Рассчет IRR'!$C41,Цены!$B$20:$B$28,0),MATCH('Рассчет IRR'!$D$3,Цены!$C$19:$G$19,0))</f>
        <v>33.94</v>
      </c>
      <c r="S41" s="5">
        <f>INDEX(Цены!$C$20:$G$28,MATCH('Рассчет IRR'!$C41,Цены!$B$20:$B$28,0),MATCH('Рассчет IRR'!$D$3,Цены!$C$19:$G$19,0))</f>
        <v>33.94</v>
      </c>
      <c r="T41" s="5">
        <f>INDEX(Цены!$C$20:$G$28,MATCH('Рассчет IRR'!$C41,Цены!$B$20:$B$28,0),MATCH('Рассчет IRR'!$D$3,Цены!$C$19:$G$19,0))</f>
        <v>33.94</v>
      </c>
    </row>
    <row r="42" spans="3:20" x14ac:dyDescent="0.25">
      <c r="C42" s="1" t="s">
        <v>6</v>
      </c>
      <c r="D42" s="1"/>
      <c r="E42" s="1"/>
      <c r="F42" s="1"/>
      <c r="G42" s="1"/>
      <c r="H42" s="1"/>
      <c r="I42" s="1"/>
      <c r="J42" s="5">
        <f>INDEX(Цены!$C$20:$G$28,MATCH('Рассчет IRR'!$C42,Цены!$B$20:$B$28,0),MATCH('Рассчет IRR'!$D$3,Цены!$C$19:$G$19,0))</f>
        <v>43.77</v>
      </c>
      <c r="K42" s="5">
        <f>INDEX(Цены!$C$20:$G$28,MATCH('Рассчет IRR'!$C42,Цены!$B$20:$B$28,0),MATCH('Рассчет IRR'!$D$3,Цены!$C$19:$G$19,0))</f>
        <v>43.77</v>
      </c>
      <c r="L42" s="5">
        <f>INDEX(Цены!$C$20:$G$28,MATCH('Рассчет IRR'!$C42,Цены!$B$20:$B$28,0),MATCH('Рассчет IRR'!$D$3,Цены!$C$19:$G$19,0))</f>
        <v>43.77</v>
      </c>
      <c r="M42" s="5">
        <f>INDEX(Цены!$C$20:$G$28,MATCH('Рассчет IRR'!$C42,Цены!$B$20:$B$28,0),MATCH('Рассчет IRR'!$D$3,Цены!$C$19:$G$19,0))</f>
        <v>43.77</v>
      </c>
      <c r="N42" s="5">
        <f>INDEX(Цены!$C$20:$G$28,MATCH('Рассчет IRR'!$C42,Цены!$B$20:$B$28,0),MATCH('Рассчет IRR'!$D$3,Цены!$C$19:$G$19,0))</f>
        <v>43.77</v>
      </c>
      <c r="O42" s="5">
        <f>INDEX(Цены!$C$20:$G$28,MATCH('Рассчет IRR'!$C42,Цены!$B$20:$B$28,0),MATCH('Рассчет IRR'!$D$3,Цены!$C$19:$G$19,0))</f>
        <v>43.77</v>
      </c>
      <c r="P42" s="5">
        <f>INDEX(Цены!$C$20:$G$28,MATCH('Рассчет IRR'!$C42,Цены!$B$20:$B$28,0),MATCH('Рассчет IRR'!$D$3,Цены!$C$19:$G$19,0))</f>
        <v>43.77</v>
      </c>
      <c r="Q42" s="5">
        <f>INDEX(Цены!$C$20:$G$28,MATCH('Рассчет IRR'!$C42,Цены!$B$20:$B$28,0),MATCH('Рассчет IRR'!$D$3,Цены!$C$19:$G$19,0))</f>
        <v>43.77</v>
      </c>
      <c r="R42" s="5">
        <f>INDEX(Цены!$C$20:$G$28,MATCH('Рассчет IRR'!$C42,Цены!$B$20:$B$28,0),MATCH('Рассчет IRR'!$D$3,Цены!$C$19:$G$19,0))</f>
        <v>43.77</v>
      </c>
      <c r="S42" s="5">
        <f>INDEX(Цены!$C$20:$G$28,MATCH('Рассчет IRR'!$C42,Цены!$B$20:$B$28,0),MATCH('Рассчет IRR'!$D$3,Цены!$C$19:$G$19,0))</f>
        <v>43.77</v>
      </c>
      <c r="T42" s="5">
        <f>INDEX(Цены!$C$20:$G$28,MATCH('Рассчет IRR'!$C42,Цены!$B$20:$B$28,0),MATCH('Рассчет IRR'!$D$3,Цены!$C$19:$G$19,0))</f>
        <v>43.77</v>
      </c>
    </row>
    <row r="43" spans="3:20" x14ac:dyDescent="0.25">
      <c r="C43" s="1" t="s">
        <v>7</v>
      </c>
      <c r="D43" s="1"/>
      <c r="E43" s="1"/>
      <c r="F43" s="1"/>
      <c r="G43" s="1"/>
      <c r="H43" s="1"/>
      <c r="I43" s="1"/>
      <c r="J43" s="5">
        <f>INDEX(Цены!$C$20:$G$28,MATCH('Рассчет IRR'!$C43,Цены!$B$20:$B$28,0),MATCH('Рассчет IRR'!$D$3,Цены!$C$19:$G$19,0))</f>
        <v>45.39</v>
      </c>
      <c r="K43" s="5">
        <f>INDEX(Цены!$C$20:$G$28,MATCH('Рассчет IRR'!$C43,Цены!$B$20:$B$28,0),MATCH('Рассчет IRR'!$D$3,Цены!$C$19:$G$19,0))</f>
        <v>45.39</v>
      </c>
      <c r="L43" s="5">
        <f>INDEX(Цены!$C$20:$G$28,MATCH('Рассчет IRR'!$C43,Цены!$B$20:$B$28,0),MATCH('Рассчет IRR'!$D$3,Цены!$C$19:$G$19,0))</f>
        <v>45.39</v>
      </c>
      <c r="M43" s="5">
        <f>INDEX(Цены!$C$20:$G$28,MATCH('Рассчет IRR'!$C43,Цены!$B$20:$B$28,0),MATCH('Рассчет IRR'!$D$3,Цены!$C$19:$G$19,0))</f>
        <v>45.39</v>
      </c>
      <c r="N43" s="5">
        <f>INDEX(Цены!$C$20:$G$28,MATCH('Рассчет IRR'!$C43,Цены!$B$20:$B$28,0),MATCH('Рассчет IRR'!$D$3,Цены!$C$19:$G$19,0))</f>
        <v>45.39</v>
      </c>
      <c r="O43" s="5">
        <f>INDEX(Цены!$C$20:$G$28,MATCH('Рассчет IRR'!$C43,Цены!$B$20:$B$28,0),MATCH('Рассчет IRR'!$D$3,Цены!$C$19:$G$19,0))</f>
        <v>45.39</v>
      </c>
      <c r="P43" s="5">
        <f>INDEX(Цены!$C$20:$G$28,MATCH('Рассчет IRR'!$C43,Цены!$B$20:$B$28,0),MATCH('Рассчет IRR'!$D$3,Цены!$C$19:$G$19,0))</f>
        <v>45.39</v>
      </c>
      <c r="Q43" s="5">
        <f>INDEX(Цены!$C$20:$G$28,MATCH('Рассчет IRR'!$C43,Цены!$B$20:$B$28,0),MATCH('Рассчет IRR'!$D$3,Цены!$C$19:$G$19,0))</f>
        <v>45.39</v>
      </c>
      <c r="R43" s="5">
        <f>INDEX(Цены!$C$20:$G$28,MATCH('Рассчет IRR'!$C43,Цены!$B$20:$B$28,0),MATCH('Рассчет IRR'!$D$3,Цены!$C$19:$G$19,0))</f>
        <v>45.39</v>
      </c>
      <c r="S43" s="5">
        <f>INDEX(Цены!$C$20:$G$28,MATCH('Рассчет IRR'!$C43,Цены!$B$20:$B$28,0),MATCH('Рассчет IRR'!$D$3,Цены!$C$19:$G$19,0))</f>
        <v>45.39</v>
      </c>
      <c r="T43" s="5">
        <f>INDEX(Цены!$C$20:$G$28,MATCH('Рассчет IRR'!$C43,Цены!$B$20:$B$28,0),MATCH('Рассчет IRR'!$D$3,Цены!$C$19:$G$19,0))</f>
        <v>45.39</v>
      </c>
    </row>
    <row r="44" spans="3:20" x14ac:dyDescent="0.25">
      <c r="C44" s="1" t="s">
        <v>8</v>
      </c>
      <c r="D44" s="1"/>
      <c r="E44" s="1"/>
      <c r="F44" s="1"/>
      <c r="G44" s="1"/>
      <c r="H44" s="1"/>
      <c r="I44" s="1"/>
      <c r="J44" s="5">
        <f>INDEX(Цены!$C$20:$G$28,MATCH('Рассчет IRR'!$C44,Цены!$B$20:$B$28,0),MATCH('Рассчет IRR'!$D$3,Цены!$C$19:$G$19,0))</f>
        <v>45.39</v>
      </c>
      <c r="K44" s="5">
        <f>INDEX(Цены!$C$20:$G$28,MATCH('Рассчет IRR'!$C44,Цены!$B$20:$B$28,0),MATCH('Рассчет IRR'!$D$3,Цены!$C$19:$G$19,0))</f>
        <v>45.39</v>
      </c>
      <c r="L44" s="5">
        <f>INDEX(Цены!$C$20:$G$28,MATCH('Рассчет IRR'!$C44,Цены!$B$20:$B$28,0),MATCH('Рассчет IRR'!$D$3,Цены!$C$19:$G$19,0))</f>
        <v>45.39</v>
      </c>
      <c r="M44" s="5">
        <f>INDEX(Цены!$C$20:$G$28,MATCH('Рассчет IRR'!$C44,Цены!$B$20:$B$28,0),MATCH('Рассчет IRR'!$D$3,Цены!$C$19:$G$19,0))</f>
        <v>45.39</v>
      </c>
      <c r="N44" s="5">
        <f>INDEX(Цены!$C$20:$G$28,MATCH('Рассчет IRR'!$C44,Цены!$B$20:$B$28,0),MATCH('Рассчет IRR'!$D$3,Цены!$C$19:$G$19,0))</f>
        <v>45.39</v>
      </c>
      <c r="O44" s="5">
        <f>INDEX(Цены!$C$20:$G$28,MATCH('Рассчет IRR'!$C44,Цены!$B$20:$B$28,0),MATCH('Рассчет IRR'!$D$3,Цены!$C$19:$G$19,0))</f>
        <v>45.39</v>
      </c>
      <c r="P44" s="5">
        <f>INDEX(Цены!$C$20:$G$28,MATCH('Рассчет IRR'!$C44,Цены!$B$20:$B$28,0),MATCH('Рассчет IRR'!$D$3,Цены!$C$19:$G$19,0))</f>
        <v>45.39</v>
      </c>
      <c r="Q44" s="5">
        <f>INDEX(Цены!$C$20:$G$28,MATCH('Рассчет IRR'!$C44,Цены!$B$20:$B$28,0),MATCH('Рассчет IRR'!$D$3,Цены!$C$19:$G$19,0))</f>
        <v>45.39</v>
      </c>
      <c r="R44" s="5">
        <f>INDEX(Цены!$C$20:$G$28,MATCH('Рассчет IRR'!$C44,Цены!$B$20:$B$28,0),MATCH('Рассчет IRR'!$D$3,Цены!$C$19:$G$19,0))</f>
        <v>45.39</v>
      </c>
      <c r="S44" s="5">
        <f>INDEX(Цены!$C$20:$G$28,MATCH('Рассчет IRR'!$C44,Цены!$B$20:$B$28,0),MATCH('Рассчет IRR'!$D$3,Цены!$C$19:$G$19,0))</f>
        <v>45.39</v>
      </c>
      <c r="T44" s="5">
        <f>INDEX(Цены!$C$20:$G$28,MATCH('Рассчет IRR'!$C44,Цены!$B$20:$B$28,0),MATCH('Рассчет IRR'!$D$3,Цены!$C$19:$G$19,0))</f>
        <v>45.39</v>
      </c>
    </row>
    <row r="46" spans="3:20" x14ac:dyDescent="0.25">
      <c r="C46" s="1" t="s">
        <v>42</v>
      </c>
      <c r="D46" s="1">
        <v>2019</v>
      </c>
      <c r="E46" s="1">
        <v>2020</v>
      </c>
      <c r="F46" s="1">
        <v>2021</v>
      </c>
      <c r="G46" s="1">
        <v>2022</v>
      </c>
      <c r="H46" s="1">
        <v>2023</v>
      </c>
      <c r="I46" s="1">
        <v>2024</v>
      </c>
      <c r="J46" s="1">
        <v>2025</v>
      </c>
      <c r="K46" s="1">
        <v>2026</v>
      </c>
      <c r="L46" s="1">
        <v>2027</v>
      </c>
      <c r="M46" s="1">
        <v>2028</v>
      </c>
      <c r="N46" s="1">
        <v>2029</v>
      </c>
      <c r="O46" s="1">
        <v>2030</v>
      </c>
      <c r="P46" s="1">
        <v>2031</v>
      </c>
      <c r="Q46" s="1">
        <v>2032</v>
      </c>
      <c r="R46" s="1">
        <v>2033</v>
      </c>
      <c r="S46" s="1">
        <v>2034</v>
      </c>
      <c r="T46" s="1">
        <v>2035</v>
      </c>
    </row>
    <row r="47" spans="3:20" x14ac:dyDescent="0.25">
      <c r="C47" s="1" t="s">
        <v>0</v>
      </c>
      <c r="D47" s="1"/>
      <c r="E47" s="1"/>
      <c r="F47" s="1"/>
      <c r="G47" s="1"/>
      <c r="H47" s="1"/>
      <c r="I47" s="1"/>
      <c r="J47" s="5">
        <f>(J25-J36)*$D$5</f>
        <v>11344.199999999999</v>
      </c>
      <c r="K47" s="5">
        <f t="shared" ref="K47:T47" si="0">(K25-K36)*$D$5</f>
        <v>11344.199999999999</v>
      </c>
      <c r="L47" s="5">
        <f t="shared" si="0"/>
        <v>11344.199999999999</v>
      </c>
      <c r="M47" s="5">
        <f t="shared" si="0"/>
        <v>11344.199999999999</v>
      </c>
      <c r="N47" s="5">
        <f t="shared" si="0"/>
        <v>11344.199999999999</v>
      </c>
      <c r="O47" s="5">
        <f t="shared" si="0"/>
        <v>11344.199999999999</v>
      </c>
      <c r="P47" s="5">
        <f t="shared" si="0"/>
        <v>11344.199999999999</v>
      </c>
      <c r="Q47" s="5">
        <f t="shared" si="0"/>
        <v>11344.199999999999</v>
      </c>
      <c r="R47" s="5">
        <f t="shared" si="0"/>
        <v>11344.199999999999</v>
      </c>
      <c r="S47" s="5">
        <f t="shared" si="0"/>
        <v>11344.199999999999</v>
      </c>
      <c r="T47" s="5">
        <f t="shared" si="0"/>
        <v>11344.199999999999</v>
      </c>
    </row>
    <row r="48" spans="3:20" x14ac:dyDescent="0.25">
      <c r="C48" s="1" t="s">
        <v>1</v>
      </c>
      <c r="D48" s="1"/>
      <c r="E48" s="1"/>
      <c r="F48" s="1"/>
      <c r="G48" s="1"/>
      <c r="H48" s="1"/>
      <c r="I48" s="1"/>
      <c r="J48" s="5">
        <f t="shared" ref="J48:T48" si="1">(J26-J37)*$D$5</f>
        <v>21843.599999999999</v>
      </c>
      <c r="K48" s="5">
        <f t="shared" si="1"/>
        <v>21843.599999999999</v>
      </c>
      <c r="L48" s="5">
        <f t="shared" si="1"/>
        <v>21843.599999999999</v>
      </c>
      <c r="M48" s="5">
        <f t="shared" si="1"/>
        <v>21843.599999999999</v>
      </c>
      <c r="N48" s="5">
        <f t="shared" si="1"/>
        <v>21843.599999999999</v>
      </c>
      <c r="O48" s="5">
        <f t="shared" si="1"/>
        <v>21843.599999999999</v>
      </c>
      <c r="P48" s="5">
        <f t="shared" si="1"/>
        <v>21843.599999999999</v>
      </c>
      <c r="Q48" s="5">
        <f t="shared" si="1"/>
        <v>21843.599999999999</v>
      </c>
      <c r="R48" s="5">
        <f t="shared" si="1"/>
        <v>21843.599999999999</v>
      </c>
      <c r="S48" s="5">
        <f t="shared" si="1"/>
        <v>21843.599999999999</v>
      </c>
      <c r="T48" s="5">
        <f t="shared" si="1"/>
        <v>21843.599999999999</v>
      </c>
    </row>
    <row r="49" spans="3:20" x14ac:dyDescent="0.25">
      <c r="C49" s="1" t="s">
        <v>2</v>
      </c>
      <c r="D49" s="1"/>
      <c r="E49" s="1"/>
      <c r="F49" s="1"/>
      <c r="G49" s="1"/>
      <c r="H49" s="1"/>
      <c r="I49" s="1"/>
      <c r="J49" s="5">
        <f t="shared" ref="J49:T49" si="2">(J27-J38)*$D$5</f>
        <v>32025.599999999999</v>
      </c>
      <c r="K49" s="5">
        <f t="shared" si="2"/>
        <v>32025.599999999999</v>
      </c>
      <c r="L49" s="5">
        <f t="shared" si="2"/>
        <v>32025.599999999999</v>
      </c>
      <c r="M49" s="5">
        <f t="shared" si="2"/>
        <v>32025.599999999999</v>
      </c>
      <c r="N49" s="5">
        <f t="shared" si="2"/>
        <v>32025.599999999999</v>
      </c>
      <c r="O49" s="5">
        <f t="shared" si="2"/>
        <v>32025.599999999999</v>
      </c>
      <c r="P49" s="5">
        <f t="shared" si="2"/>
        <v>32025.599999999999</v>
      </c>
      <c r="Q49" s="5">
        <f t="shared" si="2"/>
        <v>32025.599999999999</v>
      </c>
      <c r="R49" s="5">
        <f t="shared" si="2"/>
        <v>32025.599999999999</v>
      </c>
      <c r="S49" s="5">
        <f t="shared" si="2"/>
        <v>32025.599999999999</v>
      </c>
      <c r="T49" s="5">
        <f t="shared" si="2"/>
        <v>32025.599999999999</v>
      </c>
    </row>
    <row r="50" spans="3:20" x14ac:dyDescent="0.25">
      <c r="C50" s="1" t="s">
        <v>3</v>
      </c>
      <c r="D50" s="1"/>
      <c r="E50" s="1"/>
      <c r="F50" s="1"/>
      <c r="G50" s="1"/>
      <c r="H50" s="1"/>
      <c r="I50" s="1"/>
      <c r="J50" s="5">
        <f t="shared" ref="J50:T50" si="3">(J28-J39)*$D$5</f>
        <v>32745.599999999999</v>
      </c>
      <c r="K50" s="5">
        <f t="shared" si="3"/>
        <v>32745.599999999999</v>
      </c>
      <c r="L50" s="5">
        <f t="shared" si="3"/>
        <v>32745.599999999999</v>
      </c>
      <c r="M50" s="5">
        <f t="shared" si="3"/>
        <v>32745.599999999999</v>
      </c>
      <c r="N50" s="5">
        <f t="shared" si="3"/>
        <v>32745.599999999999</v>
      </c>
      <c r="O50" s="5">
        <f t="shared" si="3"/>
        <v>32745.599999999999</v>
      </c>
      <c r="P50" s="5">
        <f t="shared" si="3"/>
        <v>32745.599999999999</v>
      </c>
      <c r="Q50" s="5">
        <f t="shared" si="3"/>
        <v>32745.599999999999</v>
      </c>
      <c r="R50" s="5">
        <f t="shared" si="3"/>
        <v>32745.599999999999</v>
      </c>
      <c r="S50" s="5">
        <f t="shared" si="3"/>
        <v>32745.599999999999</v>
      </c>
      <c r="T50" s="5">
        <f t="shared" si="3"/>
        <v>32745.599999999999</v>
      </c>
    </row>
    <row r="51" spans="3:20" x14ac:dyDescent="0.25">
      <c r="C51" s="1" t="s">
        <v>4</v>
      </c>
      <c r="D51" s="1"/>
      <c r="E51" s="1"/>
      <c r="F51" s="1"/>
      <c r="G51" s="1"/>
      <c r="H51" s="1"/>
      <c r="I51" s="1"/>
      <c r="J51" s="5">
        <f t="shared" ref="J51:T51" si="4">(J29-J40)*$D$5</f>
        <v>31803.599999999999</v>
      </c>
      <c r="K51" s="5">
        <f t="shared" si="4"/>
        <v>31803.599999999999</v>
      </c>
      <c r="L51" s="5">
        <f t="shared" si="4"/>
        <v>31803.599999999999</v>
      </c>
      <c r="M51" s="5">
        <f t="shared" si="4"/>
        <v>31803.599999999999</v>
      </c>
      <c r="N51" s="5">
        <f t="shared" si="4"/>
        <v>31803.599999999999</v>
      </c>
      <c r="O51" s="5">
        <f t="shared" si="4"/>
        <v>31803.599999999999</v>
      </c>
      <c r="P51" s="5">
        <f t="shared" si="4"/>
        <v>31803.599999999999</v>
      </c>
      <c r="Q51" s="5">
        <f t="shared" si="4"/>
        <v>31803.599999999999</v>
      </c>
      <c r="R51" s="5">
        <f t="shared" si="4"/>
        <v>31803.599999999999</v>
      </c>
      <c r="S51" s="5">
        <f t="shared" si="4"/>
        <v>31803.599999999999</v>
      </c>
      <c r="T51" s="5">
        <f t="shared" si="4"/>
        <v>31803.599999999999</v>
      </c>
    </row>
    <row r="52" spans="3:20" x14ac:dyDescent="0.25">
      <c r="C52" s="1" t="s">
        <v>5</v>
      </c>
      <c r="D52" s="1"/>
      <c r="E52" s="1"/>
      <c r="F52" s="1"/>
      <c r="G52" s="1"/>
      <c r="H52" s="1"/>
      <c r="I52" s="1"/>
      <c r="J52" s="5">
        <f t="shared" ref="J52:T52" si="5">(J30-J41)*$D$5</f>
        <v>32031.599999999995</v>
      </c>
      <c r="K52" s="5">
        <f t="shared" si="5"/>
        <v>32031.599999999995</v>
      </c>
      <c r="L52" s="5">
        <f t="shared" si="5"/>
        <v>32031.599999999995</v>
      </c>
      <c r="M52" s="5">
        <f t="shared" si="5"/>
        <v>32031.599999999995</v>
      </c>
      <c r="N52" s="5">
        <f t="shared" si="5"/>
        <v>32031.599999999995</v>
      </c>
      <c r="O52" s="5">
        <f t="shared" si="5"/>
        <v>32031.599999999995</v>
      </c>
      <c r="P52" s="5">
        <f t="shared" si="5"/>
        <v>32031.599999999995</v>
      </c>
      <c r="Q52" s="5">
        <f t="shared" si="5"/>
        <v>32031.599999999995</v>
      </c>
      <c r="R52" s="5">
        <f t="shared" si="5"/>
        <v>32031.599999999995</v>
      </c>
      <c r="S52" s="5">
        <f t="shared" si="5"/>
        <v>32031.599999999995</v>
      </c>
      <c r="T52" s="5">
        <f t="shared" si="5"/>
        <v>32031.599999999995</v>
      </c>
    </row>
    <row r="53" spans="3:20" x14ac:dyDescent="0.25">
      <c r="C53" s="1" t="s">
        <v>6</v>
      </c>
      <c r="D53" s="1"/>
      <c r="E53" s="1"/>
      <c r="F53" s="1"/>
      <c r="G53" s="1"/>
      <c r="H53" s="1"/>
      <c r="I53" s="1"/>
      <c r="J53" s="5">
        <f t="shared" ref="J53:T53" si="6">(J31-J42)*$D$5</f>
        <v>25513.800000000003</v>
      </c>
      <c r="K53" s="5">
        <f t="shared" si="6"/>
        <v>25513.800000000003</v>
      </c>
      <c r="L53" s="5">
        <f t="shared" si="6"/>
        <v>25513.800000000003</v>
      </c>
      <c r="M53" s="5">
        <f t="shared" si="6"/>
        <v>25513.800000000003</v>
      </c>
      <c r="N53" s="5">
        <f t="shared" si="6"/>
        <v>25513.800000000003</v>
      </c>
      <c r="O53" s="5">
        <f t="shared" si="6"/>
        <v>25513.800000000003</v>
      </c>
      <c r="P53" s="5">
        <f t="shared" si="6"/>
        <v>25513.800000000003</v>
      </c>
      <c r="Q53" s="5">
        <f t="shared" si="6"/>
        <v>25513.800000000003</v>
      </c>
      <c r="R53" s="5">
        <f t="shared" si="6"/>
        <v>25513.800000000003</v>
      </c>
      <c r="S53" s="5">
        <f t="shared" si="6"/>
        <v>25513.800000000003</v>
      </c>
      <c r="T53" s="5">
        <f t="shared" si="6"/>
        <v>25513.800000000003</v>
      </c>
    </row>
    <row r="54" spans="3:20" x14ac:dyDescent="0.25">
      <c r="C54" s="1" t="s">
        <v>7</v>
      </c>
      <c r="D54" s="1"/>
      <c r="E54" s="1"/>
      <c r="F54" s="1"/>
      <c r="G54" s="1"/>
      <c r="H54" s="1"/>
      <c r="I54" s="1"/>
      <c r="J54" s="5">
        <f t="shared" ref="J54:T54" si="7">(J32-J43)*$D$5</f>
        <v>15456.6</v>
      </c>
      <c r="K54" s="5">
        <f t="shared" si="7"/>
        <v>15456.6</v>
      </c>
      <c r="L54" s="5">
        <f t="shared" si="7"/>
        <v>15456.6</v>
      </c>
      <c r="M54" s="5">
        <f t="shared" si="7"/>
        <v>15456.6</v>
      </c>
      <c r="N54" s="5">
        <f t="shared" si="7"/>
        <v>15456.6</v>
      </c>
      <c r="O54" s="5">
        <f t="shared" si="7"/>
        <v>15456.6</v>
      </c>
      <c r="P54" s="5">
        <f t="shared" si="7"/>
        <v>15456.6</v>
      </c>
      <c r="Q54" s="5">
        <f t="shared" si="7"/>
        <v>15456.6</v>
      </c>
      <c r="R54" s="5">
        <f t="shared" si="7"/>
        <v>15456.6</v>
      </c>
      <c r="S54" s="5">
        <f t="shared" si="7"/>
        <v>15456.6</v>
      </c>
      <c r="T54" s="5">
        <f t="shared" si="7"/>
        <v>15456.6</v>
      </c>
    </row>
    <row r="55" spans="3:20" x14ac:dyDescent="0.25">
      <c r="C55" s="1" t="s">
        <v>8</v>
      </c>
      <c r="D55" s="1"/>
      <c r="E55" s="1"/>
      <c r="F55" s="1"/>
      <c r="G55" s="1"/>
      <c r="H55" s="1"/>
      <c r="I55" s="1"/>
      <c r="J55" s="5">
        <f t="shared" ref="J55:T55" si="8">(J33-J44)*$D$5</f>
        <v>2976.6</v>
      </c>
      <c r="K55" s="5">
        <f t="shared" si="8"/>
        <v>2976.6</v>
      </c>
      <c r="L55" s="5">
        <f t="shared" si="8"/>
        <v>2976.6</v>
      </c>
      <c r="M55" s="5">
        <f t="shared" si="8"/>
        <v>2976.6</v>
      </c>
      <c r="N55" s="5">
        <f t="shared" si="8"/>
        <v>2976.6</v>
      </c>
      <c r="O55" s="5">
        <f t="shared" si="8"/>
        <v>2976.6</v>
      </c>
      <c r="P55" s="5">
        <f t="shared" si="8"/>
        <v>2976.6</v>
      </c>
      <c r="Q55" s="5">
        <f t="shared" si="8"/>
        <v>2976.6</v>
      </c>
      <c r="R55" s="5">
        <f t="shared" si="8"/>
        <v>2976.6</v>
      </c>
      <c r="S55" s="5">
        <f t="shared" si="8"/>
        <v>2976.6</v>
      </c>
      <c r="T55" s="5">
        <f t="shared" si="8"/>
        <v>2976.6</v>
      </c>
    </row>
    <row r="57" spans="3:20" x14ac:dyDescent="0.25">
      <c r="C57" s="1" t="s">
        <v>43</v>
      </c>
      <c r="D57" s="1"/>
      <c r="E57" s="1"/>
      <c r="F57" s="1"/>
      <c r="G57" s="1"/>
      <c r="H57" s="1"/>
      <c r="I57" s="1"/>
      <c r="J57" s="5">
        <f>SUMPRODUCT(J$47:J$55,J$12:J$20)</f>
        <v>4967.4599999999955</v>
      </c>
      <c r="K57" s="5">
        <f t="shared" ref="K57:T57" si="9">SUMPRODUCT(K$47:K$55,K$12:K$20)</f>
        <v>4967.4599999999955</v>
      </c>
      <c r="L57" s="5">
        <f t="shared" si="9"/>
        <v>4967.4599999999955</v>
      </c>
      <c r="M57" s="5">
        <f t="shared" si="9"/>
        <v>4967.4599999999955</v>
      </c>
      <c r="N57" s="5">
        <f t="shared" si="9"/>
        <v>4967.4599999999955</v>
      </c>
      <c r="O57" s="5">
        <f t="shared" si="9"/>
        <v>4967.4599999999955</v>
      </c>
      <c r="P57" s="5">
        <f t="shared" si="9"/>
        <v>4967.4599999999955</v>
      </c>
      <c r="Q57" s="5">
        <f t="shared" si="9"/>
        <v>4967.4599999999955</v>
      </c>
      <c r="R57" s="5">
        <f t="shared" si="9"/>
        <v>4967.4599999999955</v>
      </c>
      <c r="S57" s="5">
        <f t="shared" si="9"/>
        <v>4967.4599999999955</v>
      </c>
      <c r="T57" s="5">
        <f t="shared" si="9"/>
        <v>4967.4599999999955</v>
      </c>
    </row>
    <row r="59" spans="3:20" x14ac:dyDescent="0.25">
      <c r="C59" s="1" t="s">
        <v>44</v>
      </c>
      <c r="D59" s="1"/>
      <c r="E59" s="1"/>
      <c r="F59" s="1"/>
      <c r="G59" s="1"/>
      <c r="H59" s="1"/>
      <c r="I59" s="1"/>
      <c r="J59" s="1">
        <f>INDEX('Мат. Баланс по процессам'!$C$17:$H$17,1,MATCH('Рассчет IRR'!$D$2,'Мат. Баланс по процессам'!$C$4:$H$4,0))</f>
        <v>400</v>
      </c>
      <c r="K59" s="1">
        <f>INDEX('Мат. Баланс по процессам'!$C$17:$H$17,1,MATCH('Рассчет IRR'!$D$2,'Мат. Баланс по процессам'!$C$4:$H$4,0))</f>
        <v>400</v>
      </c>
      <c r="L59" s="1">
        <f>INDEX('Мат. Баланс по процессам'!$C$17:$H$17,1,MATCH('Рассчет IRR'!$D$2,'Мат. Баланс по процессам'!$C$4:$H$4,0))</f>
        <v>400</v>
      </c>
      <c r="M59" s="1">
        <f>INDEX('Мат. Баланс по процессам'!$C$17:$H$17,1,MATCH('Рассчет IRR'!$D$2,'Мат. Баланс по процессам'!$C$4:$H$4,0))</f>
        <v>400</v>
      </c>
      <c r="N59" s="1">
        <f>INDEX('Мат. Баланс по процессам'!$C$17:$H$17,1,MATCH('Рассчет IRR'!$D$2,'Мат. Баланс по процессам'!$C$4:$H$4,0))</f>
        <v>400</v>
      </c>
      <c r="O59" s="1">
        <f>INDEX('Мат. Баланс по процессам'!$C$17:$H$17,1,MATCH('Рассчет IRR'!$D$2,'Мат. Баланс по процессам'!$C$4:$H$4,0))</f>
        <v>400</v>
      </c>
      <c r="P59" s="1">
        <f>INDEX('Мат. Баланс по процессам'!$C$17:$H$17,1,MATCH('Рассчет IRR'!$D$2,'Мат. Баланс по процессам'!$C$4:$H$4,0))</f>
        <v>400</v>
      </c>
      <c r="Q59" s="1">
        <f>INDEX('Мат. Баланс по процессам'!$C$17:$H$17,1,MATCH('Рассчет IRR'!$D$2,'Мат. Баланс по процессам'!$C$4:$H$4,0))</f>
        <v>400</v>
      </c>
      <c r="R59" s="1">
        <f>INDEX('Мат. Баланс по процессам'!$C$17:$H$17,1,MATCH('Рассчет IRR'!$D$2,'Мат. Баланс по процессам'!$C$4:$H$4,0))</f>
        <v>400</v>
      </c>
      <c r="S59" s="1">
        <f>INDEX('Мат. Баланс по процессам'!$C$17:$H$17,1,MATCH('Рассчет IRR'!$D$2,'Мат. Баланс по процессам'!$C$4:$H$4,0))</f>
        <v>400</v>
      </c>
      <c r="T59" s="1">
        <f>INDEX('Мат. Баланс по процессам'!$C$17:$H$17,1,MATCH('Рассчет IRR'!$D$2,'Мат. Баланс по процессам'!$C$4:$H$4,0))</f>
        <v>400</v>
      </c>
    </row>
    <row r="61" spans="3:20" x14ac:dyDescent="0.25">
      <c r="C61" s="1" t="s">
        <v>45</v>
      </c>
      <c r="D61" s="1"/>
      <c r="E61" s="1"/>
      <c r="F61" s="1"/>
      <c r="G61" s="1"/>
      <c r="H61" s="1"/>
      <c r="I61" s="1"/>
      <c r="J61" s="5">
        <f>-(29.2+0.3*($D$7*7.3-182.5))*$D$5*SUMPRODUCT($B$12:$B$20,J$12:J$20)</f>
        <v>3043.4429999999998</v>
      </c>
      <c r="K61" s="5">
        <f t="shared" ref="K61:T61" si="10">-(29.2+0.3*($D$7*7.3-182.5))*$D$5*SUMPRODUCT($B$12:$B$20,K$12:K$20)</f>
        <v>3043.4429999999998</v>
      </c>
      <c r="L61" s="5">
        <f t="shared" si="10"/>
        <v>3043.4429999999998</v>
      </c>
      <c r="M61" s="5">
        <f t="shared" si="10"/>
        <v>3043.4429999999998</v>
      </c>
      <c r="N61" s="5">
        <f t="shared" si="10"/>
        <v>3043.4429999999998</v>
      </c>
      <c r="O61" s="5">
        <f t="shared" si="10"/>
        <v>3043.4429999999998</v>
      </c>
      <c r="P61" s="5">
        <f t="shared" si="10"/>
        <v>3043.4429999999998</v>
      </c>
      <c r="Q61" s="5">
        <f t="shared" si="10"/>
        <v>3043.4429999999998</v>
      </c>
      <c r="R61" s="5">
        <f t="shared" si="10"/>
        <v>3043.4429999999998</v>
      </c>
      <c r="S61" s="5">
        <f t="shared" si="10"/>
        <v>3043.4429999999998</v>
      </c>
      <c r="T61" s="5">
        <f t="shared" si="10"/>
        <v>3043.4429999999998</v>
      </c>
    </row>
    <row r="63" spans="3:20" x14ac:dyDescent="0.25">
      <c r="C63" s="1" t="s">
        <v>46</v>
      </c>
      <c r="D63" s="1"/>
      <c r="E63" s="1"/>
      <c r="F63" s="1"/>
      <c r="G63" s="1"/>
      <c r="H63" s="1"/>
      <c r="I63" s="1"/>
      <c r="J63" s="5">
        <f>SUM(D22:I22)</f>
        <v>10000</v>
      </c>
      <c r="K63" s="5">
        <f t="shared" ref="K63:T63" si="11">SUM(E22:J22)</f>
        <v>8333.3333333333339</v>
      </c>
      <c r="L63" s="5">
        <f t="shared" si="11"/>
        <v>6666.666666666667</v>
      </c>
      <c r="M63" s="5">
        <f t="shared" si="11"/>
        <v>5000</v>
      </c>
      <c r="N63" s="5">
        <f t="shared" si="11"/>
        <v>3333.3333333333335</v>
      </c>
      <c r="O63" s="5">
        <f t="shared" si="11"/>
        <v>1666.6666666666667</v>
      </c>
      <c r="P63" s="5">
        <f t="shared" si="11"/>
        <v>0</v>
      </c>
      <c r="Q63" s="5">
        <f t="shared" si="11"/>
        <v>0</v>
      </c>
      <c r="R63" s="5">
        <f t="shared" si="11"/>
        <v>0</v>
      </c>
      <c r="S63" s="5">
        <f t="shared" si="11"/>
        <v>0</v>
      </c>
      <c r="T63" s="5">
        <f t="shared" si="11"/>
        <v>0</v>
      </c>
    </row>
    <row r="64" spans="3:20" x14ac:dyDescent="0.25">
      <c r="C64" s="1" t="s">
        <v>47</v>
      </c>
      <c r="D64" s="1"/>
      <c r="E64" s="1"/>
      <c r="F64" s="1"/>
      <c r="G64" s="1"/>
      <c r="H64" s="1"/>
      <c r="I64" s="1"/>
      <c r="J64" s="5">
        <f>J63*0.022</f>
        <v>220</v>
      </c>
      <c r="K64" s="5">
        <f t="shared" ref="K64:T64" si="12">K63*0.022</f>
        <v>183.33333333333334</v>
      </c>
      <c r="L64" s="5">
        <f t="shared" si="12"/>
        <v>146.66666666666666</v>
      </c>
      <c r="M64" s="5">
        <f t="shared" si="12"/>
        <v>110</v>
      </c>
      <c r="N64" s="5">
        <f t="shared" si="12"/>
        <v>73.333333333333329</v>
      </c>
      <c r="O64" s="5">
        <f t="shared" si="12"/>
        <v>36.666666666666664</v>
      </c>
      <c r="P64" s="5">
        <f t="shared" si="12"/>
        <v>0</v>
      </c>
      <c r="Q64" s="5">
        <f t="shared" si="12"/>
        <v>0</v>
      </c>
      <c r="R64" s="5">
        <f t="shared" si="12"/>
        <v>0</v>
      </c>
      <c r="S64" s="5">
        <f t="shared" si="12"/>
        <v>0</v>
      </c>
      <c r="T64" s="5">
        <f t="shared" si="12"/>
        <v>0</v>
      </c>
    </row>
    <row r="65" spans="3:20" x14ac:dyDescent="0.25">
      <c r="C65" s="1" t="s">
        <v>48</v>
      </c>
      <c r="D65" s="1"/>
      <c r="E65" s="1"/>
      <c r="F65" s="1"/>
      <c r="G65" s="1"/>
      <c r="H65" s="1"/>
      <c r="I65" s="1"/>
      <c r="J65" s="1">
        <f>SUM(D22:I22)/10</f>
        <v>1000</v>
      </c>
      <c r="K65" s="1">
        <f>J65</f>
        <v>1000</v>
      </c>
      <c r="L65" s="1">
        <f t="shared" ref="L65:T65" si="13">K65</f>
        <v>1000</v>
      </c>
      <c r="M65" s="1">
        <f t="shared" si="13"/>
        <v>1000</v>
      </c>
      <c r="N65" s="1">
        <f t="shared" si="13"/>
        <v>1000</v>
      </c>
      <c r="O65" s="1">
        <f t="shared" si="13"/>
        <v>1000</v>
      </c>
      <c r="P65" s="1">
        <f t="shared" si="13"/>
        <v>1000</v>
      </c>
      <c r="Q65" s="1">
        <f t="shared" si="13"/>
        <v>1000</v>
      </c>
      <c r="R65" s="1">
        <f t="shared" si="13"/>
        <v>1000</v>
      </c>
      <c r="S65" s="1">
        <f t="shared" si="13"/>
        <v>1000</v>
      </c>
      <c r="T65" s="1">
        <f t="shared" si="13"/>
        <v>1000</v>
      </c>
    </row>
    <row r="67" spans="3:20" x14ac:dyDescent="0.25">
      <c r="C67" s="1" t="s">
        <v>49</v>
      </c>
      <c r="D67" s="5">
        <f>D57-D59+D61-D64</f>
        <v>0</v>
      </c>
      <c r="E67" s="5">
        <f t="shared" ref="E67:T67" si="14">E57-E59+E61-E64</f>
        <v>0</v>
      </c>
      <c r="F67" s="5">
        <f t="shared" si="14"/>
        <v>0</v>
      </c>
      <c r="G67" s="5">
        <f t="shared" si="14"/>
        <v>0</v>
      </c>
      <c r="H67" s="5">
        <f t="shared" si="14"/>
        <v>0</v>
      </c>
      <c r="I67" s="5">
        <f t="shared" si="14"/>
        <v>0</v>
      </c>
      <c r="J67" s="5">
        <f t="shared" si="14"/>
        <v>7390.9029999999948</v>
      </c>
      <c r="K67" s="5">
        <f t="shared" si="14"/>
        <v>7427.5696666666618</v>
      </c>
      <c r="L67" s="5">
        <f t="shared" si="14"/>
        <v>7464.2363333333278</v>
      </c>
      <c r="M67" s="5">
        <f t="shared" si="14"/>
        <v>7500.9029999999948</v>
      </c>
      <c r="N67" s="5">
        <f t="shared" si="14"/>
        <v>7537.5696666666618</v>
      </c>
      <c r="O67" s="5">
        <f t="shared" si="14"/>
        <v>7574.2363333333278</v>
      </c>
      <c r="P67" s="5">
        <f t="shared" si="14"/>
        <v>7610.9029999999948</v>
      </c>
      <c r="Q67" s="5">
        <f t="shared" si="14"/>
        <v>7610.9029999999948</v>
      </c>
      <c r="R67" s="5">
        <f t="shared" si="14"/>
        <v>7610.9029999999948</v>
      </c>
      <c r="S67" s="5">
        <f t="shared" si="14"/>
        <v>7610.9029999999948</v>
      </c>
      <c r="T67" s="5">
        <f t="shared" si="14"/>
        <v>7610.9029999999948</v>
      </c>
    </row>
    <row r="68" spans="3:20" x14ac:dyDescent="0.25">
      <c r="C68" s="1" t="s">
        <v>50</v>
      </c>
      <c r="D68" s="5">
        <f>D67-0.2*(D67-D65)</f>
        <v>0</v>
      </c>
      <c r="E68" s="5">
        <f t="shared" ref="E68:T68" si="15">E67-0.2*(E67-E65)</f>
        <v>0</v>
      </c>
      <c r="F68" s="5">
        <f t="shared" si="15"/>
        <v>0</v>
      </c>
      <c r="G68" s="5">
        <f t="shared" si="15"/>
        <v>0</v>
      </c>
      <c r="H68" s="5">
        <f t="shared" si="15"/>
        <v>0</v>
      </c>
      <c r="I68" s="5">
        <f t="shared" si="15"/>
        <v>0</v>
      </c>
      <c r="J68" s="5">
        <f>J67-0.2*(J67-J65)</f>
        <v>6112.722399999996</v>
      </c>
      <c r="K68" s="5">
        <f t="shared" si="15"/>
        <v>6142.055733333329</v>
      </c>
      <c r="L68" s="5">
        <f t="shared" si="15"/>
        <v>6171.3890666666621</v>
      </c>
      <c r="M68" s="5">
        <f t="shared" si="15"/>
        <v>6200.722399999996</v>
      </c>
      <c r="N68" s="5">
        <f t="shared" si="15"/>
        <v>6230.055733333329</v>
      </c>
      <c r="O68" s="5">
        <f t="shared" si="15"/>
        <v>6259.3890666666621</v>
      </c>
      <c r="P68" s="5">
        <f t="shared" si="15"/>
        <v>6288.722399999996</v>
      </c>
      <c r="Q68" s="5">
        <f t="shared" si="15"/>
        <v>6288.722399999996</v>
      </c>
      <c r="R68" s="5">
        <f t="shared" si="15"/>
        <v>6288.722399999996</v>
      </c>
      <c r="S68" s="5">
        <f t="shared" si="15"/>
        <v>6288.722399999996</v>
      </c>
      <c r="T68" s="5">
        <f t="shared" si="15"/>
        <v>6288.722399999996</v>
      </c>
    </row>
    <row r="69" spans="3:20" x14ac:dyDescent="0.25">
      <c r="C69" s="1" t="s">
        <v>51</v>
      </c>
      <c r="D69" s="5">
        <f>D68-D22</f>
        <v>-1666.6666666666667</v>
      </c>
      <c r="E69" s="5">
        <f t="shared" ref="E69:T69" si="16">E68-E22</f>
        <v>-1666.6666666666667</v>
      </c>
      <c r="F69" s="5">
        <f t="shared" si="16"/>
        <v>-1666.6666666666667</v>
      </c>
      <c r="G69" s="5">
        <f t="shared" si="16"/>
        <v>-1666.6666666666667</v>
      </c>
      <c r="H69" s="5">
        <f t="shared" si="16"/>
        <v>-1666.6666666666667</v>
      </c>
      <c r="I69" s="5">
        <f t="shared" si="16"/>
        <v>-1666.6666666666667</v>
      </c>
      <c r="J69" s="5">
        <f t="shared" si="16"/>
        <v>6112.722399999996</v>
      </c>
      <c r="K69" s="5">
        <f t="shared" si="16"/>
        <v>6142.055733333329</v>
      </c>
      <c r="L69" s="5">
        <f t="shared" si="16"/>
        <v>6171.3890666666621</v>
      </c>
      <c r="M69" s="5">
        <f t="shared" si="16"/>
        <v>6200.722399999996</v>
      </c>
      <c r="N69" s="5">
        <f t="shared" si="16"/>
        <v>6230.055733333329</v>
      </c>
      <c r="O69" s="5">
        <f t="shared" si="16"/>
        <v>6259.3890666666621</v>
      </c>
      <c r="P69" s="5">
        <f t="shared" si="16"/>
        <v>6288.722399999996</v>
      </c>
      <c r="Q69" s="5">
        <f t="shared" si="16"/>
        <v>6288.722399999996</v>
      </c>
      <c r="R69" s="5">
        <f t="shared" si="16"/>
        <v>6288.722399999996</v>
      </c>
      <c r="S69" s="5">
        <f t="shared" si="16"/>
        <v>6288.722399999996</v>
      </c>
      <c r="T69" s="5">
        <f t="shared" si="16"/>
        <v>6288.722399999996</v>
      </c>
    </row>
    <row r="71" spans="3:20" x14ac:dyDescent="0.25">
      <c r="C71" s="1" t="s">
        <v>54</v>
      </c>
      <c r="D71" s="2">
        <v>0.13</v>
      </c>
    </row>
    <row r="72" spans="3:20" x14ac:dyDescent="0.25">
      <c r="C72" s="1" t="s">
        <v>53</v>
      </c>
      <c r="D72" s="9">
        <f>SUM(D69:I69)+NPV($D$71,$J$69:$T$69)</f>
        <v>25311.759147030796</v>
      </c>
    </row>
    <row r="73" spans="3:20" x14ac:dyDescent="0.25">
      <c r="C73" s="1" t="s">
        <v>52</v>
      </c>
      <c r="D73" s="8">
        <f>IRR(D69:T69,$D$71)</f>
        <v>0.2836493602079424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Список!$B$4:$B$9</xm:f>
          </x14:formula1>
          <xm:sqref>D2</xm:sqref>
        </x14:dataValidation>
        <x14:dataValidation type="list" allowBlank="1" showInputMessage="1" showErrorMessage="1">
          <x14:formula1>
            <xm:f>Список!$D$4:$D$8</xm:f>
          </x14:formula1>
          <xm:sqref>D3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17"/>
  <sheetViews>
    <sheetView workbookViewId="0">
      <selection activeCell="I25" sqref="I25"/>
    </sheetView>
  </sheetViews>
  <sheetFormatPr defaultColWidth="11" defaultRowHeight="15.75" x14ac:dyDescent="0.25"/>
  <cols>
    <col min="2" max="2" width="53.375" bestFit="1" customWidth="1"/>
    <col min="3" max="3" width="13.625" bestFit="1" customWidth="1"/>
    <col min="4" max="4" width="14.625" bestFit="1" customWidth="1"/>
    <col min="6" max="6" width="11.875" bestFit="1" customWidth="1"/>
    <col min="7" max="7" width="13" bestFit="1" customWidth="1"/>
  </cols>
  <sheetData>
    <row r="2" spans="2:8" x14ac:dyDescent="0.25">
      <c r="B2" t="s">
        <v>31</v>
      </c>
    </row>
    <row r="4" spans="2:8" x14ac:dyDescent="0.25">
      <c r="B4" s="1"/>
      <c r="C4" s="1" t="s">
        <v>24</v>
      </c>
      <c r="D4" s="1" t="s">
        <v>27</v>
      </c>
      <c r="E4" s="1" t="s">
        <v>26</v>
      </c>
      <c r="F4" s="1" t="s">
        <v>25</v>
      </c>
      <c r="G4" s="1" t="s">
        <v>28</v>
      </c>
      <c r="H4" s="1" t="s">
        <v>29</v>
      </c>
    </row>
    <row r="5" spans="2:8" x14ac:dyDescent="0.25">
      <c r="B5" s="1" t="s">
        <v>0</v>
      </c>
      <c r="C5" s="2">
        <v>0.13</v>
      </c>
      <c r="D5" s="2">
        <v>0.17</v>
      </c>
      <c r="E5" s="1"/>
      <c r="F5" s="2">
        <v>0.1</v>
      </c>
      <c r="G5" s="1"/>
      <c r="H5" s="1"/>
    </row>
    <row r="6" spans="2:8" x14ac:dyDescent="0.25">
      <c r="B6" s="1" t="s">
        <v>1</v>
      </c>
      <c r="C6" s="2">
        <v>-0.98</v>
      </c>
      <c r="D6" s="2">
        <v>-0.98</v>
      </c>
      <c r="E6" s="1"/>
      <c r="F6" s="1"/>
      <c r="G6" s="2">
        <v>0.3</v>
      </c>
      <c r="H6" s="2">
        <v>0.15</v>
      </c>
    </row>
    <row r="7" spans="2:8" x14ac:dyDescent="0.25">
      <c r="B7" s="1" t="s">
        <v>2</v>
      </c>
      <c r="C7" s="2">
        <v>0.83</v>
      </c>
      <c r="D7" s="2">
        <v>0.79</v>
      </c>
      <c r="E7" s="1"/>
      <c r="F7" s="1"/>
      <c r="G7" s="1"/>
      <c r="H7" s="1"/>
    </row>
    <row r="8" spans="2:8" x14ac:dyDescent="0.25">
      <c r="B8" s="1" t="s">
        <v>3</v>
      </c>
      <c r="C8" s="1"/>
      <c r="D8" s="1"/>
      <c r="E8" s="1"/>
      <c r="F8" s="2">
        <v>0.45</v>
      </c>
      <c r="G8" s="1"/>
      <c r="H8" s="1"/>
    </row>
    <row r="9" spans="2:8" x14ac:dyDescent="0.25">
      <c r="B9" s="1" t="s">
        <v>4</v>
      </c>
      <c r="C9" s="1"/>
      <c r="D9" s="1"/>
      <c r="E9" s="2">
        <v>-0.99</v>
      </c>
      <c r="F9" s="1"/>
      <c r="G9" s="1"/>
      <c r="H9" s="1"/>
    </row>
    <row r="10" spans="2:8" x14ac:dyDescent="0.25">
      <c r="B10" s="1" t="s">
        <v>5</v>
      </c>
      <c r="C10" s="1"/>
      <c r="D10" s="1"/>
      <c r="E10" s="2">
        <v>0.95</v>
      </c>
      <c r="F10" s="2">
        <v>0.26</v>
      </c>
      <c r="G10" s="2">
        <v>0.7</v>
      </c>
      <c r="H10" s="2">
        <v>0.3</v>
      </c>
    </row>
    <row r="11" spans="2:8" x14ac:dyDescent="0.25">
      <c r="B11" s="1" t="s">
        <v>6</v>
      </c>
      <c r="C11" s="1"/>
      <c r="D11" s="1"/>
      <c r="E11" s="1"/>
      <c r="F11" s="2">
        <v>-0.99</v>
      </c>
      <c r="G11" s="2">
        <v>-0.99</v>
      </c>
      <c r="H11" s="2">
        <v>0.26</v>
      </c>
    </row>
    <row r="12" spans="2:8" x14ac:dyDescent="0.25">
      <c r="B12" s="1" t="s">
        <v>7</v>
      </c>
      <c r="C12" s="1"/>
      <c r="D12" s="1"/>
      <c r="E12" s="1"/>
      <c r="F12" s="2">
        <v>0.1</v>
      </c>
      <c r="G12" s="2">
        <v>7.0000000000000007E-2</v>
      </c>
      <c r="H12" s="2">
        <v>-0.98</v>
      </c>
    </row>
    <row r="13" spans="2:8" x14ac:dyDescent="0.25">
      <c r="B13" s="1" t="s">
        <v>8</v>
      </c>
      <c r="C13" s="1"/>
      <c r="D13" s="1"/>
      <c r="E13" s="1"/>
      <c r="F13" s="2">
        <v>0.02</v>
      </c>
      <c r="G13" s="1"/>
      <c r="H13" s="2">
        <v>0.2</v>
      </c>
    </row>
    <row r="16" spans="2:8" x14ac:dyDescent="0.25">
      <c r="B16" s="1" t="s">
        <v>32</v>
      </c>
      <c r="C16" s="5">
        <v>40.31</v>
      </c>
      <c r="D16" s="5">
        <v>23.34</v>
      </c>
      <c r="E16" s="5">
        <v>19</v>
      </c>
      <c r="F16" s="7">
        <v>65</v>
      </c>
      <c r="G16" s="5">
        <v>30</v>
      </c>
      <c r="H16" s="7">
        <v>10</v>
      </c>
    </row>
    <row r="17" spans="2:8" x14ac:dyDescent="0.25">
      <c r="B17" s="1" t="s">
        <v>33</v>
      </c>
      <c r="C17" s="1">
        <v>280</v>
      </c>
      <c r="D17" s="1">
        <v>310</v>
      </c>
      <c r="E17" s="1">
        <v>90</v>
      </c>
      <c r="F17" s="3">
        <v>340</v>
      </c>
      <c r="G17" s="1">
        <v>270</v>
      </c>
      <c r="H17" s="4">
        <v>400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9"/>
  <sheetViews>
    <sheetView workbookViewId="0">
      <selection activeCell="E18" sqref="E18"/>
    </sheetView>
  </sheetViews>
  <sheetFormatPr defaultColWidth="11" defaultRowHeight="15.75" x14ac:dyDescent="0.25"/>
  <cols>
    <col min="2" max="2" width="14.625" bestFit="1" customWidth="1"/>
  </cols>
  <sheetData>
    <row r="3" spans="2:4" x14ac:dyDescent="0.25">
      <c r="B3" s="1" t="s">
        <v>22</v>
      </c>
      <c r="D3" s="1" t="s">
        <v>23</v>
      </c>
    </row>
    <row r="4" spans="2:4" x14ac:dyDescent="0.25">
      <c r="B4" s="1" t="s">
        <v>24</v>
      </c>
      <c r="D4" s="1" t="s">
        <v>9</v>
      </c>
    </row>
    <row r="5" spans="2:4" x14ac:dyDescent="0.25">
      <c r="B5" s="1" t="s">
        <v>27</v>
      </c>
      <c r="D5" s="1" t="s">
        <v>10</v>
      </c>
    </row>
    <row r="6" spans="2:4" x14ac:dyDescent="0.25">
      <c r="B6" s="1" t="s">
        <v>26</v>
      </c>
      <c r="D6" s="1" t="s">
        <v>11</v>
      </c>
    </row>
    <row r="7" spans="2:4" x14ac:dyDescent="0.25">
      <c r="B7" s="1" t="s">
        <v>25</v>
      </c>
      <c r="D7" s="1" t="s">
        <v>12</v>
      </c>
    </row>
    <row r="8" spans="2:4" x14ac:dyDescent="0.25">
      <c r="B8" s="1" t="s">
        <v>28</v>
      </c>
      <c r="D8" s="1" t="s">
        <v>13</v>
      </c>
    </row>
    <row r="9" spans="2:4" x14ac:dyDescent="0.25">
      <c r="B9" s="1" t="s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28"/>
  <sheetViews>
    <sheetView workbookViewId="0">
      <selection activeCell="F31" sqref="F31"/>
    </sheetView>
  </sheetViews>
  <sheetFormatPr defaultColWidth="11" defaultRowHeight="15.75" x14ac:dyDescent="0.25"/>
  <cols>
    <col min="2" max="2" width="26.625" bestFit="1" customWidth="1"/>
  </cols>
  <sheetData>
    <row r="2" spans="2:7" x14ac:dyDescent="0.25">
      <c r="B2" t="s">
        <v>19</v>
      </c>
    </row>
    <row r="3" spans="2:7" x14ac:dyDescent="0.25">
      <c r="F3" t="s">
        <v>18</v>
      </c>
    </row>
    <row r="4" spans="2:7" x14ac:dyDescent="0.25">
      <c r="B4" s="1" t="s">
        <v>14</v>
      </c>
      <c r="C4" s="1" t="s">
        <v>15</v>
      </c>
      <c r="D4" s="1" t="s">
        <v>15</v>
      </c>
      <c r="E4" s="1" t="s">
        <v>15</v>
      </c>
      <c r="F4" s="1" t="s">
        <v>16</v>
      </c>
      <c r="G4" s="1" t="s">
        <v>17</v>
      </c>
    </row>
    <row r="5" spans="2:7" x14ac:dyDescent="0.25">
      <c r="B5" s="1" t="s">
        <v>30</v>
      </c>
      <c r="C5" s="1" t="s">
        <v>9</v>
      </c>
      <c r="D5" s="1" t="s">
        <v>10</v>
      </c>
      <c r="E5" s="1" t="s">
        <v>11</v>
      </c>
      <c r="F5" s="1" t="s">
        <v>12</v>
      </c>
      <c r="G5" s="1" t="s">
        <v>13</v>
      </c>
    </row>
    <row r="6" spans="2:7" x14ac:dyDescent="0.25">
      <c r="B6" s="1" t="s">
        <v>0</v>
      </c>
      <c r="C6" s="1">
        <v>340.5</v>
      </c>
      <c r="D6" s="1">
        <v>340.5</v>
      </c>
      <c r="E6" s="1">
        <v>340.5</v>
      </c>
      <c r="F6" s="1">
        <v>340.5</v>
      </c>
      <c r="G6" s="1">
        <v>340.5</v>
      </c>
    </row>
    <row r="7" spans="2:7" x14ac:dyDescent="0.25">
      <c r="B7" s="1" t="s">
        <v>1</v>
      </c>
      <c r="C7" s="1">
        <v>439.9</v>
      </c>
      <c r="D7" s="1">
        <v>446.9</v>
      </c>
      <c r="E7" s="1">
        <v>446.9</v>
      </c>
      <c r="F7" s="1"/>
      <c r="G7" s="1">
        <v>439.9</v>
      </c>
    </row>
    <row r="8" spans="2:7" x14ac:dyDescent="0.25">
      <c r="B8" s="1" t="s">
        <v>2</v>
      </c>
      <c r="C8" s="1">
        <v>575</v>
      </c>
      <c r="D8" s="1">
        <v>594</v>
      </c>
      <c r="E8" s="1">
        <v>594</v>
      </c>
      <c r="F8" s="1">
        <v>559.29999999999995</v>
      </c>
      <c r="G8" s="1">
        <v>575</v>
      </c>
    </row>
    <row r="9" spans="2:7" x14ac:dyDescent="0.25">
      <c r="B9" s="1" t="s">
        <v>3</v>
      </c>
      <c r="C9" s="1">
        <v>587</v>
      </c>
      <c r="D9" s="1">
        <v>605.9</v>
      </c>
      <c r="E9" s="1">
        <v>605.9</v>
      </c>
      <c r="F9" s="1">
        <v>571.20000000000005</v>
      </c>
      <c r="G9" s="1">
        <v>687</v>
      </c>
    </row>
    <row r="10" spans="2:7" x14ac:dyDescent="0.25">
      <c r="B10" s="1" t="s">
        <v>4</v>
      </c>
      <c r="C10" s="1">
        <v>564</v>
      </c>
      <c r="D10" s="1">
        <v>553</v>
      </c>
      <c r="E10" s="1">
        <v>553</v>
      </c>
      <c r="F10" s="1">
        <v>535.5</v>
      </c>
      <c r="G10" s="1">
        <v>564</v>
      </c>
    </row>
    <row r="11" spans="2:7" x14ac:dyDescent="0.25">
      <c r="B11" s="1" t="s">
        <v>5</v>
      </c>
      <c r="C11" s="1">
        <v>567.79999999999995</v>
      </c>
      <c r="D11" s="1">
        <v>566</v>
      </c>
      <c r="E11" s="1">
        <v>566</v>
      </c>
      <c r="F11" s="1">
        <v>548.5</v>
      </c>
      <c r="G11" s="1">
        <v>567.79999999999995</v>
      </c>
    </row>
    <row r="12" spans="2:7" x14ac:dyDescent="0.25">
      <c r="B12" s="1" t="s">
        <v>6</v>
      </c>
      <c r="C12" s="1">
        <v>469</v>
      </c>
      <c r="D12" s="1">
        <v>453</v>
      </c>
      <c r="E12" s="1">
        <v>453</v>
      </c>
      <c r="F12" s="1"/>
      <c r="G12" s="1">
        <v>469</v>
      </c>
    </row>
    <row r="13" spans="2:7" x14ac:dyDescent="0.25">
      <c r="B13" s="1" t="s">
        <v>7</v>
      </c>
      <c r="C13" s="1">
        <v>303</v>
      </c>
      <c r="D13" s="1">
        <v>287</v>
      </c>
      <c r="E13" s="1">
        <v>287</v>
      </c>
      <c r="F13" s="1">
        <v>347</v>
      </c>
      <c r="G13" s="1">
        <v>303</v>
      </c>
    </row>
    <row r="14" spans="2:7" x14ac:dyDescent="0.25">
      <c r="B14" s="1" t="s">
        <v>8</v>
      </c>
      <c r="C14" s="1">
        <v>95</v>
      </c>
      <c r="D14" s="1">
        <v>80</v>
      </c>
      <c r="E14" s="1">
        <v>80</v>
      </c>
      <c r="F14" s="1">
        <v>95</v>
      </c>
      <c r="G14" s="1">
        <v>95</v>
      </c>
    </row>
    <row r="16" spans="2:7" x14ac:dyDescent="0.25">
      <c r="B16" t="s">
        <v>20</v>
      </c>
    </row>
    <row r="17" spans="2:7" x14ac:dyDescent="0.25">
      <c r="B17" t="s">
        <v>21</v>
      </c>
    </row>
    <row r="19" spans="2:7" x14ac:dyDescent="0.25">
      <c r="B19" s="1" t="s">
        <v>30</v>
      </c>
      <c r="C19" s="1" t="s">
        <v>9</v>
      </c>
      <c r="D19" s="1" t="s">
        <v>10</v>
      </c>
      <c r="E19" s="1" t="s">
        <v>11</v>
      </c>
      <c r="F19" s="1" t="s">
        <v>12</v>
      </c>
      <c r="G19" s="1" t="s">
        <v>13</v>
      </c>
    </row>
    <row r="20" spans="2:7" x14ac:dyDescent="0.25">
      <c r="B20" s="1" t="s">
        <v>0</v>
      </c>
      <c r="C20" s="1">
        <v>151.43</v>
      </c>
      <c r="D20" s="1">
        <v>154.75</v>
      </c>
      <c r="E20" s="1">
        <v>157.88999999999999</v>
      </c>
      <c r="F20" s="1">
        <v>161.87</v>
      </c>
      <c r="G20" s="1">
        <v>149.22999999999999</v>
      </c>
    </row>
    <row r="21" spans="2:7" x14ac:dyDescent="0.25">
      <c r="B21" s="1" t="s">
        <v>1</v>
      </c>
      <c r="C21" s="1">
        <v>75.84</v>
      </c>
      <c r="D21" s="1">
        <v>77.599999999999994</v>
      </c>
      <c r="E21" s="1">
        <v>79.099999999999994</v>
      </c>
      <c r="F21" s="1">
        <v>83.44</v>
      </c>
      <c r="G21" s="1">
        <v>73.760000000000005</v>
      </c>
    </row>
    <row r="22" spans="2:7" x14ac:dyDescent="0.25">
      <c r="B22" s="1" t="s">
        <v>2</v>
      </c>
      <c r="C22" s="1">
        <v>41.24</v>
      </c>
      <c r="D22" s="1">
        <v>43.33</v>
      </c>
      <c r="E22" s="1">
        <v>45.87</v>
      </c>
      <c r="F22" s="1">
        <v>48.02</v>
      </c>
      <c r="G22" s="1">
        <v>40.57</v>
      </c>
    </row>
    <row r="23" spans="2:7" x14ac:dyDescent="0.25">
      <c r="B23" s="1" t="s">
        <v>3</v>
      </c>
      <c r="C23" s="1">
        <v>41.24</v>
      </c>
      <c r="D23" s="1">
        <v>43.33</v>
      </c>
      <c r="E23" s="1">
        <v>45.87</v>
      </c>
      <c r="F23" s="1">
        <v>48.02</v>
      </c>
      <c r="G23" s="1">
        <v>40.57</v>
      </c>
    </row>
    <row r="24" spans="2:7" x14ac:dyDescent="0.25">
      <c r="B24" s="1" t="s">
        <v>4</v>
      </c>
      <c r="C24" s="1">
        <v>33.94</v>
      </c>
      <c r="D24" s="1">
        <v>35.89</v>
      </c>
      <c r="E24" s="1">
        <v>37.54</v>
      </c>
      <c r="F24" s="1">
        <v>39.979999999999997</v>
      </c>
      <c r="G24" s="1">
        <v>31.76</v>
      </c>
    </row>
    <row r="25" spans="2:7" x14ac:dyDescent="0.25">
      <c r="B25" s="1" t="s">
        <v>5</v>
      </c>
      <c r="C25" s="1">
        <v>33.94</v>
      </c>
      <c r="D25" s="1">
        <v>35.89</v>
      </c>
      <c r="E25" s="1">
        <v>37.54</v>
      </c>
      <c r="F25" s="1">
        <v>39.979999999999997</v>
      </c>
      <c r="G25" s="1">
        <v>31.76</v>
      </c>
    </row>
    <row r="26" spans="2:7" x14ac:dyDescent="0.25">
      <c r="B26" s="1" t="s">
        <v>6</v>
      </c>
      <c r="C26" s="1">
        <v>43.77</v>
      </c>
      <c r="D26" s="1">
        <v>46.64</v>
      </c>
      <c r="E26" s="1">
        <v>49.32</v>
      </c>
      <c r="F26" s="1">
        <v>54.76</v>
      </c>
      <c r="G26" s="1">
        <v>41.36</v>
      </c>
    </row>
    <row r="27" spans="2:7" x14ac:dyDescent="0.25">
      <c r="B27" s="1" t="s">
        <v>7</v>
      </c>
      <c r="C27" s="1">
        <v>45.39</v>
      </c>
      <c r="D27" s="1">
        <v>46.2</v>
      </c>
      <c r="E27" s="1">
        <v>50.03</v>
      </c>
      <c r="F27" s="1">
        <v>53.05</v>
      </c>
      <c r="G27" s="1">
        <v>43.87</v>
      </c>
    </row>
    <row r="28" spans="2:7" x14ac:dyDescent="0.25">
      <c r="B28" s="1" t="s">
        <v>8</v>
      </c>
      <c r="C28" s="1">
        <v>45.39</v>
      </c>
      <c r="D28" s="1">
        <v>46.2</v>
      </c>
      <c r="E28" s="1">
        <v>50.03</v>
      </c>
      <c r="F28" s="1">
        <v>53.05</v>
      </c>
      <c r="G28" s="1">
        <v>43.87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Рассчет IRR</vt:lpstr>
      <vt:lpstr>Мат. Баланс по процессам</vt:lpstr>
      <vt:lpstr>Список</vt:lpstr>
      <vt:lpstr>Цены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Aleksandr Kulikov</dc:creator>
  <cp:lastModifiedBy>Анастасия Коваленко</cp:lastModifiedBy>
  <dcterms:created xsi:type="dcterms:W3CDTF">2020-05-17T10:11:38Z</dcterms:created>
  <dcterms:modified xsi:type="dcterms:W3CDTF">2020-05-17T17:00:02Z</dcterms:modified>
</cp:coreProperties>
</file>