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16C56AD6-25EB-4B05-9CBE-3A30B9D53A44}" xr6:coauthVersionLast="47" xr6:coauthVersionMax="47" xr10:uidLastSave="{00000000-0000-0000-0000-000000000000}"/>
  <bookViews>
    <workbookView xWindow="-120" yWindow="-120" windowWidth="19620" windowHeight="11160" xr2:uid="{00000000-000D-0000-FFFF-FFFF00000000}"/>
  </bookViews>
  <sheets>
    <sheet name="Анализ" sheetId="2" r:id="rId1"/>
    <sheet name="DATA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E14" i="2" l="1"/>
  <c r="D14" i="2"/>
  <c r="F14" i="2"/>
  <c r="G14" i="2"/>
  <c r="H14" i="2"/>
  <c r="I14" i="2"/>
  <c r="J5" i="2"/>
  <c r="L3" i="2"/>
  <c r="J13" i="2" l="1"/>
  <c r="J12" i="2"/>
  <c r="J11" i="2"/>
  <c r="J10" i="2"/>
  <c r="J9" i="2"/>
  <c r="J8" i="2"/>
  <c r="J7" i="2"/>
  <c r="J6" i="2"/>
  <c r="K5" i="2"/>
  <c r="M5" i="2" s="1"/>
  <c r="N5" i="2" s="1"/>
  <c r="O5" i="2"/>
  <c r="K13" i="2"/>
  <c r="M13" i="2" s="1"/>
  <c r="N13" i="2" s="1"/>
  <c r="O13" i="2"/>
  <c r="K12" i="2"/>
  <c r="M12" i="2" s="1"/>
  <c r="N12" i="2" s="1"/>
  <c r="O12" i="2"/>
  <c r="K11" i="2"/>
  <c r="M11" i="2" s="1"/>
  <c r="N11" i="2" s="1"/>
  <c r="O11" i="2"/>
  <c r="K10" i="2"/>
  <c r="M10" i="2" s="1"/>
  <c r="N10" i="2" s="1"/>
  <c r="O10" i="2"/>
  <c r="K9" i="2"/>
  <c r="M9" i="2" s="1"/>
  <c r="N9" i="2" s="1"/>
  <c r="O9" i="2"/>
  <c r="K8" i="2"/>
  <c r="M8" i="2" s="1"/>
  <c r="N8" i="2" s="1"/>
  <c r="O8" i="2"/>
  <c r="K7" i="2"/>
  <c r="M7" i="2" s="1"/>
  <c r="N7" i="2" s="1"/>
  <c r="O7" i="2"/>
  <c r="K6" i="2"/>
  <c r="M6" i="2" s="1"/>
  <c r="N6" i="2" s="1"/>
  <c r="O6" i="2"/>
  <c r="O14" i="2" l="1"/>
  <c r="N14" i="2"/>
  <c r="O16" i="2"/>
  <c r="M14" i="2"/>
  <c r="K14" i="2"/>
  <c r="J14" i="2" l="1"/>
</calcChain>
</file>

<file path=xl/sharedStrings.xml><?xml version="1.0" encoding="utf-8"?>
<sst xmlns="http://schemas.openxmlformats.org/spreadsheetml/2006/main" count="52" uniqueCount="46">
  <si>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</si>
  <si>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</si>
  <si>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</si>
  <si>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</si>
  <si>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</si>
  <si>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</si>
  <si>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</si>
  <si>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</si>
  <si>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</si>
  <si>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</si>
  <si>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</si>
  <si>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</si>
  <si>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</si>
  <si>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</si>
  <si>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</si>
  <si>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</si>
  <si>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</si>
  <si>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</si>
  <si>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</si>
  <si>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</si>
  <si>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30 дней</t>
  </si>
  <si>
    <t>60 дней</t>
  </si>
  <si>
    <t>90 дней</t>
  </si>
  <si>
    <t>120 дней</t>
  </si>
  <si>
    <t>150 дней</t>
  </si>
  <si>
    <t>180 дней</t>
  </si>
  <si>
    <t/>
  </si>
  <si>
    <t>Retention</t>
  </si>
  <si>
    <t>Количество пользователей</t>
  </si>
  <si>
    <t>LT</t>
  </si>
  <si>
    <t>ARPU</t>
  </si>
  <si>
    <t>LTR</t>
  </si>
  <si>
    <t>LTV</t>
  </si>
  <si>
    <t>AVR_COST</t>
  </si>
  <si>
    <t xml:space="preserve"> COST</t>
  </si>
  <si>
    <t>Начало периода</t>
  </si>
  <si>
    <t>Количество</t>
  </si>
  <si>
    <t>когорта, которая показывает высокий LTV за счет низких костов.</t>
  </si>
  <si>
    <t>когорта, которая показывает низкий LTV за счет низкого лайфтайма</t>
  </si>
  <si>
    <t>когорта, которая показывает низкий LTV за счет высоких костов.</t>
  </si>
  <si>
    <t>Прибыль</t>
  </si>
  <si>
    <t>ARPU+10%</t>
  </si>
  <si>
    <t>Прогноз+10%</t>
  </si>
  <si>
    <t>При увеличении ARPU суммарная прибыль вырастет на</t>
  </si>
  <si>
    <t>когорта, которая показывает высокий LTV за счет высокого лайфтайма.</t>
  </si>
  <si>
    <t>старт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</si>
</sst>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%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242D34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1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17" fontId="0" fillId="2" borderId="4" xfId="0" applyNumberFormat="1" applyFill="1" applyBorder="1"/>
    <xf numFmtId="17" fontId="0" fillId="2" borderId="6" xfId="0" applyNumberFormat="1" applyFill="1" applyBorder="1"/>
    <xf numFmtId="2" fontId="0" fillId="0" borderId="0" xfId="0" applyNumberFormat="1"/>
    <xf numFmtId="0" fontId="2" fillId="0" borderId="0" xfId="0" applyFont="1"/>
    <xf numFmtId="0" fontId="2" fillId="2" borderId="9" xfId="0" applyFont="1" applyFill="1" applyBorder="1"/>
    <xf numFmtId="0" fontId="2" fillId="2" borderId="10" xfId="0" applyFont="1" applyFill="1" applyBorder="1"/>
    <xf numFmtId="2" fontId="0" fillId="3" borderId="0" xfId="0" applyNumberFormat="1" applyFill="1"/>
    <xf numFmtId="10" fontId="0" fillId="0" borderId="0" xfId="1" applyNumberFormat="1" applyFont="1"/>
    <xf numFmtId="2" fontId="0" fillId="0" borderId="0" xfId="1" applyNumberFormat="1" applyFont="1" applyBorder="1"/>
    <xf numFmtId="2" fontId="0" fillId="3" borderId="0" xfId="1" applyNumberFormat="1" applyFont="1" applyFill="1" applyBorder="1"/>
    <xf numFmtId="0" fontId="2" fillId="2" borderId="2" xfId="0" applyFont="1" applyFill="1" applyBorder="1"/>
    <xf numFmtId="164" fontId="0" fillId="0" borderId="12" xfId="1" applyNumberFormat="1" applyFont="1" applyBorder="1"/>
    <xf numFmtId="0" fontId="7" fillId="0" borderId="0" xfId="0" applyFont="1"/>
    <xf numFmtId="0" fontId="8" fillId="0" borderId="0" xfId="0" applyFont="1"/>
    <xf numFmtId="0" fontId="0" fillId="3" borderId="0" xfId="0" applyFill="1"/>
    <xf numFmtId="2" fontId="0" fillId="5" borderId="0" xfId="1" applyNumberFormat="1" applyFont="1" applyFill="1" applyBorder="1"/>
    <xf numFmtId="2" fontId="0" fillId="5" borderId="0" xfId="0" applyNumberFormat="1" applyFill="1"/>
    <xf numFmtId="2" fontId="0" fillId="6" borderId="7" xfId="1" applyNumberFormat="1" applyFont="1" applyFill="1" applyBorder="1"/>
    <xf numFmtId="2" fontId="0" fillId="6" borderId="7" xfId="0" applyNumberFormat="1" applyFill="1" applyBorder="1"/>
    <xf numFmtId="0" fontId="0" fillId="6" borderId="0" xfId="0" applyFill="1"/>
    <xf numFmtId="2" fontId="0" fillId="7" borderId="0" xfId="1" applyNumberFormat="1" applyFont="1" applyFill="1" applyBorder="1"/>
    <xf numFmtId="2" fontId="0" fillId="7" borderId="0" xfId="0" applyNumberFormat="1" applyFill="1"/>
    <xf numFmtId="0" fontId="0" fillId="7" borderId="0" xfId="0" applyFill="1"/>
    <xf numFmtId="44" fontId="0" fillId="0" borderId="0" xfId="0" applyNumberFormat="1"/>
    <xf numFmtId="44" fontId="9" fillId="0" borderId="5" xfId="0" applyNumberFormat="1" applyFont="1" applyBorder="1"/>
    <xf numFmtId="44" fontId="0" fillId="0" borderId="7" xfId="0" applyNumberFormat="1" applyBorder="1"/>
    <xf numFmtId="44" fontId="9" fillId="0" borderId="8" xfId="0" applyNumberFormat="1" applyFont="1" applyBorder="1"/>
    <xf numFmtId="2" fontId="0" fillId="4" borderId="11" xfId="1" applyNumberFormat="1" applyFont="1" applyFill="1" applyBorder="1"/>
    <xf numFmtId="2" fontId="0" fillId="4" borderId="12" xfId="1" applyNumberFormat="1" applyFont="1" applyFill="1" applyBorder="1"/>
    <xf numFmtId="44" fontId="0" fillId="0" borderId="12" xfId="0" applyNumberFormat="1" applyBorder="1"/>
    <xf numFmtId="44" fontId="9" fillId="0" borderId="13" xfId="0" applyNumberFormat="1" applyFont="1" applyBorder="1"/>
    <xf numFmtId="1" fontId="0" fillId="0" borderId="0" xfId="1" applyNumberFormat="1" applyFont="1"/>
    <xf numFmtId="0" fontId="1" fillId="2" borderId="2" xfId="0" applyFont="1" applyFill="1" applyBorder="1"/>
    <xf numFmtId="10" fontId="0" fillId="0" borderId="0" xfId="1" applyNumberFormat="1" applyFont="1" applyBorder="1"/>
    <xf numFmtId="10" fontId="0" fillId="0" borderId="5" xfId="1" applyNumberFormat="1" applyFont="1" applyBorder="1"/>
    <xf numFmtId="10" fontId="0" fillId="0" borderId="12" xfId="1" applyNumberFormat="1" applyFont="1" applyBorder="1"/>
    <xf numFmtId="10" fontId="0" fillId="5" borderId="0" xfId="1" applyNumberFormat="1" applyFont="1" applyFill="1" applyBorder="1"/>
    <xf numFmtId="10" fontId="0" fillId="7" borderId="0" xfId="1" applyNumberFormat="1" applyFont="1" applyFill="1" applyBorder="1"/>
    <xf numFmtId="10" fontId="0" fillId="3" borderId="0" xfId="1" applyNumberFormat="1" applyFont="1" applyFill="1" applyBorder="1"/>
    <xf numFmtId="10" fontId="0" fillId="6" borderId="7" xfId="1" applyNumberFormat="1" applyFont="1" applyFill="1" applyBorder="1"/>
    <xf numFmtId="10" fontId="0" fillId="0" borderId="14" xfId="1" applyNumberFormat="1" applyFont="1" applyBorder="1"/>
    <xf numFmtId="10" fontId="0" fillId="5" borderId="5" xfId="1" applyNumberFormat="1" applyFont="1" applyFill="1" applyBorder="1"/>
    <xf numFmtId="10" fontId="0" fillId="7" borderId="5" xfId="1" applyNumberFormat="1" applyFont="1" applyFill="1" applyBorder="1"/>
    <xf numFmtId="10" fontId="0" fillId="3" borderId="5" xfId="1" applyNumberFormat="1" applyFont="1" applyFill="1" applyBorder="1"/>
    <xf numFmtId="10" fontId="0" fillId="6" borderId="8" xfId="1" applyNumberFormat="1" applyFont="1" applyFill="1" applyBorder="1"/>
    <xf numFmtId="0" fontId="6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17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katsertsvadze" refreshedDate="45145.793640393516" createdVersion="8" refreshedVersion="8" minRefreshableVersion="3" recordCount="2500" xr:uid="{21A4BAC1-87D5-4963-8F98-73AF74A655ED}">
  <cacheSource type="worksheet">
    <worksheetSource ref="A1:I2501" sheet="DATA"/>
  </cacheSource>
  <cacheFields count="12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1"/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Месяцы (date_come)" numFmtId="0" databaseField="0">
      <fieldGroup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Кварталы (date_come)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 (date_come)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C8B72-426B-4C0B-AC53-2B0FD0E8A76A}" name="Сводная таблица1" cacheId="12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rowHeaderCaption="">
  <location ref="B25:J36" firstHeaderRow="0" firstDataRow="1" firstDataCol="1"/>
  <pivotFields count="12">
    <pivotField dataField="1" showAll="0"/>
    <pivotField axis="axisRow" numFmtId="14" showAll="0">
      <items count="274">
        <item x="265"/>
        <item x="55"/>
        <item x="201"/>
        <item x="205"/>
        <item x="190"/>
        <item x="87"/>
        <item x="244"/>
        <item x="104"/>
        <item x="232"/>
        <item x="198"/>
        <item x="27"/>
        <item x="143"/>
        <item x="193"/>
        <item x="118"/>
        <item x="176"/>
        <item x="13"/>
        <item x="227"/>
        <item x="197"/>
        <item x="171"/>
        <item x="245"/>
        <item x="106"/>
        <item x="59"/>
        <item x="149"/>
        <item x="165"/>
        <item x="156"/>
        <item x="124"/>
        <item x="108"/>
        <item x="261"/>
        <item x="81"/>
        <item x="131"/>
        <item x="163"/>
        <item x="48"/>
        <item x="51"/>
        <item x="239"/>
        <item x="37"/>
        <item x="192"/>
        <item x="218"/>
        <item x="53"/>
        <item x="233"/>
        <item x="145"/>
        <item x="139"/>
        <item x="64"/>
        <item x="69"/>
        <item x="49"/>
        <item x="164"/>
        <item x="58"/>
        <item x="86"/>
        <item x="101"/>
        <item x="241"/>
        <item x="23"/>
        <item x="10"/>
        <item x="96"/>
        <item x="25"/>
        <item x="251"/>
        <item x="180"/>
        <item x="44"/>
        <item x="12"/>
        <item x="247"/>
        <item x="8"/>
        <item x="1"/>
        <item x="259"/>
        <item x="250"/>
        <item x="79"/>
        <item x="36"/>
        <item x="26"/>
        <item x="92"/>
        <item x="132"/>
        <item x="136"/>
        <item x="189"/>
        <item x="142"/>
        <item x="229"/>
        <item x="4"/>
        <item x="110"/>
        <item x="174"/>
        <item x="19"/>
        <item x="71"/>
        <item x="178"/>
        <item x="45"/>
        <item x="263"/>
        <item x="42"/>
        <item x="225"/>
        <item x="107"/>
        <item x="17"/>
        <item x="18"/>
        <item x="77"/>
        <item x="116"/>
        <item x="231"/>
        <item x="11"/>
        <item x="105"/>
        <item x="70"/>
        <item x="242"/>
        <item x="73"/>
        <item x="6"/>
        <item x="121"/>
        <item x="66"/>
        <item x="28"/>
        <item x="203"/>
        <item x="240"/>
        <item x="148"/>
        <item x="262"/>
        <item x="32"/>
        <item x="270"/>
        <item x="215"/>
        <item x="102"/>
        <item x="57"/>
        <item x="246"/>
        <item x="140"/>
        <item x="21"/>
        <item x="63"/>
        <item x="40"/>
        <item x="224"/>
        <item x="194"/>
        <item x="114"/>
        <item x="182"/>
        <item x="266"/>
        <item x="52"/>
        <item x="24"/>
        <item x="211"/>
        <item x="95"/>
        <item x="20"/>
        <item x="123"/>
        <item x="78"/>
        <item x="111"/>
        <item x="181"/>
        <item x="47"/>
        <item x="196"/>
        <item x="30"/>
        <item x="221"/>
        <item x="126"/>
        <item x="138"/>
        <item x="67"/>
        <item x="2"/>
        <item x="185"/>
        <item x="127"/>
        <item x="252"/>
        <item x="153"/>
        <item x="223"/>
        <item x="207"/>
        <item x="82"/>
        <item x="170"/>
        <item x="268"/>
        <item x="255"/>
        <item x="213"/>
        <item x="33"/>
        <item x="188"/>
        <item x="61"/>
        <item x="0"/>
        <item x="68"/>
        <item x="129"/>
        <item x="155"/>
        <item x="16"/>
        <item x="122"/>
        <item x="258"/>
        <item x="151"/>
        <item x="269"/>
        <item x="238"/>
        <item x="204"/>
        <item x="54"/>
        <item x="175"/>
        <item x="202"/>
        <item x="147"/>
        <item x="212"/>
        <item x="120"/>
        <item x="235"/>
        <item x="249"/>
        <item x="168"/>
        <item x="72"/>
        <item x="158"/>
        <item x="46"/>
        <item x="228"/>
        <item x="210"/>
        <item x="94"/>
        <item x="271"/>
        <item x="256"/>
        <item x="173"/>
        <item x="146"/>
        <item x="91"/>
        <item x="248"/>
        <item x="83"/>
        <item x="35"/>
        <item x="169"/>
        <item x="206"/>
        <item x="272"/>
        <item x="220"/>
        <item x="128"/>
        <item x="109"/>
        <item x="199"/>
        <item x="119"/>
        <item x="172"/>
        <item x="7"/>
        <item x="236"/>
        <item x="76"/>
        <item x="5"/>
        <item x="260"/>
        <item x="186"/>
        <item x="50"/>
        <item x="84"/>
        <item x="80"/>
        <item x="56"/>
        <item x="187"/>
        <item x="184"/>
        <item x="15"/>
        <item x="264"/>
        <item x="152"/>
        <item x="150"/>
        <item x="65"/>
        <item x="157"/>
        <item x="38"/>
        <item x="93"/>
        <item x="60"/>
        <item x="179"/>
        <item x="167"/>
        <item x="89"/>
        <item x="134"/>
        <item x="133"/>
        <item x="216"/>
        <item x="243"/>
        <item x="88"/>
        <item x="130"/>
        <item x="125"/>
        <item x="234"/>
        <item x="97"/>
        <item x="9"/>
        <item x="98"/>
        <item x="39"/>
        <item x="214"/>
        <item x="208"/>
        <item x="75"/>
        <item x="267"/>
        <item x="222"/>
        <item x="22"/>
        <item x="253"/>
        <item x="257"/>
        <item x="160"/>
        <item x="159"/>
        <item x="217"/>
        <item x="103"/>
        <item x="191"/>
        <item x="41"/>
        <item x="162"/>
        <item x="161"/>
        <item x="200"/>
        <item x="100"/>
        <item x="14"/>
        <item x="135"/>
        <item x="183"/>
        <item x="141"/>
        <item x="254"/>
        <item x="3"/>
        <item x="137"/>
        <item x="166"/>
        <item x="62"/>
        <item x="219"/>
        <item x="85"/>
        <item x="34"/>
        <item x="113"/>
        <item x="195"/>
        <item x="177"/>
        <item x="74"/>
        <item x="226"/>
        <item x="31"/>
        <item x="144"/>
        <item x="237"/>
        <item x="43"/>
        <item x="115"/>
        <item x="154"/>
        <item x="112"/>
        <item x="90"/>
        <item x="230"/>
        <item x="29"/>
        <item x="209"/>
        <item x="117"/>
        <item x="9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 defaultSubtotal="0">
      <items count="6">
        <item sd="0" x="0"/>
        <item x="1"/>
        <item x="2"/>
        <item sd="0"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1"/>
    <field x="9"/>
    <field x="1"/>
  </rowFields>
  <rowItems count="11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Начало периода" fld="0" subtotal="count" baseField="11" baseItem="1"/>
    <dataField name="30 дней" fld="2" baseField="11" baseItem="1"/>
    <dataField name="60 дней" fld="3" baseField="11" baseItem="1"/>
    <dataField name="90 дней" fld="4" baseField="11" baseItem="1"/>
    <dataField name="120 дней" fld="5" baseField="11" baseItem="1"/>
    <dataField name="150 дней" fld="6" baseField="11" baseItem="1"/>
    <dataField name="180 дней" fld="7" baseField="11" baseItem="1"/>
    <dataField name=" COST" fld="8" subtotal="average" baseField="11" baseItem="1"/>
  </dataFields>
  <formats count="17">
    <format dxfId="16">
      <pivotArea field="11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14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13">
      <pivotArea dataOnly="0" labelOnly="1" fieldPosition="0">
        <references count="2">
          <reference field="9" count="3">
            <x v="10"/>
            <x v="11"/>
            <x v="12"/>
          </reference>
          <reference field="11" count="1" selected="0">
            <x v="1"/>
          </reference>
        </references>
      </pivotArea>
    </format>
    <format dxfId="12">
      <pivotArea dataOnly="0" labelOnly="1" fieldPosition="0">
        <references count="2">
          <reference field="9" count="6">
            <x v="1"/>
            <x v="2"/>
            <x v="3"/>
            <x v="4"/>
            <x v="5"/>
            <x v="6"/>
          </reference>
          <reference field="11" count="1" selected="0">
            <x v="2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7"/>
          </reference>
          <reference field="9" count="1">
            <x v="10"/>
          </reference>
          <reference field="11" count="1" selected="0">
            <x v="1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7"/>
          </reference>
          <reference field="9" count="1">
            <x v="11"/>
          </reference>
          <reference field="11" count="1" selected="0">
            <x v="1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7"/>
          </reference>
          <reference field="9" count="1">
            <x v="12"/>
          </reference>
          <reference field="11" count="1" selected="0">
            <x v="1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7"/>
          </reference>
          <reference field="11" count="1">
            <x v="2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7"/>
          </reference>
          <reference field="9" count="1">
            <x v="1"/>
          </reference>
          <reference field="11" count="1" selected="0">
            <x v="2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7"/>
          </reference>
          <reference field="9" count="1">
            <x v="2"/>
          </reference>
          <reference field="11" count="1" selected="0">
            <x v="2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7"/>
          </reference>
          <reference field="9" count="1">
            <x v="3"/>
          </reference>
          <reference field="11" count="1" selected="0">
            <x v="2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7"/>
          </reference>
          <reference field="9" count="1">
            <x v="4"/>
          </reference>
          <reference field="11" count="1" selected="0">
            <x v="2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7"/>
          </reference>
          <reference field="9" count="1">
            <x v="5"/>
          </reference>
          <reference field="11" count="1" selected="0">
            <x v="2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7"/>
          </reference>
          <reference field="9" count="1">
            <x v="6"/>
          </reference>
          <reference field="11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D090-4966-4685-99EC-EFBD72BA797D}">
  <dimension ref="A2:S36"/>
  <sheetViews>
    <sheetView tabSelected="1" zoomScale="99" workbookViewId="0">
      <selection activeCell="M25" sqref="M25"/>
    </sheetView>
  </sheetViews>
  <sheetFormatPr defaultRowHeight="15" x14ac:dyDescent="0.25"/>
  <cols>
    <col min="1" max="1" width="8.5703125" bestFit="1" customWidth="1"/>
    <col min="2" max="3" width="12.42578125" customWidth="1"/>
    <col min="4" max="4" width="8.140625" bestFit="1" customWidth="1"/>
    <col min="5" max="5" width="10.42578125" bestFit="1" customWidth="1"/>
    <col min="6" max="6" width="8.140625" bestFit="1" customWidth="1"/>
    <col min="7" max="9" width="9.140625" bestFit="1" customWidth="1"/>
    <col min="10" max="10" width="13.28515625" customWidth="1"/>
    <col min="11" max="11" width="10.28515625" customWidth="1"/>
    <col min="12" max="12" width="10.5703125" bestFit="1" customWidth="1"/>
    <col min="14" max="15" width="14.5703125" bestFit="1" customWidth="1"/>
    <col min="16" max="16" width="8.5703125" bestFit="1" customWidth="1"/>
    <col min="17" max="17" width="16.140625" bestFit="1" customWidth="1"/>
    <col min="18" max="20" width="8.140625" bestFit="1" customWidth="1"/>
    <col min="22" max="23" width="9.28515625" bestFit="1" customWidth="1"/>
    <col min="24" max="24" width="7.140625" bestFit="1" customWidth="1"/>
    <col min="25" max="26" width="9.28515625" bestFit="1" customWidth="1"/>
  </cols>
  <sheetData>
    <row r="2" spans="1:19" x14ac:dyDescent="0.25">
      <c r="K2" s="21" t="s">
        <v>30</v>
      </c>
      <c r="L2" s="22">
        <v>300</v>
      </c>
    </row>
    <row r="3" spans="1:19" ht="19.5" thickBot="1" x14ac:dyDescent="0.35">
      <c r="D3" s="54" t="s">
        <v>27</v>
      </c>
      <c r="E3" s="54"/>
      <c r="F3" s="54"/>
      <c r="G3" s="54"/>
      <c r="H3" s="54"/>
      <c r="K3" s="12" t="s">
        <v>41</v>
      </c>
      <c r="L3" s="11">
        <f>L2+(L2*0.1)</f>
        <v>330</v>
      </c>
    </row>
    <row r="4" spans="1:19" x14ac:dyDescent="0.25">
      <c r="A4" s="6"/>
      <c r="B4" s="19" t="s">
        <v>36</v>
      </c>
      <c r="C4" s="41" t="s">
        <v>45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8" t="s">
        <v>25</v>
      </c>
      <c r="J4" s="13" t="s">
        <v>29</v>
      </c>
      <c r="K4" s="13" t="s">
        <v>31</v>
      </c>
      <c r="L4" s="13" t="s">
        <v>33</v>
      </c>
      <c r="M4" s="13" t="s">
        <v>32</v>
      </c>
      <c r="N4" s="13" t="s">
        <v>40</v>
      </c>
      <c r="O4" s="14" t="s">
        <v>42</v>
      </c>
    </row>
    <row r="5" spans="1:19" x14ac:dyDescent="0.25">
      <c r="A5" s="9">
        <v>44105</v>
      </c>
      <c r="B5" s="17">
        <v>274</v>
      </c>
      <c r="C5" s="42">
        <v>1</v>
      </c>
      <c r="D5" s="42">
        <v>0.83941605839416056</v>
      </c>
      <c r="E5" s="42">
        <v>0.63868613138686137</v>
      </c>
      <c r="F5" s="42">
        <v>0.37956204379562042</v>
      </c>
      <c r="G5" s="42">
        <v>0.15328467153284672</v>
      </c>
      <c r="H5" s="42">
        <v>8.0291970802919707E-2</v>
      </c>
      <c r="I5" s="43">
        <v>3.2846715328467155E-2</v>
      </c>
      <c r="J5" s="11">
        <f>D5/2+I5/2+SUM(E5:H5)</f>
        <v>1.687956204379562</v>
      </c>
      <c r="K5" s="11">
        <f t="shared" ref="K5:K13" si="0">J5*$L$2</f>
        <v>506.38686131386856</v>
      </c>
      <c r="L5" s="11">
        <v>70.226277372262771</v>
      </c>
      <c r="M5" s="11">
        <f>K5-L5</f>
        <v>436.16058394160581</v>
      </c>
      <c r="N5" s="32">
        <f>M5*B5</f>
        <v>119507.99999999999</v>
      </c>
      <c r="O5" s="33">
        <f t="shared" ref="O5:O13" si="1">(($L$3*J5)-L5)*B5</f>
        <v>133383</v>
      </c>
    </row>
    <row r="6" spans="1:19" x14ac:dyDescent="0.25">
      <c r="A6" s="9">
        <v>44136</v>
      </c>
      <c r="B6" s="24">
        <v>308</v>
      </c>
      <c r="C6" s="45">
        <v>1</v>
      </c>
      <c r="D6" s="45">
        <v>0.83441558441558439</v>
      </c>
      <c r="E6" s="45">
        <v>0.61688311688311692</v>
      </c>
      <c r="F6" s="45">
        <v>0.38311688311688313</v>
      </c>
      <c r="G6" s="45">
        <v>0.17207792207792208</v>
      </c>
      <c r="H6" s="45">
        <v>8.7662337662337664E-2</v>
      </c>
      <c r="I6" s="50">
        <v>4.2207792207792208E-2</v>
      </c>
      <c r="J6" s="24">
        <f t="shared" ref="J6:J13" si="2">D6/2+I6/2+SUM(E6:H6)</f>
        <v>1.698051948051948</v>
      </c>
      <c r="K6" s="25">
        <f t="shared" si="0"/>
        <v>509.41558441558442</v>
      </c>
      <c r="L6" s="25">
        <v>36.142857142857146</v>
      </c>
      <c r="M6" s="25">
        <f t="shared" ref="M6:M13" si="3">K6-L6</f>
        <v>473.27272727272725</v>
      </c>
      <c r="N6" s="32">
        <f t="shared" ref="N6:N13" si="4">M6*B6</f>
        <v>145768</v>
      </c>
      <c r="O6" s="33">
        <f t="shared" si="1"/>
        <v>161458.00000000003</v>
      </c>
    </row>
    <row r="7" spans="1:19" x14ac:dyDescent="0.25">
      <c r="A7" s="9">
        <v>44166</v>
      </c>
      <c r="B7" s="17">
        <v>316</v>
      </c>
      <c r="C7" s="42">
        <v>1</v>
      </c>
      <c r="D7" s="42">
        <v>0.78797468354430378</v>
      </c>
      <c r="E7" s="42">
        <v>0.620253164556962</v>
      </c>
      <c r="F7" s="42">
        <v>0.35126582278481011</v>
      </c>
      <c r="G7" s="42">
        <v>0.16139240506329114</v>
      </c>
      <c r="H7" s="42">
        <v>6.9620253164556958E-2</v>
      </c>
      <c r="I7" s="43">
        <v>3.1645569620253167E-2</v>
      </c>
      <c r="J7" s="11">
        <f t="shared" si="2"/>
        <v>1.6123417721518987</v>
      </c>
      <c r="K7" s="11">
        <f t="shared" si="0"/>
        <v>483.70253164556959</v>
      </c>
      <c r="L7" s="11">
        <v>70.00316455696202</v>
      </c>
      <c r="M7" s="11">
        <f t="shared" si="3"/>
        <v>413.69936708860757</v>
      </c>
      <c r="N7" s="32">
        <f t="shared" si="4"/>
        <v>130729</v>
      </c>
      <c r="O7" s="33">
        <f t="shared" si="1"/>
        <v>146014</v>
      </c>
      <c r="S7" s="40"/>
    </row>
    <row r="8" spans="1:19" x14ac:dyDescent="0.25">
      <c r="A8" s="9">
        <v>44197</v>
      </c>
      <c r="B8" s="29">
        <v>300</v>
      </c>
      <c r="C8" s="46">
        <v>1</v>
      </c>
      <c r="D8" s="46">
        <v>0.77666666666666662</v>
      </c>
      <c r="E8" s="46">
        <v>0.56999999999999995</v>
      </c>
      <c r="F8" s="46">
        <v>0.35666666666666669</v>
      </c>
      <c r="G8" s="46">
        <v>0.17666666666666667</v>
      </c>
      <c r="H8" s="46">
        <v>0.09</v>
      </c>
      <c r="I8" s="51">
        <v>0.03</v>
      </c>
      <c r="J8" s="29">
        <f t="shared" si="2"/>
        <v>1.5966666666666667</v>
      </c>
      <c r="K8" s="30">
        <f t="shared" si="0"/>
        <v>479</v>
      </c>
      <c r="L8" s="30">
        <v>183.46666666666667</v>
      </c>
      <c r="M8" s="30">
        <f t="shared" si="3"/>
        <v>295.5333333333333</v>
      </c>
      <c r="N8" s="32">
        <f t="shared" si="4"/>
        <v>88659.999999999985</v>
      </c>
      <c r="O8" s="33">
        <f t="shared" si="1"/>
        <v>103029.99999999999</v>
      </c>
    </row>
    <row r="9" spans="1:19" x14ac:dyDescent="0.25">
      <c r="A9" s="9">
        <v>44228</v>
      </c>
      <c r="B9" s="17">
        <v>245</v>
      </c>
      <c r="C9" s="42">
        <v>1</v>
      </c>
      <c r="D9" s="42">
        <v>0.78367346938775506</v>
      </c>
      <c r="E9" s="42">
        <v>0.5591836734693878</v>
      </c>
      <c r="F9" s="42">
        <v>0.34693877551020408</v>
      </c>
      <c r="G9" s="42">
        <v>0.15918367346938775</v>
      </c>
      <c r="H9" s="42">
        <v>7.3469387755102047E-2</v>
      </c>
      <c r="I9" s="43">
        <v>1.2244897959183673E-2</v>
      </c>
      <c r="J9" s="11">
        <f t="shared" si="2"/>
        <v>1.536734693877551</v>
      </c>
      <c r="K9" s="11">
        <f t="shared" si="0"/>
        <v>461.0204081632653</v>
      </c>
      <c r="L9" s="11">
        <v>69.836734693877546</v>
      </c>
      <c r="M9" s="11">
        <f t="shared" si="3"/>
        <v>391.18367346938777</v>
      </c>
      <c r="N9" s="32">
        <f t="shared" si="4"/>
        <v>95840</v>
      </c>
      <c r="O9" s="33">
        <f t="shared" si="1"/>
        <v>107135</v>
      </c>
    </row>
    <row r="10" spans="1:19" x14ac:dyDescent="0.25">
      <c r="A10" s="9">
        <v>44256</v>
      </c>
      <c r="B10" s="17">
        <v>274</v>
      </c>
      <c r="C10" s="42">
        <v>1</v>
      </c>
      <c r="D10" s="42">
        <v>0.50729927007299269</v>
      </c>
      <c r="E10" s="42">
        <v>0.3978102189781022</v>
      </c>
      <c r="F10" s="42">
        <v>0.29927007299270075</v>
      </c>
      <c r="G10" s="42">
        <v>0.11313868613138686</v>
      </c>
      <c r="H10" s="42">
        <v>5.1094890510948905E-2</v>
      </c>
      <c r="I10" s="43">
        <v>1.824817518248175E-2</v>
      </c>
      <c r="J10" s="11">
        <f t="shared" si="2"/>
        <v>1.1240875912408761</v>
      </c>
      <c r="K10" s="11">
        <f t="shared" si="0"/>
        <v>337.22627737226281</v>
      </c>
      <c r="L10" s="11">
        <v>70.226277372262771</v>
      </c>
      <c r="M10" s="11">
        <f t="shared" si="3"/>
        <v>267.00000000000006</v>
      </c>
      <c r="N10" s="32">
        <f t="shared" si="4"/>
        <v>73158.000000000015</v>
      </c>
      <c r="O10" s="33">
        <f t="shared" si="1"/>
        <v>82398.000000000015</v>
      </c>
    </row>
    <row r="11" spans="1:19" x14ac:dyDescent="0.25">
      <c r="A11" s="9">
        <v>44287</v>
      </c>
      <c r="B11" s="17">
        <v>250</v>
      </c>
      <c r="C11" s="42">
        <v>1</v>
      </c>
      <c r="D11" s="42">
        <v>0.80800000000000005</v>
      </c>
      <c r="E11" s="42">
        <v>0.60399999999999998</v>
      </c>
      <c r="F11" s="42">
        <v>0.35199999999999998</v>
      </c>
      <c r="G11" s="42">
        <v>0.17599999999999999</v>
      </c>
      <c r="H11" s="42">
        <v>0.1</v>
      </c>
      <c r="I11" s="43">
        <v>4.3999999999999997E-2</v>
      </c>
      <c r="J11" s="11">
        <f t="shared" si="2"/>
        <v>1.6579999999999999</v>
      </c>
      <c r="K11" s="11">
        <f t="shared" si="0"/>
        <v>497.4</v>
      </c>
      <c r="L11" s="11">
        <v>70.207999999999998</v>
      </c>
      <c r="M11" s="11">
        <f t="shared" si="3"/>
        <v>427.19200000000001</v>
      </c>
      <c r="N11" s="32">
        <f t="shared" si="4"/>
        <v>106798</v>
      </c>
      <c r="O11" s="33">
        <f t="shared" si="1"/>
        <v>119233</v>
      </c>
    </row>
    <row r="12" spans="1:19" x14ac:dyDescent="0.25">
      <c r="A12" s="9">
        <v>44317</v>
      </c>
      <c r="B12" s="18">
        <v>265</v>
      </c>
      <c r="C12" s="47">
        <v>1</v>
      </c>
      <c r="D12" s="47">
        <v>0.8075471698113208</v>
      </c>
      <c r="E12" s="47">
        <v>0.61886792452830186</v>
      </c>
      <c r="F12" s="47">
        <v>0.55094339622641508</v>
      </c>
      <c r="G12" s="47">
        <v>0.27169811320754716</v>
      </c>
      <c r="H12" s="47">
        <v>0.13962264150943396</v>
      </c>
      <c r="I12" s="52">
        <v>3.0188679245283019E-2</v>
      </c>
      <c r="J12" s="18">
        <f t="shared" si="2"/>
        <v>2</v>
      </c>
      <c r="K12" s="15">
        <f t="shared" si="0"/>
        <v>600</v>
      </c>
      <c r="L12" s="15">
        <v>71.26792452830189</v>
      </c>
      <c r="M12" s="15">
        <f t="shared" si="3"/>
        <v>528.73207547169807</v>
      </c>
      <c r="N12" s="32">
        <f t="shared" si="4"/>
        <v>140114</v>
      </c>
      <c r="O12" s="33">
        <f t="shared" si="1"/>
        <v>156014</v>
      </c>
    </row>
    <row r="13" spans="1:19" ht="15.75" thickBot="1" x14ac:dyDescent="0.3">
      <c r="A13" s="10">
        <v>44348</v>
      </c>
      <c r="B13" s="26">
        <v>268</v>
      </c>
      <c r="C13" s="48">
        <v>1</v>
      </c>
      <c r="D13" s="48">
        <v>0.75</v>
      </c>
      <c r="E13" s="48">
        <v>0.57462686567164178</v>
      </c>
      <c r="F13" s="48">
        <v>0.29477611940298509</v>
      </c>
      <c r="G13" s="48">
        <v>0.13805970149253732</v>
      </c>
      <c r="H13" s="48">
        <v>6.7164179104477612E-2</v>
      </c>
      <c r="I13" s="53">
        <v>0</v>
      </c>
      <c r="J13" s="26">
        <f t="shared" si="2"/>
        <v>1.449626865671642</v>
      </c>
      <c r="K13" s="27">
        <f t="shared" si="0"/>
        <v>434.88805970149258</v>
      </c>
      <c r="L13" s="27">
        <v>70.440298507462686</v>
      </c>
      <c r="M13" s="27">
        <f t="shared" si="3"/>
        <v>364.44776119402991</v>
      </c>
      <c r="N13" s="34">
        <f t="shared" si="4"/>
        <v>97672.000000000015</v>
      </c>
      <c r="O13" s="35">
        <f t="shared" si="1"/>
        <v>109327.00000000001</v>
      </c>
    </row>
    <row r="14" spans="1:19" ht="15.75" thickBot="1" x14ac:dyDescent="0.3">
      <c r="C14" s="49">
        <v>1</v>
      </c>
      <c r="D14" s="44">
        <f>SUMPRODUCT(D5:D13,$B$5:$B$13)/SUM($B$5:$B$13)</f>
        <v>0.76680000000000004</v>
      </c>
      <c r="E14" s="44">
        <f>SUMPRODUCT(E5:E13,$B$5:$B$13)/SUM($B$5:$B$13)</f>
        <v>0.57879999999999998</v>
      </c>
      <c r="F14" s="44">
        <f t="shared" ref="F14:I14" si="5">SUMPRODUCT(F5:F13,$B$5:$B$13)/SUM($B$5:$B$13)</f>
        <v>0.36799999999999999</v>
      </c>
      <c r="G14" s="44">
        <f t="shared" si="5"/>
        <v>0.16880000000000001</v>
      </c>
      <c r="H14" s="44">
        <f t="shared" si="5"/>
        <v>8.4000000000000005E-2</v>
      </c>
      <c r="I14" s="44">
        <f t="shared" si="5"/>
        <v>2.7199999999999998E-2</v>
      </c>
      <c r="J14" s="36">
        <f>D14/2+I14/2+SUM(E14:H14)</f>
        <v>1.5966</v>
      </c>
      <c r="K14" s="37">
        <f>SUMPRODUCT(K5:K13,B5:B13)/SUM(B5:B13)</f>
        <v>478.98</v>
      </c>
      <c r="L14" s="20"/>
      <c r="M14" s="37">
        <f>SUMPRODUCT(M5:M13,B5:B13)/SUM(B5:B13)</f>
        <v>399.29880000000003</v>
      </c>
      <c r="N14" s="38">
        <f>SUM(N5:N13)</f>
        <v>998247</v>
      </c>
      <c r="O14" s="39">
        <f>SUM(O5:O13)</f>
        <v>1117992</v>
      </c>
    </row>
    <row r="16" spans="1:19" x14ac:dyDescent="0.25">
      <c r="J16" s="12" t="s">
        <v>43</v>
      </c>
      <c r="O16" s="16">
        <f>1-N14/O14</f>
        <v>0.10710720649163863</v>
      </c>
    </row>
    <row r="18" spans="1:10" x14ac:dyDescent="0.25">
      <c r="A18" s="23"/>
      <c r="B18" s="12" t="s">
        <v>44</v>
      </c>
      <c r="C18" s="12"/>
    </row>
    <row r="19" spans="1:10" x14ac:dyDescent="0.25">
      <c r="A19" s="24"/>
      <c r="B19" s="12" t="s">
        <v>37</v>
      </c>
      <c r="C19" s="12"/>
    </row>
    <row r="20" spans="1:10" x14ac:dyDescent="0.25">
      <c r="A20" s="28"/>
      <c r="B20" s="12" t="s">
        <v>38</v>
      </c>
      <c r="C20" s="12"/>
    </row>
    <row r="21" spans="1:10" x14ac:dyDescent="0.25">
      <c r="A21" s="31"/>
      <c r="B21" s="12" t="s">
        <v>39</v>
      </c>
      <c r="C21" s="12"/>
    </row>
    <row r="24" spans="1:10" ht="18.75" x14ac:dyDescent="0.3">
      <c r="C24" s="54" t="s">
        <v>28</v>
      </c>
      <c r="D24" s="54"/>
      <c r="E24" s="54"/>
      <c r="F24" s="54"/>
      <c r="G24" s="54"/>
    </row>
    <row r="25" spans="1:10" x14ac:dyDescent="0.25">
      <c r="B25" s="3" t="s">
        <v>26</v>
      </c>
      <c r="C25" s="3" t="s">
        <v>35</v>
      </c>
      <c r="D25" s="3" t="s">
        <v>20</v>
      </c>
      <c r="E25" s="3" t="s">
        <v>21</v>
      </c>
      <c r="F25" s="3" t="s">
        <v>22</v>
      </c>
      <c r="G25" s="3" t="s">
        <v>23</v>
      </c>
      <c r="H25" s="3" t="s">
        <v>24</v>
      </c>
      <c r="I25" s="3" t="s">
        <v>25</v>
      </c>
      <c r="J25" s="3" t="s">
        <v>34</v>
      </c>
    </row>
    <row r="26" spans="1:10" x14ac:dyDescent="0.25">
      <c r="B26" s="4" t="s">
        <v>9</v>
      </c>
    </row>
    <row r="27" spans="1:10" x14ac:dyDescent="0.25">
      <c r="B27" s="5" t="s">
        <v>10</v>
      </c>
      <c r="C27">
        <v>274</v>
      </c>
      <c r="D27">
        <v>230</v>
      </c>
      <c r="E27">
        <v>175</v>
      </c>
      <c r="F27">
        <v>104</v>
      </c>
      <c r="G27">
        <v>42</v>
      </c>
      <c r="H27">
        <v>22</v>
      </c>
      <c r="I27">
        <v>9</v>
      </c>
      <c r="J27" s="11">
        <v>70.226277372262771</v>
      </c>
    </row>
    <row r="28" spans="1:10" x14ac:dyDescent="0.25">
      <c r="B28" s="5" t="s">
        <v>11</v>
      </c>
      <c r="C28">
        <v>308</v>
      </c>
      <c r="D28">
        <v>257</v>
      </c>
      <c r="E28">
        <v>190</v>
      </c>
      <c r="F28">
        <v>118</v>
      </c>
      <c r="G28">
        <v>53</v>
      </c>
      <c r="H28">
        <v>27</v>
      </c>
      <c r="I28">
        <v>13</v>
      </c>
      <c r="J28" s="11">
        <v>36.142857142857146</v>
      </c>
    </row>
    <row r="29" spans="1:10" x14ac:dyDescent="0.25">
      <c r="B29" s="5" t="s">
        <v>12</v>
      </c>
      <c r="C29">
        <v>316</v>
      </c>
      <c r="D29">
        <v>249</v>
      </c>
      <c r="E29">
        <v>196</v>
      </c>
      <c r="F29">
        <v>111</v>
      </c>
      <c r="G29">
        <v>51</v>
      </c>
      <c r="H29">
        <v>22</v>
      </c>
      <c r="I29">
        <v>10</v>
      </c>
      <c r="J29" s="11">
        <v>70.00316455696202</v>
      </c>
    </row>
    <row r="30" spans="1:10" x14ac:dyDescent="0.25">
      <c r="B30" s="4" t="s">
        <v>13</v>
      </c>
      <c r="J30" s="11"/>
    </row>
    <row r="31" spans="1:10" x14ac:dyDescent="0.25">
      <c r="B31" s="5" t="s">
        <v>14</v>
      </c>
      <c r="C31">
        <v>300</v>
      </c>
      <c r="D31">
        <v>233</v>
      </c>
      <c r="E31">
        <v>171</v>
      </c>
      <c r="F31">
        <v>107</v>
      </c>
      <c r="G31">
        <v>53</v>
      </c>
      <c r="H31">
        <v>27</v>
      </c>
      <c r="I31">
        <v>9</v>
      </c>
      <c r="J31" s="11">
        <v>183.46666666666667</v>
      </c>
    </row>
    <row r="32" spans="1:10" x14ac:dyDescent="0.25">
      <c r="B32" s="5" t="s">
        <v>15</v>
      </c>
      <c r="C32">
        <v>245</v>
      </c>
      <c r="D32">
        <v>192</v>
      </c>
      <c r="E32">
        <v>137</v>
      </c>
      <c r="F32">
        <v>85</v>
      </c>
      <c r="G32">
        <v>39</v>
      </c>
      <c r="H32">
        <v>18</v>
      </c>
      <c r="I32">
        <v>3</v>
      </c>
      <c r="J32" s="11">
        <v>69.836734693877546</v>
      </c>
    </row>
    <row r="33" spans="2:10" x14ac:dyDescent="0.25">
      <c r="B33" s="5" t="s">
        <v>16</v>
      </c>
      <c r="C33">
        <v>274</v>
      </c>
      <c r="D33">
        <v>139</v>
      </c>
      <c r="E33">
        <v>109</v>
      </c>
      <c r="F33">
        <v>82</v>
      </c>
      <c r="G33">
        <v>31</v>
      </c>
      <c r="H33">
        <v>14</v>
      </c>
      <c r="I33">
        <v>5</v>
      </c>
      <c r="J33" s="11">
        <v>70.226277372262771</v>
      </c>
    </row>
    <row r="34" spans="2:10" x14ac:dyDescent="0.25">
      <c r="B34" s="5" t="s">
        <v>17</v>
      </c>
      <c r="C34">
        <v>250</v>
      </c>
      <c r="D34">
        <v>202</v>
      </c>
      <c r="E34">
        <v>151</v>
      </c>
      <c r="F34">
        <v>88</v>
      </c>
      <c r="G34">
        <v>44</v>
      </c>
      <c r="H34">
        <v>25</v>
      </c>
      <c r="I34">
        <v>11</v>
      </c>
      <c r="J34" s="11">
        <v>70.207999999999998</v>
      </c>
    </row>
    <row r="35" spans="2:10" x14ac:dyDescent="0.25">
      <c r="B35" s="5" t="s">
        <v>18</v>
      </c>
      <c r="C35">
        <v>265</v>
      </c>
      <c r="D35">
        <v>214</v>
      </c>
      <c r="E35">
        <v>164</v>
      </c>
      <c r="F35">
        <v>146</v>
      </c>
      <c r="G35">
        <v>72</v>
      </c>
      <c r="H35">
        <v>37</v>
      </c>
      <c r="I35">
        <v>8</v>
      </c>
      <c r="J35" s="11">
        <v>71.26792452830189</v>
      </c>
    </row>
    <row r="36" spans="2:10" x14ac:dyDescent="0.25">
      <c r="B36" s="5" t="s">
        <v>19</v>
      </c>
      <c r="C36">
        <v>268</v>
      </c>
      <c r="D36">
        <v>201</v>
      </c>
      <c r="E36">
        <v>154</v>
      </c>
      <c r="F36">
        <v>79</v>
      </c>
      <c r="G36">
        <v>37</v>
      </c>
      <c r="H36">
        <v>18</v>
      </c>
      <c r="I36">
        <v>0</v>
      </c>
      <c r="J36" s="11">
        <v>70.440298507462686</v>
      </c>
    </row>
  </sheetData>
  <mergeCells count="2">
    <mergeCell ref="D3:H3"/>
    <mergeCell ref="C24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workbookViewId="0">
      <selection activeCell="U9" sqref="U9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2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25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 x14ac:dyDescent="0.2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2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25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 x14ac:dyDescent="0.2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2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2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25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 x14ac:dyDescent="0.2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25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 x14ac:dyDescent="0.25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 x14ac:dyDescent="0.25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 x14ac:dyDescent="0.25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 x14ac:dyDescent="0.2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2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2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25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25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 x14ac:dyDescent="0.25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 x14ac:dyDescent="0.25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 x14ac:dyDescent="0.2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2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2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25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 x14ac:dyDescent="0.2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25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 x14ac:dyDescent="0.25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 x14ac:dyDescent="0.25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 x14ac:dyDescent="0.25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25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25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25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25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25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25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25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25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25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25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25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25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25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25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25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25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25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25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25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25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25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25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25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25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25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25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25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25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25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25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25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25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25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25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25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25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25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25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25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25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25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25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25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25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25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25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25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25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25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25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25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25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25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25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25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25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25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25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25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25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25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25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25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25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25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25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25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25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25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25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25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25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25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25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25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25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25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25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25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25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25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25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25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25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25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25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25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25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25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25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25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25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25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25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25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25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25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25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25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25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25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25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25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25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25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25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25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25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25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25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25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25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25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25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25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25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25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25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25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25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25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25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25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25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25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25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25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25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25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25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25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25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25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25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25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25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25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25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25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25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25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25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25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25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25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25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25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25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25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25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25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25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25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25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25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25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25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25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25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25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25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25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25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25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25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25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25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25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25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25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25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25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25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25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25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25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25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25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25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25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25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25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25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25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25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25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25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25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25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25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25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25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25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25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25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25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25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25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25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25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25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25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25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25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25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25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25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25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25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25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25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25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25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25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25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25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25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25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25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25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25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25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25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25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25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25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25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25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25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25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25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25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25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25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25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25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25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25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25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25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25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25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25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25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25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25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25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25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25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25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25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25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25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25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25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25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25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25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25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25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25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25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25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25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25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25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25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25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25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25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25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25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25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25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25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25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25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25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25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25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25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25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25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25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25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25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25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25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25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25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25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25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25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25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25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25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25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25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25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25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25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25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25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25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25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25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25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25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25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25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25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25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25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25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25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25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25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25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25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25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25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25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25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25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25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25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25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25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25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25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25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25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25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25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25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25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25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25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25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25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25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25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25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25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25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25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25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25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25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25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25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25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25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25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25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25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25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25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25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25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25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25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25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25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25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25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25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25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25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25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25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25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25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25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25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25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25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25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25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25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25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25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25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25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25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25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25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25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25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25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25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25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25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25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25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25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25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25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25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25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25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25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25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25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25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25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25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25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25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25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25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25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25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25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25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25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25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25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25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25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25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25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25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25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25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25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25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25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25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25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25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25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25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25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25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25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25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25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25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25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25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25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25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25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25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25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25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25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25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25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25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25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25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25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25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25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25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25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25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25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25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25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25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25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25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25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25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25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25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25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25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25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25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25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25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25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25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25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25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25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25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25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25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25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25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25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25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25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25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25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25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25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25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25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25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25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25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25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25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25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25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25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25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25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25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25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25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25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25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25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25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25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25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25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25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25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25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25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25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25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25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25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25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25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25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25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25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25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25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25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25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25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25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25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25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25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25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25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25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25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25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25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25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25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25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25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25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25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25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25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25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25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25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25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25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25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25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25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25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25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25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25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25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25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25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25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25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25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25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25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25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25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25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25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25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25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25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25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25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25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25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25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25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25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25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25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25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25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25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25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25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25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25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25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25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25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25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25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25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25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25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25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25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25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25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25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25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25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25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25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25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25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25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25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25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25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25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25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25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25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25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25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25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25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25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25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25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25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25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25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25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25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25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25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25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25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25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25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25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25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25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25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25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25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25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25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25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25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25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25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25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25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25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25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25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25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25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25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25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25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25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25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25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25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25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25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25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25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25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25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25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25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25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25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25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25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25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25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25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25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25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25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25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25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25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25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25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25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25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25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25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25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25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25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25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25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25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25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25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25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25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25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25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25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25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25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25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25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25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25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25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25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25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25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25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25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25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25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25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25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25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25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25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25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25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25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25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25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25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25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25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25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25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25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25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25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25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25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25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25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25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25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25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25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25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25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25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25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25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25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25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25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25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25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25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25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25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25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25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25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25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25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25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25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25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25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25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25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25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25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25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25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25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25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25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25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25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25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25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25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25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25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25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25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25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25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25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25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25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25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25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25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25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25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25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25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25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25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25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25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25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25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25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25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25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25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25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25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25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25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25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25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25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25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25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25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25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25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25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25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25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25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25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25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25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25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25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25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25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25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25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25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25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25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25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25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25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25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25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25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25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25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25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25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25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25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25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25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25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25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25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25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25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25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25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25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25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25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25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25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25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25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25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25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25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25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25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25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25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25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25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25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25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25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25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25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25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25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25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25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25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25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25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25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25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25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25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25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25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25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25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25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25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25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25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25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25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25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25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25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25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25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25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25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25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25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25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25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25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25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25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25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25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25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25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25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25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25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25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25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25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25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25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25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25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25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25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25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25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25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25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25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25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25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25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25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25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25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25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25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25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25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25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25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25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25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25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25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25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25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25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25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25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25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25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25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25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25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25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25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25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25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25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25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25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25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25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25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25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25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25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25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25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25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25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25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25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25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25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25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25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25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25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25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25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25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25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25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25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25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25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25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25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25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25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25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25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25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25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25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25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25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25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25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25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25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25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25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25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25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25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25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25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25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25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25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25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25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25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25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25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25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25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25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25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25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25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25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25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25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25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25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25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25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25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25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25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25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25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25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25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25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25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25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25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25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25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25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25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25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25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25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25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25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25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25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25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25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25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25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25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25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25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25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25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25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25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25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25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25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25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25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25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25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25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25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25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25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25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25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25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25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25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25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25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25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25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25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25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25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25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25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25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25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25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25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25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25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25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25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25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25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25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25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25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25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25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25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25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25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25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25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25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25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25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25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25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25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25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25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25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25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25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25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25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25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25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25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25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25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25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25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25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25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25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25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25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25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25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25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25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25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25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25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25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25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25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25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25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25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25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25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25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25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25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25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25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25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25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25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25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25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25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25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25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25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25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25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25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25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25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25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25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25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25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25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25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25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25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25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25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25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25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25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25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25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25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25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25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25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25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25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25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25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25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25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25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25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25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25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25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25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25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25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25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25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25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25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25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25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25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25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25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25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25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25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25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25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25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25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25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25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25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25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25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25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25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25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25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25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25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25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25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25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25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25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25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25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25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25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25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25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25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25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25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25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25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25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25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25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25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25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25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25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25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25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25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25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25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25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25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25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25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25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25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25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25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25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25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25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25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25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25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25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25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25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25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25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25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25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25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25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25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25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25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25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25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25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25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25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25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25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25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25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25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25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25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25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25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25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25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25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25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25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25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25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25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25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25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25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25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25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25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25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25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25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25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25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25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25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25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25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25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25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25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25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25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25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25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25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25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25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25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25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25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25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25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25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25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25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25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25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25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25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25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25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25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25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25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25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25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25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25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25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25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25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25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25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25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25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25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25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25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25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25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25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25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25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25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25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25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25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25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25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25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25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25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25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25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25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25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25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25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25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25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25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25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25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25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25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25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25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25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25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25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25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25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25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25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25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25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25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25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25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25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25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25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25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25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25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25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25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25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25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25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25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25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25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25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25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25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25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25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25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25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25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25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25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25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25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25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25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25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25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25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25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25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25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25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25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25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25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25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25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25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25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25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25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25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25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25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25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25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25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25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25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25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25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25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25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25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25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25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25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25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25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25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25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25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25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25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25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25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25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25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25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25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25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25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25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25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25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25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25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25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25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25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25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25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25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25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25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25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25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25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25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25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25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25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25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25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25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25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25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25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25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25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25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25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25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25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25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25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25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25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25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25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25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25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25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25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25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25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25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25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25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25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25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25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25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25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25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25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25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25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25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25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25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25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25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25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25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25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25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25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25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25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25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25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25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25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25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25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25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25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25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25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25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25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25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25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25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25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25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25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25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25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25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25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25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25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25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25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25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25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25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25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25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25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25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25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25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25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25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25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25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25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25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25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25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25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25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25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25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25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25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25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25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25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25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25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25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25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25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25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25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25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25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25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25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25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25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25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25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25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25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25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25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25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25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25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25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25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25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25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25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25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25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25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25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25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25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25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25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25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25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25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25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25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25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25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25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25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25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25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25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25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25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25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25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25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25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25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25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25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25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25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25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25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25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25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25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25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25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25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25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25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25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25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25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25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25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25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25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25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25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25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25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25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25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25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25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25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25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25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25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25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25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25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25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25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25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25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25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25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25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25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25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25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25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25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25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25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25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25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25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25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25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25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25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25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25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25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25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25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25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25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25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25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25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25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25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25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25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25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25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25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25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25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25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25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25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25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25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25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25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25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25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25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25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25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25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25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25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25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25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25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25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25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25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25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25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25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25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25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25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25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25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25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25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25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25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25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25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25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25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25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25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25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25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25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25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25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25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25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25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25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25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25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25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25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25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25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25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25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25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25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25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25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25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25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25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25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25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25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25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25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25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25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25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25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25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25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25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25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25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25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25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25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25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25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25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25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25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25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25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25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25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25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25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25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25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25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25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25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25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25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25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25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25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25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25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25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25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25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25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25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25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25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25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25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25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25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25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25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25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25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25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25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25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25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25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25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25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25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25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25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25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25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25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25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25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25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25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25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25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25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25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25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25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25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25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25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25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25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25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25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25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25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25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25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25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25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25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25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25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25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25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25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25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25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25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25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25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25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25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25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25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25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25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25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25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25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25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25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25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25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25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25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25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25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25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25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25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25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25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25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25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25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25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25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25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25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25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25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25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25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25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25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25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25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25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25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25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25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25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25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25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25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25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25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25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25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25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25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25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25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25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25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25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25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25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25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25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25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25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25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25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25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25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25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25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25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25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25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25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25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25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25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25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25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25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25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25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25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25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25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25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25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25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25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25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25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25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25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25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25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25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25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25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25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25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25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25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25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25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25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25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25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25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25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25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25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25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25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25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25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25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25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25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25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25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25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25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25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25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25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25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25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25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25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25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25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25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25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25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25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25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25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25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25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25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25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25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25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25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25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25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25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25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25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25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25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25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25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25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25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25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25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25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25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25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25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25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25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25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25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25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25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25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25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25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25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25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25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25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25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25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25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25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25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25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25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25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25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25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25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25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25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25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25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25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25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25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25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25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25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25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25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25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25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25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25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25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25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25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25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25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25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25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25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25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25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25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25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25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25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25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25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25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25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25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25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25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25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25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25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25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25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25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25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25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25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25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25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25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25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25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25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25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25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25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25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25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25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25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25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25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25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25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25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25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25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25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25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25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25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25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25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25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25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25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25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25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25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25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25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25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25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25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25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25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25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25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25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25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25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25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25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25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25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25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25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25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25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25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25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25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25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25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25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25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25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25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25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25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25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25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25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25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25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25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25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25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25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25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25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25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25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25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25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25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25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25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25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25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25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25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25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25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25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25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25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25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25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25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25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25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25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25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25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25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25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25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25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25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25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25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25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25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25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25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25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25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25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25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25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25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25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25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25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25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25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25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25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25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25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25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25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25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25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25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25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25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25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25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25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25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25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25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25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25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25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25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25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25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25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25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25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25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25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25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25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25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25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25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25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25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25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25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25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25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25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25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25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25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25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25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25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25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25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25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25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25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25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25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25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25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25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25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25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25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25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25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25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25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25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25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25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25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25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25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25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25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25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25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25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25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25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25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25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25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25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25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25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25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25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25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25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25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25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25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25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25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25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25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25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25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25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25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25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25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25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25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25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25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25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25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25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25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25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25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25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25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25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25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25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25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25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25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25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25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25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25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25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25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25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25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25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25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25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25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25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25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25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25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25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25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25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25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25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25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25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25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25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25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25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25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25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25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25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25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25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25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25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25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25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25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25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25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25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25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25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25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25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25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25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25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25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25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25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25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25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25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25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25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25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25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25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25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25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25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25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25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25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25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25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25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25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25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25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25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25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25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25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25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25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25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25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25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25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25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25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25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25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25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25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25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25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25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25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25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25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25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25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25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25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25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25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25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25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25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25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25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25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25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25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25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2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25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Марика Церцвадзе</cp:lastModifiedBy>
  <dcterms:created xsi:type="dcterms:W3CDTF">2015-06-05T18:19:34Z</dcterms:created>
  <dcterms:modified xsi:type="dcterms:W3CDTF">2023-11-12T21:27:34Z</dcterms:modified>
</cp:coreProperties>
</file>